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4 TRA\To publish\"/>
    </mc:Choice>
  </mc:AlternateContent>
  <xr:revisionPtr revIDLastSave="0" documentId="8_{21B67CFB-C5E5-4ECA-B73A-E856E51DF193}" xr6:coauthVersionLast="47" xr6:coauthVersionMax="47" xr10:uidLastSave="{00000000-0000-0000-0000-000000000000}"/>
  <bookViews>
    <workbookView xWindow="-108" yWindow="-108" windowWidth="23256" windowHeight="12720" firstSheet="2" activeTab="3" xr2:uid="{B5605BD9-9B1F-4D51-8F0C-31027E7EFB4C}"/>
  </bookViews>
  <sheets>
    <sheet name="Export_MS_carcass" sheetId="1" r:id="rId1"/>
    <sheet name="Export_MS_product" sheetId="2" r:id="rId2"/>
    <sheet name="Import_MS_carcass" sheetId="3" r:id="rId3"/>
    <sheet name="Import_MS_product" sheetId="4" r:id="rId4"/>
    <sheet name="Ex-import_Third-country_carcass" sheetId="5" r:id="rId5"/>
    <sheet name="Ex-import_Third-country_produc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5" i="6" l="1"/>
  <c r="D75" i="6"/>
  <c r="CP44" i="6"/>
  <c r="CO44" i="6"/>
  <c r="E24" i="6"/>
  <c r="E22" i="6"/>
  <c r="CJ20" i="6"/>
  <c r="AQ20" i="6"/>
  <c r="AQ21" i="6" s="1"/>
  <c r="CM13" i="6"/>
  <c r="CM14" i="6" s="1"/>
  <c r="CM15" i="6" s="1"/>
  <c r="CM16" i="6" s="1"/>
  <c r="CM17" i="6" s="1"/>
  <c r="CM18" i="6" s="1"/>
  <c r="CM19" i="6" s="1"/>
  <c r="AP13" i="6"/>
  <c r="D13" i="6"/>
  <c r="CJ12" i="6"/>
  <c r="AQ12" i="6"/>
  <c r="AQ13" i="6" s="1"/>
  <c r="AT7" i="6"/>
  <c r="L7" i="6"/>
  <c r="H7" i="6"/>
  <c r="J7" i="6" s="1"/>
  <c r="AV5" i="6"/>
  <c r="AM2" i="6" s="1"/>
  <c r="D5" i="6"/>
  <c r="AV4" i="6"/>
  <c r="BE4" i="6"/>
  <c r="AM4" i="6"/>
  <c r="A2" i="6"/>
  <c r="AP75" i="5"/>
  <c r="D75" i="5"/>
  <c r="CP44" i="5"/>
  <c r="CO44" i="5"/>
  <c r="E42" i="5"/>
  <c r="CJ20" i="5"/>
  <c r="CM13" i="5"/>
  <c r="CM14" i="5" s="1"/>
  <c r="CM15" i="5" s="1"/>
  <c r="CM16" i="5" s="1"/>
  <c r="CM17" i="5" s="1"/>
  <c r="CM18" i="5" s="1"/>
  <c r="CM19" i="5" s="1"/>
  <c r="AP13" i="5"/>
  <c r="D13" i="5"/>
  <c r="CJ12" i="5"/>
  <c r="E12" i="5"/>
  <c r="AV7" i="5"/>
  <c r="AT7" i="5"/>
  <c r="J7" i="5"/>
  <c r="H7" i="5"/>
  <c r="AV5" i="5"/>
  <c r="D5" i="5"/>
  <c r="BE4" i="5"/>
  <c r="AV4" i="5"/>
  <c r="AM4" i="5"/>
  <c r="AM2" i="5"/>
  <c r="A2" i="5"/>
  <c r="AM77" i="4"/>
  <c r="D74" i="4"/>
  <c r="BC19" i="4"/>
  <c r="BC16" i="4"/>
  <c r="BF12" i="4"/>
  <c r="BF13" i="4" s="1"/>
  <c r="BF14" i="4" s="1"/>
  <c r="BF15" i="4" s="1"/>
  <c r="BF16" i="4" s="1"/>
  <c r="BF17" i="4" s="1"/>
  <c r="BF18" i="4" s="1"/>
  <c r="BF19" i="4" s="1"/>
  <c r="BF20" i="4" s="1"/>
  <c r="BF21" i="4" s="1"/>
  <c r="BF22" i="4" s="1"/>
  <c r="BF23" i="4" s="1"/>
  <c r="BF24" i="4" s="1"/>
  <c r="BF25" i="4" s="1"/>
  <c r="BF26" i="4" s="1"/>
  <c r="BF27" i="4" s="1"/>
  <c r="BF28" i="4" s="1"/>
  <c r="D12" i="4"/>
  <c r="BC11" i="4"/>
  <c r="AF10" i="4"/>
  <c r="AE10" i="4"/>
  <c r="AB10" i="4"/>
  <c r="Y10" i="4"/>
  <c r="X10" i="4"/>
  <c r="W10" i="4"/>
  <c r="T10" i="4"/>
  <c r="Q10" i="4"/>
  <c r="P10" i="4"/>
  <c r="O10" i="4"/>
  <c r="L10" i="4"/>
  <c r="I10" i="4"/>
  <c r="H10" i="4"/>
  <c r="G10" i="4"/>
  <c r="E35" i="4"/>
  <c r="AD10" i="4"/>
  <c r="T2" i="4"/>
  <c r="A2" i="4"/>
  <c r="AM77" i="3"/>
  <c r="D74" i="3"/>
  <c r="BC19" i="3"/>
  <c r="BC16" i="3"/>
  <c r="BF12" i="3"/>
  <c r="BF13" i="3" s="1"/>
  <c r="BF14" i="3" s="1"/>
  <c r="BF15" i="3" s="1"/>
  <c r="BF16" i="3" s="1"/>
  <c r="BF17" i="3" s="1"/>
  <c r="BF18" i="3" s="1"/>
  <c r="BF19" i="3" s="1"/>
  <c r="BF20" i="3" s="1"/>
  <c r="BF21" i="3" s="1"/>
  <c r="BF22" i="3" s="1"/>
  <c r="BF23" i="3" s="1"/>
  <c r="BF24" i="3" s="1"/>
  <c r="BF25" i="3" s="1"/>
  <c r="BF26" i="3" s="1"/>
  <c r="BF27" i="3" s="1"/>
  <c r="BF28" i="3" s="1"/>
  <c r="D12" i="3"/>
  <c r="BC11" i="3"/>
  <c r="AF10" i="3"/>
  <c r="AE10" i="3"/>
  <c r="AC10" i="3"/>
  <c r="AB10" i="3"/>
  <c r="AA10" i="3"/>
  <c r="Y10" i="3"/>
  <c r="X10" i="3"/>
  <c r="W10" i="3"/>
  <c r="U10" i="3"/>
  <c r="T10" i="3"/>
  <c r="S10" i="3"/>
  <c r="Q10" i="3"/>
  <c r="P10" i="3"/>
  <c r="O10" i="3"/>
  <c r="M10" i="3"/>
  <c r="L10" i="3"/>
  <c r="K10" i="3"/>
  <c r="I10" i="3"/>
  <c r="H10" i="3"/>
  <c r="G10" i="3"/>
  <c r="E25" i="3"/>
  <c r="D5" i="3"/>
  <c r="Z10" i="3"/>
  <c r="T2" i="3"/>
  <c r="A2" i="3"/>
  <c r="AM77" i="2"/>
  <c r="D74" i="2"/>
  <c r="E29" i="2"/>
  <c r="E30" i="2" s="1"/>
  <c r="BC19" i="2"/>
  <c r="BC16" i="2"/>
  <c r="E16" i="2"/>
  <c r="E15" i="2"/>
  <c r="BF13" i="2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BF26" i="2" s="1"/>
  <c r="BF27" i="2" s="1"/>
  <c r="BF28" i="2" s="1"/>
  <c r="BF12" i="2"/>
  <c r="D12" i="2"/>
  <c r="BC11" i="2"/>
  <c r="E11" i="2"/>
  <c r="AE10" i="2"/>
  <c r="AC10" i="2"/>
  <c r="Y10" i="2"/>
  <c r="W10" i="2"/>
  <c r="U10" i="2"/>
  <c r="Q10" i="2"/>
  <c r="O10" i="2"/>
  <c r="M10" i="2"/>
  <c r="I10" i="2"/>
  <c r="G10" i="2"/>
  <c r="E49" i="2"/>
  <c r="E50" i="2" s="1"/>
  <c r="AD10" i="2"/>
  <c r="T2" i="2"/>
  <c r="A2" i="2"/>
  <c r="AM77" i="1"/>
  <c r="D74" i="1"/>
  <c r="E53" i="1"/>
  <c r="BC19" i="1"/>
  <c r="BC16" i="1"/>
  <c r="E13" i="1"/>
  <c r="BF12" i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D12" i="1"/>
  <c r="BC11" i="1"/>
  <c r="E11" i="1"/>
  <c r="E12" i="1" s="1"/>
  <c r="AC10" i="1"/>
  <c r="Y10" i="1"/>
  <c r="U10" i="1"/>
  <c r="Q10" i="1"/>
  <c r="M10" i="1"/>
  <c r="I10" i="1"/>
  <c r="AA10" i="1"/>
  <c r="T2" i="1"/>
  <c r="A2" i="1"/>
  <c r="AM8" i="1" l="1"/>
  <c r="E59" i="1"/>
  <c r="E43" i="1"/>
  <c r="E79" i="1"/>
  <c r="E80" i="1" s="1"/>
  <c r="E65" i="1"/>
  <c r="E66" i="1" s="1"/>
  <c r="E49" i="1"/>
  <c r="E50" i="1" s="1"/>
  <c r="E71" i="1"/>
  <c r="E55" i="1"/>
  <c r="E56" i="1" s="1"/>
  <c r="E39" i="1"/>
  <c r="E61" i="1"/>
  <c r="E45" i="1"/>
  <c r="E29" i="1"/>
  <c r="E30" i="1" s="1"/>
  <c r="E81" i="1"/>
  <c r="E82" i="1" s="1"/>
  <c r="E67" i="1"/>
  <c r="E51" i="1"/>
  <c r="E35" i="1"/>
  <c r="E63" i="1"/>
  <c r="E47" i="1"/>
  <c r="E31" i="1"/>
  <c r="L10" i="1"/>
  <c r="T10" i="1"/>
  <c r="AB10" i="1"/>
  <c r="E41" i="1"/>
  <c r="E57" i="1"/>
  <c r="E26" i="3"/>
  <c r="F10" i="1"/>
  <c r="N10" i="1"/>
  <c r="V10" i="1"/>
  <c r="AD10" i="1"/>
  <c r="E37" i="1"/>
  <c r="E73" i="1"/>
  <c r="E75" i="1"/>
  <c r="E76" i="1" s="1"/>
  <c r="G10" i="1"/>
  <c r="O10" i="1"/>
  <c r="W10" i="1"/>
  <c r="AE10" i="1"/>
  <c r="E27" i="1"/>
  <c r="E54" i="1"/>
  <c r="H10" i="1"/>
  <c r="P10" i="1"/>
  <c r="X10" i="1"/>
  <c r="AF10" i="1"/>
  <c r="E19" i="1"/>
  <c r="E25" i="1"/>
  <c r="E33" i="1"/>
  <c r="E15" i="1"/>
  <c r="E16" i="1" s="1"/>
  <c r="E17" i="1"/>
  <c r="E21" i="1"/>
  <c r="E23" i="1"/>
  <c r="J10" i="1"/>
  <c r="R10" i="1"/>
  <c r="Z10" i="1"/>
  <c r="E14" i="1"/>
  <c r="D5" i="1"/>
  <c r="K10" i="1"/>
  <c r="S10" i="1"/>
  <c r="H10" i="2"/>
  <c r="P10" i="2"/>
  <c r="X10" i="2"/>
  <c r="AF10" i="2"/>
  <c r="E13" i="2"/>
  <c r="E23" i="2"/>
  <c r="E65" i="2"/>
  <c r="E66" i="2" s="1"/>
  <c r="J10" i="2"/>
  <c r="R10" i="2"/>
  <c r="Z10" i="2"/>
  <c r="E12" i="2"/>
  <c r="E19" i="2"/>
  <c r="E33" i="2"/>
  <c r="E37" i="2"/>
  <c r="D5" i="2"/>
  <c r="K10" i="2"/>
  <c r="S10" i="2"/>
  <c r="AA10" i="2"/>
  <c r="E41" i="2"/>
  <c r="E81" i="2"/>
  <c r="E82" i="2" s="1"/>
  <c r="E59" i="2"/>
  <c r="E43" i="2"/>
  <c r="E53" i="2"/>
  <c r="E63" i="2"/>
  <c r="E47" i="2"/>
  <c r="E31" i="2"/>
  <c r="E27" i="2"/>
  <c r="E21" i="2"/>
  <c r="E67" i="2"/>
  <c r="E51" i="2"/>
  <c r="E61" i="2"/>
  <c r="E45" i="2"/>
  <c r="E71" i="2"/>
  <c r="E55" i="2"/>
  <c r="E56" i="2" s="1"/>
  <c r="E39" i="2"/>
  <c r="E17" i="2"/>
  <c r="L10" i="2"/>
  <c r="T10" i="2"/>
  <c r="AB10" i="2"/>
  <c r="E73" i="2"/>
  <c r="E75" i="2"/>
  <c r="E76" i="2" s="1"/>
  <c r="E79" i="2"/>
  <c r="E80" i="2" s="1"/>
  <c r="F10" i="2"/>
  <c r="N10" i="2"/>
  <c r="V10" i="2"/>
  <c r="E25" i="2"/>
  <c r="E35" i="2"/>
  <c r="E57" i="2"/>
  <c r="F10" i="3"/>
  <c r="N10" i="3"/>
  <c r="V10" i="3"/>
  <c r="AD10" i="3"/>
  <c r="E37" i="3"/>
  <c r="E33" i="3"/>
  <c r="E27" i="3"/>
  <c r="E39" i="3"/>
  <c r="E36" i="4"/>
  <c r="E15" i="3"/>
  <c r="E16" i="3" s="1"/>
  <c r="J10" i="3"/>
  <c r="R10" i="3"/>
  <c r="E11" i="3"/>
  <c r="E13" i="3"/>
  <c r="E31" i="3"/>
  <c r="E17" i="3"/>
  <c r="E21" i="3"/>
  <c r="E59" i="3"/>
  <c r="E43" i="3"/>
  <c r="E23" i="3"/>
  <c r="E79" i="3"/>
  <c r="E80" i="3" s="1"/>
  <c r="E65" i="3"/>
  <c r="E66" i="3" s="1"/>
  <c r="E61" i="3"/>
  <c r="E45" i="3"/>
  <c r="E29" i="3"/>
  <c r="E30" i="3" s="1"/>
  <c r="E81" i="3"/>
  <c r="E82" i="3" s="1"/>
  <c r="E67" i="3"/>
  <c r="E51" i="3"/>
  <c r="E35" i="3"/>
  <c r="E63" i="3"/>
  <c r="E53" i="3"/>
  <c r="E71" i="3"/>
  <c r="E75" i="3"/>
  <c r="E76" i="3" s="1"/>
  <c r="E73" i="3"/>
  <c r="E55" i="3"/>
  <c r="E56" i="3" s="1"/>
  <c r="E47" i="3"/>
  <c r="E57" i="3"/>
  <c r="E49" i="3"/>
  <c r="E50" i="3" s="1"/>
  <c r="E41" i="3"/>
  <c r="E19" i="3"/>
  <c r="E53" i="4"/>
  <c r="E61" i="4"/>
  <c r="E45" i="4"/>
  <c r="E81" i="4"/>
  <c r="E82" i="4" s="1"/>
  <c r="E67" i="4"/>
  <c r="E51" i="4"/>
  <c r="E73" i="4"/>
  <c r="E57" i="4"/>
  <c r="E75" i="4"/>
  <c r="E76" i="4" s="1"/>
  <c r="E59" i="4"/>
  <c r="E41" i="4"/>
  <c r="E47" i="4"/>
  <c r="E31" i="4"/>
  <c r="E71" i="4"/>
  <c r="E37" i="4"/>
  <c r="E63" i="4"/>
  <c r="E43" i="4"/>
  <c r="E49" i="4"/>
  <c r="E50" i="4" s="1"/>
  <c r="E79" i="4"/>
  <c r="E80" i="4" s="1"/>
  <c r="E65" i="4"/>
  <c r="E66" i="4" s="1"/>
  <c r="E39" i="4"/>
  <c r="E55" i="4"/>
  <c r="E56" i="4" s="1"/>
  <c r="E25" i="4"/>
  <c r="D5" i="4"/>
  <c r="E27" i="4"/>
  <c r="E13" i="4"/>
  <c r="E11" i="4"/>
  <c r="E33" i="4"/>
  <c r="E23" i="4"/>
  <c r="E21" i="4"/>
  <c r="E17" i="4"/>
  <c r="E15" i="4"/>
  <c r="E16" i="4" s="1"/>
  <c r="E29" i="4"/>
  <c r="E30" i="4" s="1"/>
  <c r="E19" i="4"/>
  <c r="J10" i="4"/>
  <c r="R10" i="4"/>
  <c r="Z10" i="4"/>
  <c r="K10" i="4"/>
  <c r="S10" i="4"/>
  <c r="AA10" i="4"/>
  <c r="M10" i="4"/>
  <c r="U10" i="4"/>
  <c r="AC10" i="4"/>
  <c r="F10" i="4"/>
  <c r="N10" i="4"/>
  <c r="V10" i="4"/>
  <c r="AX7" i="5"/>
  <c r="E43" i="5"/>
  <c r="L7" i="5"/>
  <c r="G42" i="5"/>
  <c r="E13" i="5"/>
  <c r="E74" i="5"/>
  <c r="E80" i="5"/>
  <c r="E81" i="5" s="1"/>
  <c r="AQ76" i="5"/>
  <c r="AQ77" i="5" s="1"/>
  <c r="AQ74" i="5"/>
  <c r="AQ75" i="5" s="1"/>
  <c r="E66" i="5"/>
  <c r="E67" i="5" s="1"/>
  <c r="AQ64" i="5"/>
  <c r="AQ65" i="5" s="1"/>
  <c r="AQ80" i="5"/>
  <c r="AQ81" i="5" s="1"/>
  <c r="E76" i="5"/>
  <c r="E77" i="5" s="1"/>
  <c r="AQ72" i="5"/>
  <c r="AQ73" i="5" s="1"/>
  <c r="E68" i="5"/>
  <c r="AQ66" i="5"/>
  <c r="AQ67" i="5" s="1"/>
  <c r="AQ82" i="5"/>
  <c r="AQ83" i="5" s="1"/>
  <c r="AQ68" i="5"/>
  <c r="AQ69" i="5" s="1"/>
  <c r="E50" i="5"/>
  <c r="E51" i="5" s="1"/>
  <c r="AQ48" i="5"/>
  <c r="AQ49" i="5" s="1"/>
  <c r="E38" i="5"/>
  <c r="AQ36" i="5"/>
  <c r="AQ37" i="5" s="1"/>
  <c r="E64" i="5"/>
  <c r="AQ62" i="5"/>
  <c r="AQ63" i="5" s="1"/>
  <c r="E56" i="5"/>
  <c r="E57" i="5" s="1"/>
  <c r="AQ54" i="5"/>
  <c r="AQ55" i="5" s="1"/>
  <c r="E44" i="5"/>
  <c r="AQ42" i="5"/>
  <c r="AQ43" i="5" s="1"/>
  <c r="E28" i="5"/>
  <c r="AQ26" i="5"/>
  <c r="AQ27" i="5" s="1"/>
  <c r="E82" i="5"/>
  <c r="E83" i="5" s="1"/>
  <c r="E72" i="5"/>
  <c r="E62" i="5"/>
  <c r="AQ60" i="5"/>
  <c r="AQ61" i="5" s="1"/>
  <c r="E46" i="5"/>
  <c r="E52" i="5"/>
  <c r="AQ50" i="5"/>
  <c r="AQ51" i="5" s="1"/>
  <c r="E40" i="5"/>
  <c r="AQ38" i="5"/>
  <c r="AQ39" i="5" s="1"/>
  <c r="AQ46" i="5"/>
  <c r="AQ47" i="5" s="1"/>
  <c r="AQ30" i="5"/>
  <c r="AQ31" i="5" s="1"/>
  <c r="AQ22" i="5"/>
  <c r="AQ23" i="5" s="1"/>
  <c r="AQ52" i="5"/>
  <c r="AQ53" i="5" s="1"/>
  <c r="E30" i="5"/>
  <c r="E31" i="5" s="1"/>
  <c r="AQ58" i="5"/>
  <c r="AQ59" i="5" s="1"/>
  <c r="E36" i="5"/>
  <c r="AQ32" i="5"/>
  <c r="AQ33" i="5" s="1"/>
  <c r="E26" i="5"/>
  <c r="AQ24" i="5"/>
  <c r="AQ25" i="5" s="1"/>
  <c r="E16" i="5"/>
  <c r="E17" i="5" s="1"/>
  <c r="AQ56" i="5"/>
  <c r="AQ57" i="5" s="1"/>
  <c r="AQ40" i="5"/>
  <c r="AQ41" i="5" s="1"/>
  <c r="E18" i="5"/>
  <c r="E48" i="5"/>
  <c r="AQ28" i="5"/>
  <c r="AQ29" i="5" s="1"/>
  <c r="E20" i="5"/>
  <c r="E54" i="5"/>
  <c r="AQ44" i="5"/>
  <c r="AQ45" i="5" s="1"/>
  <c r="AQ34" i="5"/>
  <c r="AQ35" i="5" s="1"/>
  <c r="E32" i="5"/>
  <c r="E22" i="5"/>
  <c r="AQ16" i="5"/>
  <c r="AQ17" i="5" s="1"/>
  <c r="AQ12" i="5"/>
  <c r="AQ13" i="5" s="1"/>
  <c r="AQ14" i="5"/>
  <c r="AQ15" i="5" s="1"/>
  <c r="E34" i="5"/>
  <c r="E60" i="5"/>
  <c r="E14" i="5"/>
  <c r="AQ18" i="5"/>
  <c r="AQ19" i="5" s="1"/>
  <c r="AQ20" i="5"/>
  <c r="AQ21" i="5" s="1"/>
  <c r="BE5" i="5"/>
  <c r="E24" i="5"/>
  <c r="E58" i="5"/>
  <c r="E23" i="6"/>
  <c r="E25" i="6"/>
  <c r="E80" i="6"/>
  <c r="E81" i="6" s="1"/>
  <c r="AQ76" i="6"/>
  <c r="AQ77" i="6" s="1"/>
  <c r="E72" i="6"/>
  <c r="AQ68" i="6"/>
  <c r="AQ69" i="6" s="1"/>
  <c r="E66" i="6"/>
  <c r="E67" i="6" s="1"/>
  <c r="AQ64" i="6"/>
  <c r="AQ65" i="6" s="1"/>
  <c r="E82" i="6"/>
  <c r="E83" i="6" s="1"/>
  <c r="AQ80" i="6"/>
  <c r="AQ81" i="6" s="1"/>
  <c r="E74" i="6"/>
  <c r="AQ72" i="6"/>
  <c r="AQ73" i="6" s="1"/>
  <c r="E76" i="6"/>
  <c r="E77" i="6" s="1"/>
  <c r="AQ82" i="6"/>
  <c r="AQ83" i="6" s="1"/>
  <c r="AQ74" i="6"/>
  <c r="AQ75" i="6" s="1"/>
  <c r="E60" i="6"/>
  <c r="AQ58" i="6"/>
  <c r="AQ59" i="6" s="1"/>
  <c r="AQ66" i="6"/>
  <c r="AQ67" i="6" s="1"/>
  <c r="E62" i="6"/>
  <c r="AQ60" i="6"/>
  <c r="AQ61" i="6" s="1"/>
  <c r="E52" i="6"/>
  <c r="AQ50" i="6"/>
  <c r="AQ51" i="6" s="1"/>
  <c r="E64" i="6"/>
  <c r="AQ62" i="6"/>
  <c r="AQ63" i="6" s="1"/>
  <c r="E46" i="6"/>
  <c r="E34" i="6"/>
  <c r="AQ32" i="6"/>
  <c r="AQ33" i="6" s="1"/>
  <c r="E40" i="6"/>
  <c r="AQ38" i="6"/>
  <c r="AQ39" i="6" s="1"/>
  <c r="E68" i="6"/>
  <c r="E58" i="6"/>
  <c r="AQ52" i="6"/>
  <c r="AQ53" i="6" s="1"/>
  <c r="AQ44" i="6"/>
  <c r="AQ45" i="6" s="1"/>
  <c r="E56" i="6"/>
  <c r="E57" i="6" s="1"/>
  <c r="E48" i="6"/>
  <c r="AQ46" i="6"/>
  <c r="AQ47" i="6" s="1"/>
  <c r="E36" i="6"/>
  <c r="AQ34" i="6"/>
  <c r="AQ35" i="6" s="1"/>
  <c r="AQ56" i="6"/>
  <c r="AQ57" i="6" s="1"/>
  <c r="E44" i="6"/>
  <c r="E42" i="6"/>
  <c r="E14" i="6"/>
  <c r="AQ24" i="6"/>
  <c r="AQ25" i="6" s="1"/>
  <c r="E16" i="6"/>
  <c r="E17" i="6" s="1"/>
  <c r="E12" i="6"/>
  <c r="E54" i="6"/>
  <c r="AQ48" i="6"/>
  <c r="AQ49" i="6" s="1"/>
  <c r="E32" i="6"/>
  <c r="AQ28" i="6"/>
  <c r="AQ29" i="6" s="1"/>
  <c r="AQ26" i="6"/>
  <c r="AQ27" i="6" s="1"/>
  <c r="E18" i="6"/>
  <c r="AQ54" i="6"/>
  <c r="AQ55" i="6" s="1"/>
  <c r="AQ42" i="6"/>
  <c r="AQ43" i="6" s="1"/>
  <c r="E20" i="6"/>
  <c r="AQ14" i="6"/>
  <c r="AQ15" i="6" s="1"/>
  <c r="AQ30" i="6"/>
  <c r="AQ31" i="6" s="1"/>
  <c r="E28" i="6"/>
  <c r="AQ18" i="6"/>
  <c r="AQ19" i="6" s="1"/>
  <c r="AQ16" i="6"/>
  <c r="AQ17" i="6" s="1"/>
  <c r="E30" i="6"/>
  <c r="E31" i="6" s="1"/>
  <c r="AQ40" i="6"/>
  <c r="AQ41" i="6" s="1"/>
  <c r="BE5" i="6"/>
  <c r="AQ22" i="6"/>
  <c r="AQ23" i="6" s="1"/>
  <c r="AQ36" i="6"/>
  <c r="AQ37" i="6" s="1"/>
  <c r="E50" i="6"/>
  <c r="E51" i="6" s="1"/>
  <c r="K24" i="6"/>
  <c r="AV7" i="6"/>
  <c r="N7" i="6"/>
  <c r="G24" i="6"/>
  <c r="E26" i="6"/>
  <c r="E38" i="6"/>
  <c r="H50" i="5" l="1"/>
  <c r="AH35" i="4"/>
  <c r="AH25" i="3"/>
  <c r="AH11" i="2"/>
  <c r="J66" i="6"/>
  <c r="J79" i="1"/>
  <c r="H80" i="6"/>
  <c r="H50" i="6"/>
  <c r="E27" i="6"/>
  <c r="I24" i="6"/>
  <c r="G22" i="6"/>
  <c r="E41" i="6"/>
  <c r="E59" i="5"/>
  <c r="E61" i="5"/>
  <c r="E18" i="4"/>
  <c r="E26" i="4"/>
  <c r="E38" i="4"/>
  <c r="E74" i="4"/>
  <c r="E20" i="3"/>
  <c r="E72" i="3"/>
  <c r="E46" i="3"/>
  <c r="E14" i="3"/>
  <c r="E26" i="2"/>
  <c r="E62" i="2"/>
  <c r="E54" i="2"/>
  <c r="E42" i="2"/>
  <c r="AD80" i="1"/>
  <c r="V80" i="1"/>
  <c r="N80" i="1"/>
  <c r="Q80" i="1"/>
  <c r="AE80" i="1"/>
  <c r="W80" i="1"/>
  <c r="O80" i="1"/>
  <c r="U79" i="1"/>
  <c r="E18" i="1"/>
  <c r="AB79" i="1"/>
  <c r="Q79" i="1"/>
  <c r="E48" i="1"/>
  <c r="E62" i="1"/>
  <c r="E60" i="1"/>
  <c r="K22" i="6"/>
  <c r="M40" i="6"/>
  <c r="M26" i="6"/>
  <c r="M22" i="6"/>
  <c r="M24" i="6"/>
  <c r="E19" i="6"/>
  <c r="E49" i="6"/>
  <c r="E63" i="6"/>
  <c r="E75" i="6"/>
  <c r="AS42" i="5"/>
  <c r="E25" i="5"/>
  <c r="E35" i="5"/>
  <c r="E55" i="5"/>
  <c r="E63" i="5"/>
  <c r="BQ12" i="5"/>
  <c r="E22" i="4"/>
  <c r="E72" i="4"/>
  <c r="AB69" i="4"/>
  <c r="T69" i="4"/>
  <c r="L69" i="4"/>
  <c r="AA69" i="4"/>
  <c r="S69" i="4"/>
  <c r="K69" i="4"/>
  <c r="Z69" i="4"/>
  <c r="R69" i="4"/>
  <c r="J69" i="4"/>
  <c r="AF69" i="4"/>
  <c r="X69" i="4"/>
  <c r="P69" i="4"/>
  <c r="H69" i="4"/>
  <c r="W69" i="4"/>
  <c r="G69" i="4"/>
  <c r="V69" i="4"/>
  <c r="U69" i="4"/>
  <c r="AG69" i="4"/>
  <c r="Q69" i="4"/>
  <c r="AE69" i="4"/>
  <c r="O69" i="4"/>
  <c r="AD69" i="4"/>
  <c r="N69" i="4"/>
  <c r="AC69" i="4"/>
  <c r="M69" i="4"/>
  <c r="I69" i="4"/>
  <c r="Y69" i="4"/>
  <c r="E52" i="4"/>
  <c r="E42" i="3"/>
  <c r="E54" i="3"/>
  <c r="E62" i="3"/>
  <c r="AH61" i="3"/>
  <c r="E22" i="3"/>
  <c r="Y49" i="2"/>
  <c r="Q49" i="2"/>
  <c r="I49" i="2"/>
  <c r="AF49" i="2"/>
  <c r="X49" i="2"/>
  <c r="P49" i="2"/>
  <c r="H49" i="2"/>
  <c r="AE49" i="2"/>
  <c r="W49" i="2"/>
  <c r="O49" i="2"/>
  <c r="G49" i="2"/>
  <c r="AC49" i="2"/>
  <c r="U49" i="2"/>
  <c r="M49" i="2"/>
  <c r="AB49" i="2"/>
  <c r="T49" i="2"/>
  <c r="L49" i="2"/>
  <c r="E52" i="2"/>
  <c r="AA49" i="2"/>
  <c r="S49" i="2"/>
  <c r="K49" i="2"/>
  <c r="V49" i="2"/>
  <c r="R49" i="2"/>
  <c r="N49" i="2"/>
  <c r="J49" i="2"/>
  <c r="AD49" i="2"/>
  <c r="Z49" i="2"/>
  <c r="E44" i="2"/>
  <c r="E38" i="2"/>
  <c r="V79" i="1"/>
  <c r="M79" i="1"/>
  <c r="T79" i="1"/>
  <c r="I80" i="1"/>
  <c r="I79" i="1"/>
  <c r="E64" i="1"/>
  <c r="E40" i="1"/>
  <c r="AD79" i="1"/>
  <c r="AR50" i="6"/>
  <c r="AU74" i="6"/>
  <c r="AU62" i="6"/>
  <c r="AU48" i="6"/>
  <c r="AU26" i="6"/>
  <c r="AU24" i="6"/>
  <c r="E15" i="6"/>
  <c r="E35" i="6"/>
  <c r="E21" i="5"/>
  <c r="E27" i="5"/>
  <c r="E73" i="5"/>
  <c r="I42" i="5"/>
  <c r="AS12" i="5"/>
  <c r="E24" i="4"/>
  <c r="E40" i="4"/>
  <c r="E32" i="4"/>
  <c r="AD65" i="4"/>
  <c r="V65" i="4"/>
  <c r="N65" i="4"/>
  <c r="AC65" i="4"/>
  <c r="U65" i="4"/>
  <c r="M65" i="4"/>
  <c r="E68" i="4"/>
  <c r="AB65" i="4"/>
  <c r="T65" i="4"/>
  <c r="L65" i="4"/>
  <c r="E69" i="4"/>
  <c r="Z65" i="4"/>
  <c r="R65" i="4"/>
  <c r="J65" i="4"/>
  <c r="AG65" i="4"/>
  <c r="Q65" i="4"/>
  <c r="AF65" i="4"/>
  <c r="P65" i="4"/>
  <c r="AE65" i="4"/>
  <c r="O65" i="4"/>
  <c r="AA65" i="4"/>
  <c r="K65" i="4"/>
  <c r="Y65" i="4"/>
  <c r="I65" i="4"/>
  <c r="X65" i="4"/>
  <c r="H65" i="4"/>
  <c r="W65" i="4"/>
  <c r="G65" i="4"/>
  <c r="S65" i="4"/>
  <c r="E64" i="3"/>
  <c r="E18" i="3"/>
  <c r="E38" i="3"/>
  <c r="E69" i="2"/>
  <c r="E68" i="2"/>
  <c r="E60" i="2"/>
  <c r="E34" i="2"/>
  <c r="E24" i="2"/>
  <c r="N79" i="1"/>
  <c r="L79" i="1"/>
  <c r="E28" i="1"/>
  <c r="E36" i="1"/>
  <c r="AC80" i="1"/>
  <c r="F66" i="6"/>
  <c r="AS22" i="6"/>
  <c r="E29" i="6"/>
  <c r="E43" i="6"/>
  <c r="E47" i="6"/>
  <c r="E65" i="5"/>
  <c r="E69" i="5"/>
  <c r="AI12" i="5"/>
  <c r="E34" i="4"/>
  <c r="E48" i="4"/>
  <c r="E58" i="3"/>
  <c r="E36" i="3"/>
  <c r="E12" i="3"/>
  <c r="AM8" i="3"/>
  <c r="E18" i="2"/>
  <c r="E22" i="2"/>
  <c r="AH21" i="2"/>
  <c r="E20" i="2"/>
  <c r="E14" i="2"/>
  <c r="AF79" i="2"/>
  <c r="M79" i="2"/>
  <c r="U79" i="2"/>
  <c r="I79" i="2"/>
  <c r="AC79" i="2"/>
  <c r="Q79" i="2"/>
  <c r="F79" i="2"/>
  <c r="X79" i="2"/>
  <c r="F79" i="1"/>
  <c r="AH11" i="1"/>
  <c r="AH73" i="1"/>
  <c r="E74" i="1"/>
  <c r="AG49" i="1"/>
  <c r="Y49" i="1"/>
  <c r="Q49" i="1"/>
  <c r="I49" i="1"/>
  <c r="AF49" i="1"/>
  <c r="X49" i="1"/>
  <c r="P49" i="1"/>
  <c r="H49" i="1"/>
  <c r="W49" i="1"/>
  <c r="O49" i="1"/>
  <c r="G49" i="1"/>
  <c r="AD49" i="1"/>
  <c r="V49" i="1"/>
  <c r="N49" i="1"/>
  <c r="AC49" i="1"/>
  <c r="U49" i="1"/>
  <c r="M49" i="1"/>
  <c r="AA49" i="1"/>
  <c r="S49" i="1"/>
  <c r="K49" i="1"/>
  <c r="Z49" i="1"/>
  <c r="T49" i="1"/>
  <c r="R49" i="1"/>
  <c r="L49" i="1"/>
  <c r="J49" i="1"/>
  <c r="E52" i="1"/>
  <c r="AB49" i="1"/>
  <c r="W69" i="1"/>
  <c r="O69" i="1"/>
  <c r="G69" i="1"/>
  <c r="AD69" i="1"/>
  <c r="V69" i="1"/>
  <c r="U69" i="1"/>
  <c r="E72" i="1"/>
  <c r="AB69" i="1"/>
  <c r="T69" i="1"/>
  <c r="L69" i="1"/>
  <c r="AA69" i="1"/>
  <c r="AG69" i="1"/>
  <c r="Y69" i="1"/>
  <c r="Q69" i="1"/>
  <c r="I69" i="1"/>
  <c r="X69" i="1"/>
  <c r="AF69" i="1"/>
  <c r="Z69" i="1"/>
  <c r="I22" i="6"/>
  <c r="F80" i="6"/>
  <c r="F56" i="6"/>
  <c r="E33" i="6"/>
  <c r="E45" i="6"/>
  <c r="E61" i="6"/>
  <c r="AC22" i="6"/>
  <c r="BQ22" i="6"/>
  <c r="AR56" i="5"/>
  <c r="E49" i="5"/>
  <c r="E37" i="5"/>
  <c r="E41" i="5"/>
  <c r="E75" i="5"/>
  <c r="I12" i="5"/>
  <c r="AC12" i="5"/>
  <c r="AZ7" i="5"/>
  <c r="E12" i="4"/>
  <c r="E42" i="4"/>
  <c r="AH41" i="4"/>
  <c r="E46" i="4"/>
  <c r="E48" i="3"/>
  <c r="AG49" i="3"/>
  <c r="Y49" i="3"/>
  <c r="Q49" i="3"/>
  <c r="I49" i="3"/>
  <c r="AD49" i="3"/>
  <c r="V49" i="3"/>
  <c r="N49" i="3"/>
  <c r="AC49" i="3"/>
  <c r="U49" i="3"/>
  <c r="M49" i="3"/>
  <c r="AA49" i="3"/>
  <c r="O49" i="3"/>
  <c r="Z49" i="3"/>
  <c r="L49" i="3"/>
  <c r="E52" i="3"/>
  <c r="X49" i="3"/>
  <c r="K49" i="3"/>
  <c r="W49" i="3"/>
  <c r="J49" i="3"/>
  <c r="T49" i="3"/>
  <c r="H49" i="3"/>
  <c r="AF49" i="3"/>
  <c r="S49" i="3"/>
  <c r="G49" i="3"/>
  <c r="AB49" i="3"/>
  <c r="P49" i="3"/>
  <c r="AE49" i="3"/>
  <c r="R49" i="3"/>
  <c r="E24" i="3"/>
  <c r="E40" i="3"/>
  <c r="AE79" i="2"/>
  <c r="E40" i="2"/>
  <c r="AH39" i="2"/>
  <c r="E28" i="2"/>
  <c r="R79" i="2"/>
  <c r="P79" i="2"/>
  <c r="AB80" i="1"/>
  <c r="E34" i="1"/>
  <c r="AG65" i="1"/>
  <c r="Y65" i="1"/>
  <c r="Q65" i="1"/>
  <c r="AF65" i="1"/>
  <c r="X65" i="1"/>
  <c r="AE65" i="1"/>
  <c r="W65" i="1"/>
  <c r="O65" i="1"/>
  <c r="G65" i="1"/>
  <c r="AC65" i="1"/>
  <c r="U65" i="1"/>
  <c r="M65" i="1"/>
  <c r="AA65" i="1"/>
  <c r="S65" i="1"/>
  <c r="K65" i="1"/>
  <c r="L65" i="1"/>
  <c r="E68" i="1"/>
  <c r="E69" i="1"/>
  <c r="E39" i="6"/>
  <c r="J30" i="6"/>
  <c r="J56" i="6"/>
  <c r="AR56" i="6"/>
  <c r="E59" i="6"/>
  <c r="E65" i="6"/>
  <c r="AC24" i="6"/>
  <c r="AI22" i="6"/>
  <c r="E23" i="5"/>
  <c r="E19" i="5"/>
  <c r="E29" i="5"/>
  <c r="E39" i="5"/>
  <c r="J67" i="5"/>
  <c r="K64" i="5"/>
  <c r="K74" i="5"/>
  <c r="K48" i="5"/>
  <c r="K36" i="5"/>
  <c r="J57" i="5"/>
  <c r="K62" i="5"/>
  <c r="K24" i="5"/>
  <c r="K26" i="5"/>
  <c r="K40" i="5"/>
  <c r="G12" i="5"/>
  <c r="AW74" i="5"/>
  <c r="AW64" i="5"/>
  <c r="AW34" i="5"/>
  <c r="AW48" i="5"/>
  <c r="AW36" i="5"/>
  <c r="AW28" i="5"/>
  <c r="AW20" i="5"/>
  <c r="AW42" i="5"/>
  <c r="AW60" i="5"/>
  <c r="AW26" i="5"/>
  <c r="E20" i="4"/>
  <c r="E14" i="4"/>
  <c r="E60" i="4"/>
  <c r="E62" i="4"/>
  <c r="H65" i="3"/>
  <c r="M65" i="3"/>
  <c r="AA65" i="3"/>
  <c r="E69" i="3"/>
  <c r="E68" i="3"/>
  <c r="E44" i="3"/>
  <c r="AH43" i="3"/>
  <c r="E28" i="3"/>
  <c r="W79" i="2"/>
  <c r="E32" i="2"/>
  <c r="AD79" i="2"/>
  <c r="J79" i="2"/>
  <c r="H79" i="2"/>
  <c r="AH13" i="1"/>
  <c r="T80" i="1"/>
  <c r="AA80" i="1"/>
  <c r="E26" i="1"/>
  <c r="AA79" i="1"/>
  <c r="E38" i="1"/>
  <c r="H80" i="1"/>
  <c r="Z55" i="1"/>
  <c r="R55" i="1"/>
  <c r="J55" i="1"/>
  <c r="AG55" i="1"/>
  <c r="Y55" i="1"/>
  <c r="Q55" i="1"/>
  <c r="I55" i="1"/>
  <c r="AF55" i="1"/>
  <c r="X55" i="1"/>
  <c r="P55" i="1"/>
  <c r="H55" i="1"/>
  <c r="AE55" i="1"/>
  <c r="W55" i="1"/>
  <c r="O55" i="1"/>
  <c r="G55" i="1"/>
  <c r="AD55" i="1"/>
  <c r="V55" i="1"/>
  <c r="N55" i="1"/>
  <c r="E58" i="1"/>
  <c r="AB55" i="1"/>
  <c r="T55" i="1"/>
  <c r="L55" i="1"/>
  <c r="AC55" i="1"/>
  <c r="AA55" i="1"/>
  <c r="U55" i="1"/>
  <c r="S55" i="1"/>
  <c r="K55" i="1"/>
  <c r="M55" i="1"/>
  <c r="E15" i="5"/>
  <c r="BP80" i="5"/>
  <c r="E33" i="5"/>
  <c r="E53" i="5"/>
  <c r="AU74" i="5"/>
  <c r="AU28" i="5"/>
  <c r="AT51" i="5"/>
  <c r="AT57" i="5"/>
  <c r="AU26" i="5"/>
  <c r="AU60" i="5"/>
  <c r="AU62" i="5"/>
  <c r="AU34" i="5"/>
  <c r="AU20" i="5"/>
  <c r="AU54" i="5"/>
  <c r="AU72" i="5"/>
  <c r="N7" i="5"/>
  <c r="E28" i="4"/>
  <c r="E44" i="4"/>
  <c r="E74" i="3"/>
  <c r="E60" i="3"/>
  <c r="E34" i="3"/>
  <c r="AF55" i="2"/>
  <c r="X55" i="2"/>
  <c r="P55" i="2"/>
  <c r="H55" i="2"/>
  <c r="AE55" i="2"/>
  <c r="W55" i="2"/>
  <c r="O55" i="2"/>
  <c r="G55" i="2"/>
  <c r="AD55" i="2"/>
  <c r="V55" i="2"/>
  <c r="N55" i="2"/>
  <c r="AB55" i="2"/>
  <c r="T55" i="2"/>
  <c r="L55" i="2"/>
  <c r="E58" i="2"/>
  <c r="AA55" i="2"/>
  <c r="S55" i="2"/>
  <c r="K55" i="2"/>
  <c r="Z55" i="2"/>
  <c r="R55" i="2"/>
  <c r="J55" i="2"/>
  <c r="AC55" i="2"/>
  <c r="Y55" i="2"/>
  <c r="U55" i="2"/>
  <c r="Q55" i="2"/>
  <c r="M55" i="2"/>
  <c r="I55" i="2"/>
  <c r="O79" i="2"/>
  <c r="E72" i="2"/>
  <c r="K69" i="2"/>
  <c r="Y69" i="2"/>
  <c r="W69" i="2"/>
  <c r="O69" i="2"/>
  <c r="V69" i="2"/>
  <c r="U69" i="2"/>
  <c r="M69" i="2"/>
  <c r="AB69" i="2"/>
  <c r="E48" i="2"/>
  <c r="V79" i="2"/>
  <c r="U80" i="1"/>
  <c r="L80" i="1"/>
  <c r="E24" i="1"/>
  <c r="S80" i="1"/>
  <c r="E20" i="1"/>
  <c r="S79" i="1"/>
  <c r="AG80" i="1"/>
  <c r="AG79" i="1"/>
  <c r="F16" i="6"/>
  <c r="H56" i="6"/>
  <c r="H66" i="6"/>
  <c r="F50" i="6"/>
  <c r="AX7" i="6"/>
  <c r="E21" i="6"/>
  <c r="E55" i="6"/>
  <c r="E69" i="6"/>
  <c r="AI24" i="6"/>
  <c r="H30" i="6"/>
  <c r="P7" i="6"/>
  <c r="J16" i="6"/>
  <c r="J50" i="6"/>
  <c r="AS24" i="6"/>
  <c r="E13" i="6"/>
  <c r="E37" i="6"/>
  <c r="E53" i="6"/>
  <c r="E73" i="6"/>
  <c r="BQ24" i="6"/>
  <c r="E47" i="5"/>
  <c r="E45" i="5"/>
  <c r="AI42" i="5"/>
  <c r="BQ42" i="5"/>
  <c r="AC42" i="5"/>
  <c r="E64" i="4"/>
  <c r="AE55" i="4"/>
  <c r="O55" i="4"/>
  <c r="G55" i="4"/>
  <c r="V55" i="4"/>
  <c r="N55" i="4"/>
  <c r="AC55" i="4"/>
  <c r="U55" i="4"/>
  <c r="M55" i="4"/>
  <c r="AA55" i="4"/>
  <c r="S55" i="4"/>
  <c r="K55" i="4"/>
  <c r="R55" i="4"/>
  <c r="AG55" i="4"/>
  <c r="AF55" i="4"/>
  <c r="P55" i="4"/>
  <c r="AB55" i="4"/>
  <c r="Z55" i="4"/>
  <c r="J55" i="4"/>
  <c r="Y55" i="4"/>
  <c r="I55" i="4"/>
  <c r="H55" i="4"/>
  <c r="E58" i="4"/>
  <c r="E54" i="4"/>
  <c r="AA29" i="3"/>
  <c r="S29" i="3"/>
  <c r="AF29" i="3"/>
  <c r="X29" i="3"/>
  <c r="P29" i="3"/>
  <c r="W29" i="3"/>
  <c r="Q29" i="3"/>
  <c r="Y29" i="3"/>
  <c r="L29" i="3"/>
  <c r="I29" i="3"/>
  <c r="V29" i="3"/>
  <c r="E32" i="3"/>
  <c r="T29" i="3"/>
  <c r="R29" i="3"/>
  <c r="AG29" i="3"/>
  <c r="N29" i="3"/>
  <c r="AD29" i="3"/>
  <c r="M29" i="3"/>
  <c r="AB29" i="3"/>
  <c r="J29" i="3"/>
  <c r="E36" i="2"/>
  <c r="E74" i="2"/>
  <c r="G79" i="2"/>
  <c r="E46" i="2"/>
  <c r="E64" i="2"/>
  <c r="N79" i="2"/>
  <c r="AM8" i="2"/>
  <c r="AA79" i="2"/>
  <c r="M80" i="1"/>
  <c r="AC79" i="1"/>
  <c r="E22" i="1"/>
  <c r="Y80" i="1"/>
  <c r="Y79" i="1"/>
  <c r="E42" i="1"/>
  <c r="S29" i="1"/>
  <c r="H29" i="1"/>
  <c r="M29" i="1"/>
  <c r="Z29" i="1"/>
  <c r="E32" i="1"/>
  <c r="N29" i="1"/>
  <c r="E46" i="1"/>
  <c r="E44" i="1"/>
  <c r="L81" i="6" l="1"/>
  <c r="AD29" i="1"/>
  <c r="K29" i="1"/>
  <c r="AH53" i="4"/>
  <c r="AH57" i="4"/>
  <c r="F55" i="4"/>
  <c r="G36" i="6"/>
  <c r="K36" i="6"/>
  <c r="I36" i="6"/>
  <c r="AS36" i="6"/>
  <c r="Z69" i="2"/>
  <c r="AU36" i="5"/>
  <c r="AU18" i="5"/>
  <c r="AT16" i="5"/>
  <c r="AU32" i="5"/>
  <c r="AT30" i="5"/>
  <c r="AT50" i="5"/>
  <c r="AU50" i="5" s="1"/>
  <c r="AU52" i="5"/>
  <c r="AB30" i="5"/>
  <c r="J29" i="2"/>
  <c r="N29" i="2"/>
  <c r="I29" i="2"/>
  <c r="O65" i="3"/>
  <c r="AW52" i="5"/>
  <c r="AV50" i="5"/>
  <c r="G38" i="5"/>
  <c r="I38" i="5"/>
  <c r="AS38" i="5"/>
  <c r="AH16" i="5"/>
  <c r="W79" i="4"/>
  <c r="L79" i="4"/>
  <c r="V79" i="4"/>
  <c r="I79" i="4"/>
  <c r="F50" i="5"/>
  <c r="BP30" i="6"/>
  <c r="G80" i="1"/>
  <c r="R80" i="1"/>
  <c r="Y79" i="2"/>
  <c r="AD15" i="2"/>
  <c r="W15" i="2"/>
  <c r="AA15" i="2"/>
  <c r="Q15" i="2"/>
  <c r="X79" i="3"/>
  <c r="R79" i="3"/>
  <c r="M79" i="3"/>
  <c r="G79" i="3"/>
  <c r="U55" i="3"/>
  <c r="T55" i="3"/>
  <c r="O55" i="3"/>
  <c r="AH33" i="4"/>
  <c r="F66" i="5"/>
  <c r="BP66" i="5"/>
  <c r="K42" i="6"/>
  <c r="AS42" i="6"/>
  <c r="G42" i="6"/>
  <c r="I42" i="6"/>
  <c r="Z80" i="1"/>
  <c r="N65" i="2"/>
  <c r="E70" i="2"/>
  <c r="O65" i="2"/>
  <c r="I65" i="2"/>
  <c r="U15" i="3"/>
  <c r="Y15" i="3"/>
  <c r="Y81" i="3" s="1"/>
  <c r="T15" i="3"/>
  <c r="T81" i="3" s="1"/>
  <c r="AG29" i="4"/>
  <c r="K29" i="4"/>
  <c r="U29" i="4"/>
  <c r="AH39" i="4"/>
  <c r="AS72" i="5"/>
  <c r="I72" i="5"/>
  <c r="K79" i="2"/>
  <c r="AH79" i="2" s="1"/>
  <c r="AH51" i="2"/>
  <c r="F49" i="2"/>
  <c r="AH49" i="2" s="1"/>
  <c r="AH41" i="3"/>
  <c r="R49" i="4"/>
  <c r="X49" i="4"/>
  <c r="AS24" i="5"/>
  <c r="G24" i="5"/>
  <c r="AR16" i="6"/>
  <c r="AF15" i="1"/>
  <c r="I15" i="1"/>
  <c r="AC15" i="1"/>
  <c r="W15" i="1"/>
  <c r="U69" i="3"/>
  <c r="AG69" i="3"/>
  <c r="F69" i="3"/>
  <c r="AH71" i="3"/>
  <c r="X15" i="4"/>
  <c r="AC15" i="4"/>
  <c r="W15" i="4"/>
  <c r="W75" i="4" s="1"/>
  <c r="Z15" i="4"/>
  <c r="K40" i="6"/>
  <c r="I40" i="6"/>
  <c r="G40" i="6"/>
  <c r="AS40" i="6"/>
  <c r="P29" i="1"/>
  <c r="AH41" i="1"/>
  <c r="AH21" i="1"/>
  <c r="AH45" i="2"/>
  <c r="AH73" i="2"/>
  <c r="AH63" i="4"/>
  <c r="F30" i="5"/>
  <c r="AC72" i="6"/>
  <c r="AS72" i="6"/>
  <c r="K72" i="6"/>
  <c r="G72" i="6"/>
  <c r="I72" i="6"/>
  <c r="AI36" i="6"/>
  <c r="AB66" i="6"/>
  <c r="AC68" i="6"/>
  <c r="AH47" i="2"/>
  <c r="L69" i="2"/>
  <c r="BP50" i="5"/>
  <c r="AH25" i="1"/>
  <c r="T29" i="2"/>
  <c r="X29" i="2"/>
  <c r="Q29" i="2"/>
  <c r="E70" i="3"/>
  <c r="P65" i="3"/>
  <c r="AH61" i="4"/>
  <c r="AH19" i="4"/>
  <c r="AV51" i="5"/>
  <c r="F16" i="5"/>
  <c r="K14" i="5"/>
  <c r="J80" i="5"/>
  <c r="K12" i="5"/>
  <c r="J30" i="5"/>
  <c r="AI58" i="6"/>
  <c r="AH56" i="6"/>
  <c r="E70" i="1"/>
  <c r="AH27" i="2"/>
  <c r="Z79" i="4"/>
  <c r="T79" i="4"/>
  <c r="AD79" i="4"/>
  <c r="Q79" i="4"/>
  <c r="G44" i="6"/>
  <c r="K44" i="6"/>
  <c r="AS44" i="6"/>
  <c r="J15" i="2"/>
  <c r="N15" i="2"/>
  <c r="G15" i="2"/>
  <c r="Y15" i="2"/>
  <c r="AF79" i="3"/>
  <c r="Z79" i="3"/>
  <c r="U79" i="3"/>
  <c r="O79" i="3"/>
  <c r="AH35" i="3"/>
  <c r="P55" i="3"/>
  <c r="H55" i="3"/>
  <c r="AB55" i="3"/>
  <c r="W55" i="3"/>
  <c r="AB66" i="5"/>
  <c r="AC42" i="6"/>
  <c r="AH26" i="3"/>
  <c r="R65" i="2"/>
  <c r="L65" i="2"/>
  <c r="W65" i="2"/>
  <c r="Q65" i="2"/>
  <c r="H15" i="3"/>
  <c r="AF15" i="3"/>
  <c r="AF81" i="3" s="1"/>
  <c r="P15" i="3"/>
  <c r="P81" i="3" s="1"/>
  <c r="AB15" i="3"/>
  <c r="AB81" i="3" s="1"/>
  <c r="AH63" i="3"/>
  <c r="E70" i="4"/>
  <c r="O29" i="4"/>
  <c r="R29" i="4"/>
  <c r="S29" i="4"/>
  <c r="AC29" i="4"/>
  <c r="AH23" i="4"/>
  <c r="BQ72" i="5"/>
  <c r="AT80" i="6"/>
  <c r="AR80" i="6"/>
  <c r="AT56" i="6"/>
  <c r="AF49" i="4"/>
  <c r="K49" i="4"/>
  <c r="M49" i="4"/>
  <c r="H56" i="5"/>
  <c r="AC54" i="5"/>
  <c r="I54" i="5"/>
  <c r="AS54" i="5"/>
  <c r="AI24" i="5"/>
  <c r="AC62" i="6"/>
  <c r="AS62" i="6"/>
  <c r="G62" i="6"/>
  <c r="K62" i="6"/>
  <c r="I62" i="6"/>
  <c r="BP16" i="6"/>
  <c r="M52" i="6"/>
  <c r="L50" i="6"/>
  <c r="M64" i="6"/>
  <c r="J15" i="1"/>
  <c r="Y15" i="1"/>
  <c r="AE15" i="1"/>
  <c r="AH41" i="2"/>
  <c r="AH53" i="2"/>
  <c r="AB79" i="2"/>
  <c r="X69" i="3"/>
  <c r="K69" i="3"/>
  <c r="N69" i="3"/>
  <c r="AA15" i="4"/>
  <c r="AE15" i="4"/>
  <c r="BP56" i="5"/>
  <c r="S79" i="2"/>
  <c r="AM25" i="3"/>
  <c r="T29" i="1"/>
  <c r="U29" i="1"/>
  <c r="X29" i="1"/>
  <c r="AA29" i="1"/>
  <c r="Z80" i="2"/>
  <c r="U29" i="3"/>
  <c r="U75" i="3" s="1"/>
  <c r="AC29" i="3"/>
  <c r="BP50" i="6"/>
  <c r="J76" i="6"/>
  <c r="J80" i="6"/>
  <c r="AH66" i="6"/>
  <c r="AI68" i="6"/>
  <c r="AZ7" i="6"/>
  <c r="AH19" i="1"/>
  <c r="P69" i="2"/>
  <c r="AC69" i="2"/>
  <c r="AE69" i="2"/>
  <c r="S69" i="2"/>
  <c r="AR81" i="5"/>
  <c r="AT81" i="5"/>
  <c r="AU24" i="5"/>
  <c r="AU38" i="5"/>
  <c r="AB50" i="5"/>
  <c r="AB29" i="2"/>
  <c r="AE29" i="2"/>
  <c r="Y29" i="2"/>
  <c r="G65" i="3"/>
  <c r="R65" i="3"/>
  <c r="U65" i="3"/>
  <c r="X65" i="3"/>
  <c r="AV31" i="5"/>
  <c r="AV77" i="5" s="1"/>
  <c r="K58" i="5"/>
  <c r="J56" i="5"/>
  <c r="K56" i="5" s="1"/>
  <c r="J81" i="5"/>
  <c r="BP56" i="6"/>
  <c r="BQ58" i="6"/>
  <c r="AI38" i="6"/>
  <c r="AC38" i="6"/>
  <c r="AS38" i="6"/>
  <c r="G38" i="6"/>
  <c r="J65" i="1"/>
  <c r="AH23" i="3"/>
  <c r="AE79" i="4"/>
  <c r="AB79" i="4"/>
  <c r="Y79" i="4"/>
  <c r="H80" i="5"/>
  <c r="AC40" i="5"/>
  <c r="I40" i="5"/>
  <c r="AS40" i="5"/>
  <c r="G40" i="5"/>
  <c r="AI44" i="6"/>
  <c r="H69" i="1"/>
  <c r="AF70" i="1"/>
  <c r="X70" i="1"/>
  <c r="P70" i="1"/>
  <c r="H70" i="1"/>
  <c r="AE70" i="1"/>
  <c r="W70" i="1"/>
  <c r="O70" i="1"/>
  <c r="G70" i="1"/>
  <c r="AD70" i="1"/>
  <c r="V70" i="1"/>
  <c r="N70" i="1"/>
  <c r="AC70" i="1"/>
  <c r="U70" i="1"/>
  <c r="M70" i="1"/>
  <c r="AB70" i="1"/>
  <c r="T70" i="1"/>
  <c r="L70" i="1"/>
  <c r="Z70" i="1"/>
  <c r="R70" i="1"/>
  <c r="J70" i="1"/>
  <c r="Y70" i="1"/>
  <c r="S70" i="1"/>
  <c r="Q70" i="1"/>
  <c r="K70" i="1"/>
  <c r="I70" i="1"/>
  <c r="AG70" i="1"/>
  <c r="AA70" i="1"/>
  <c r="AE49" i="1"/>
  <c r="J80" i="2"/>
  <c r="R80" i="2"/>
  <c r="AH14" i="2"/>
  <c r="T15" i="2"/>
  <c r="T81" i="2" s="1"/>
  <c r="X15" i="2"/>
  <c r="R15" i="2"/>
  <c r="G80" i="2"/>
  <c r="H79" i="3"/>
  <c r="K79" i="3"/>
  <c r="AC79" i="3"/>
  <c r="W79" i="3"/>
  <c r="AF55" i="3"/>
  <c r="X55" i="3"/>
  <c r="AE55" i="3"/>
  <c r="AC68" i="5"/>
  <c r="G68" i="5"/>
  <c r="AI42" i="6"/>
  <c r="K38" i="6"/>
  <c r="AH33" i="2"/>
  <c r="V65" i="2"/>
  <c r="T65" i="2"/>
  <c r="AE65" i="2"/>
  <c r="Y65" i="2"/>
  <c r="R15" i="3"/>
  <c r="R81" i="3" s="1"/>
  <c r="K15" i="3"/>
  <c r="Z15" i="3"/>
  <c r="G15" i="3"/>
  <c r="G81" i="3" s="1"/>
  <c r="H29" i="4"/>
  <c r="G29" i="4"/>
  <c r="AA29" i="4"/>
  <c r="AH31" i="4"/>
  <c r="F29" i="4"/>
  <c r="AI72" i="5"/>
  <c r="H16" i="6"/>
  <c r="AU44" i="6"/>
  <c r="AT66" i="6"/>
  <c r="AU68" i="6"/>
  <c r="L80" i="2"/>
  <c r="AH43" i="2"/>
  <c r="T79" i="2"/>
  <c r="AH21" i="3"/>
  <c r="H49" i="4"/>
  <c r="Y49" i="4"/>
  <c r="U49" i="4"/>
  <c r="AH21" i="4"/>
  <c r="H30" i="5"/>
  <c r="AI54" i="5"/>
  <c r="BQ24" i="5"/>
  <c r="AI62" i="6"/>
  <c r="AH16" i="6"/>
  <c r="L80" i="6"/>
  <c r="M80" i="6" s="1"/>
  <c r="M12" i="6"/>
  <c r="M34" i="6"/>
  <c r="L56" i="6"/>
  <c r="AR66" i="6"/>
  <c r="AS68" i="6"/>
  <c r="AH61" i="1"/>
  <c r="AH47" i="1"/>
  <c r="AF79" i="1"/>
  <c r="R15" i="1"/>
  <c r="AG15" i="1"/>
  <c r="F15" i="1"/>
  <c r="AH17" i="1"/>
  <c r="T80" i="2"/>
  <c r="AH25" i="2"/>
  <c r="Z69" i="3"/>
  <c r="S69" i="3"/>
  <c r="V69" i="3"/>
  <c r="AH73" i="4"/>
  <c r="AF15" i="4"/>
  <c r="AH17" i="4"/>
  <c r="F15" i="4"/>
  <c r="I15" i="4"/>
  <c r="I75" i="4" s="1"/>
  <c r="AB56" i="5"/>
  <c r="AR30" i="5"/>
  <c r="V29" i="1"/>
  <c r="AC29" i="1"/>
  <c r="AF29" i="1"/>
  <c r="AF75" i="1" s="1"/>
  <c r="AH63" i="2"/>
  <c r="AH31" i="3"/>
  <c r="F29" i="3"/>
  <c r="G29" i="3"/>
  <c r="K29" i="3"/>
  <c r="X55" i="4"/>
  <c r="L55" i="4"/>
  <c r="AD55" i="4"/>
  <c r="AS44" i="5"/>
  <c r="G44" i="5"/>
  <c r="I44" i="5"/>
  <c r="AR50" i="5"/>
  <c r="AB50" i="6"/>
  <c r="AH80" i="6"/>
  <c r="BP66" i="6"/>
  <c r="BQ68" i="6"/>
  <c r="BQ20" i="6"/>
  <c r="K20" i="6"/>
  <c r="AC20" i="6"/>
  <c r="AS20" i="6"/>
  <c r="I20" i="6"/>
  <c r="AV67" i="6"/>
  <c r="AW72" i="6"/>
  <c r="AW64" i="6"/>
  <c r="AW62" i="6"/>
  <c r="AW60" i="6"/>
  <c r="AW48" i="6"/>
  <c r="AW36" i="6"/>
  <c r="AV51" i="6"/>
  <c r="AW20" i="6"/>
  <c r="AW38" i="6"/>
  <c r="AW24" i="6"/>
  <c r="AW28" i="6"/>
  <c r="AW26" i="6"/>
  <c r="T69" i="2"/>
  <c r="F69" i="2"/>
  <c r="AH71" i="2"/>
  <c r="I69" i="2"/>
  <c r="AA69" i="2"/>
  <c r="AH59" i="3"/>
  <c r="AH73" i="3"/>
  <c r="AH27" i="4"/>
  <c r="AU22" i="5"/>
  <c r="AU46" i="5"/>
  <c r="BQ52" i="5"/>
  <c r="AB51" i="5"/>
  <c r="F51" i="5"/>
  <c r="AR51" i="5"/>
  <c r="AH37" i="1"/>
  <c r="G29" i="2"/>
  <c r="K29" i="2"/>
  <c r="O29" i="2"/>
  <c r="M29" i="2"/>
  <c r="AB65" i="3"/>
  <c r="T65" i="3"/>
  <c r="AC65" i="3"/>
  <c r="AF65" i="3"/>
  <c r="AH59" i="4"/>
  <c r="AH13" i="4"/>
  <c r="AW18" i="5"/>
  <c r="AV16" i="5"/>
  <c r="AW68" i="5"/>
  <c r="AV66" i="5"/>
  <c r="K44" i="5"/>
  <c r="AC22" i="5"/>
  <c r="AB56" i="6"/>
  <c r="AC58" i="6"/>
  <c r="F65" i="1"/>
  <c r="AH67" i="1"/>
  <c r="H65" i="1"/>
  <c r="P80" i="1"/>
  <c r="AH12" i="2"/>
  <c r="G79" i="4"/>
  <c r="M79" i="4"/>
  <c r="AM8" i="4"/>
  <c r="AG79" i="4"/>
  <c r="AB80" i="5"/>
  <c r="AI40" i="5"/>
  <c r="BQ48" i="5"/>
  <c r="AC48" i="5"/>
  <c r="G48" i="5"/>
  <c r="AS48" i="5"/>
  <c r="BQ44" i="6"/>
  <c r="M69" i="1"/>
  <c r="F49" i="1"/>
  <c r="AH49" i="1" s="1"/>
  <c r="AH51" i="1"/>
  <c r="G79" i="1"/>
  <c r="R79" i="1"/>
  <c r="AH13" i="2"/>
  <c r="Z79" i="2"/>
  <c r="AE15" i="2"/>
  <c r="O15" i="2"/>
  <c r="AB15" i="2"/>
  <c r="AB81" i="2" s="1"/>
  <c r="H80" i="2"/>
  <c r="I79" i="3"/>
  <c r="S79" i="3"/>
  <c r="F79" i="3"/>
  <c r="AH11" i="3"/>
  <c r="AE79" i="3"/>
  <c r="M55" i="3"/>
  <c r="I55" i="3"/>
  <c r="AH57" i="3"/>
  <c r="F55" i="3"/>
  <c r="J55" i="3"/>
  <c r="AI68" i="5"/>
  <c r="AH66" i="5"/>
  <c r="AR30" i="6"/>
  <c r="AH35" i="1"/>
  <c r="Z65" i="2"/>
  <c r="AB65" i="2"/>
  <c r="H65" i="2"/>
  <c r="L79" i="2"/>
  <c r="AH36" i="4"/>
  <c r="AC15" i="3"/>
  <c r="AC81" i="3" s="1"/>
  <c r="V15" i="3"/>
  <c r="V81" i="3" s="1"/>
  <c r="W16" i="3"/>
  <c r="AA16" i="3"/>
  <c r="X16" i="3"/>
  <c r="M16" i="3"/>
  <c r="V16" i="3"/>
  <c r="AF16" i="3"/>
  <c r="AD16" i="3"/>
  <c r="O15" i="3"/>
  <c r="X29" i="4"/>
  <c r="W29" i="4"/>
  <c r="L29" i="4"/>
  <c r="N29" i="4"/>
  <c r="AC72" i="5"/>
  <c r="AU46" i="6"/>
  <c r="AU40" i="6"/>
  <c r="AT50" i="6"/>
  <c r="AH53" i="3"/>
  <c r="AE49" i="4"/>
  <c r="S49" i="4"/>
  <c r="O49" i="4"/>
  <c r="AC49" i="4"/>
  <c r="AH71" i="4"/>
  <c r="F69" i="4"/>
  <c r="AH69" i="4" s="1"/>
  <c r="I24" i="5"/>
  <c r="BQ54" i="5"/>
  <c r="AC24" i="5"/>
  <c r="AB16" i="6"/>
  <c r="L30" i="6"/>
  <c r="M32" i="6"/>
  <c r="M44" i="6"/>
  <c r="L66" i="6"/>
  <c r="AH59" i="1"/>
  <c r="AE79" i="1"/>
  <c r="Z15" i="1"/>
  <c r="Z81" i="1" s="1"/>
  <c r="L15" i="1"/>
  <c r="N15" i="1"/>
  <c r="AH61" i="2"/>
  <c r="AE80" i="2"/>
  <c r="M69" i="3"/>
  <c r="H69" i="3"/>
  <c r="AA69" i="3"/>
  <c r="AD69" i="3"/>
  <c r="L15" i="4"/>
  <c r="N15" i="4"/>
  <c r="Q15" i="4"/>
  <c r="AH12" i="1"/>
  <c r="AM11" i="1" s="1"/>
  <c r="G29" i="1"/>
  <c r="I29" i="1"/>
  <c r="K80" i="1"/>
  <c r="O29" i="3"/>
  <c r="AF56" i="4"/>
  <c r="X56" i="4"/>
  <c r="P56" i="4"/>
  <c r="H56" i="4"/>
  <c r="AE56" i="4"/>
  <c r="W56" i="4"/>
  <c r="O56" i="4"/>
  <c r="G56" i="4"/>
  <c r="AD56" i="4"/>
  <c r="V56" i="4"/>
  <c r="N56" i="4"/>
  <c r="AB56" i="4"/>
  <c r="T56" i="4"/>
  <c r="L56" i="4"/>
  <c r="S56" i="4"/>
  <c r="R56" i="4"/>
  <c r="AG56" i="4"/>
  <c r="Q56" i="4"/>
  <c r="AC56" i="4"/>
  <c r="M56" i="4"/>
  <c r="AA56" i="4"/>
  <c r="K56" i="4"/>
  <c r="Z56" i="4"/>
  <c r="J56" i="4"/>
  <c r="Y56" i="4"/>
  <c r="U56" i="4"/>
  <c r="I56" i="4"/>
  <c r="AI44" i="5"/>
  <c r="AI46" i="5"/>
  <c r="AC46" i="5"/>
  <c r="AS46" i="5"/>
  <c r="G46" i="5"/>
  <c r="BQ52" i="6"/>
  <c r="AI52" i="6"/>
  <c r="K12" i="6"/>
  <c r="AS12" i="6"/>
  <c r="AI12" i="6"/>
  <c r="I38" i="6"/>
  <c r="AS54" i="6"/>
  <c r="K54" i="6"/>
  <c r="G54" i="6"/>
  <c r="I54" i="6"/>
  <c r="AI20" i="6"/>
  <c r="X69" i="2"/>
  <c r="N69" i="2"/>
  <c r="Q69" i="2"/>
  <c r="AC70" i="2"/>
  <c r="U70" i="2"/>
  <c r="M70" i="2"/>
  <c r="AB70" i="2"/>
  <c r="T70" i="2"/>
  <c r="L70" i="2"/>
  <c r="AA70" i="2"/>
  <c r="S70" i="2"/>
  <c r="K70" i="2"/>
  <c r="Y70" i="2"/>
  <c r="Q70" i="2"/>
  <c r="I70" i="2"/>
  <c r="AF70" i="2"/>
  <c r="X70" i="2"/>
  <c r="P70" i="2"/>
  <c r="H70" i="2"/>
  <c r="AE70" i="2"/>
  <c r="W70" i="2"/>
  <c r="O70" i="2"/>
  <c r="G70" i="2"/>
  <c r="J70" i="2"/>
  <c r="AD70" i="2"/>
  <c r="Z70" i="2"/>
  <c r="V70" i="2"/>
  <c r="R70" i="2"/>
  <c r="N70" i="2"/>
  <c r="AH33" i="3"/>
  <c r="AT56" i="5"/>
  <c r="AU56" i="5" s="1"/>
  <c r="AU58" i="5"/>
  <c r="AT31" i="5"/>
  <c r="AI52" i="5"/>
  <c r="AH50" i="5"/>
  <c r="AH57" i="1"/>
  <c r="F55" i="1"/>
  <c r="AH55" i="1" s="1"/>
  <c r="S80" i="2"/>
  <c r="R29" i="2"/>
  <c r="V29" i="2"/>
  <c r="Z29" i="2"/>
  <c r="U29" i="2"/>
  <c r="Z65" i="3"/>
  <c r="W65" i="3"/>
  <c r="F65" i="3"/>
  <c r="AH67" i="3"/>
  <c r="I65" i="3"/>
  <c r="AW44" i="5"/>
  <c r="AW58" i="5"/>
  <c r="AV56" i="5"/>
  <c r="AW56" i="5" s="1"/>
  <c r="AV67" i="5"/>
  <c r="F80" i="5"/>
  <c r="K18" i="5"/>
  <c r="J16" i="5"/>
  <c r="K22" i="5"/>
  <c r="J51" i="5"/>
  <c r="AC28" i="5"/>
  <c r="G28" i="5"/>
  <c r="I28" i="5"/>
  <c r="AS28" i="5"/>
  <c r="G22" i="5"/>
  <c r="AS22" i="5"/>
  <c r="I22" i="5"/>
  <c r="I44" i="6"/>
  <c r="BQ38" i="6"/>
  <c r="R65" i="1"/>
  <c r="N65" i="1"/>
  <c r="P65" i="1"/>
  <c r="AH53" i="1"/>
  <c r="AH39" i="3"/>
  <c r="AH47" i="3"/>
  <c r="AH45" i="4"/>
  <c r="J79" i="4"/>
  <c r="U79" i="4"/>
  <c r="H75" i="4"/>
  <c r="H79" i="4"/>
  <c r="AI48" i="5"/>
  <c r="AC44" i="6"/>
  <c r="J69" i="1"/>
  <c r="K69" i="1"/>
  <c r="K15" i="2"/>
  <c r="K81" i="2" s="1"/>
  <c r="Z15" i="2"/>
  <c r="Z75" i="2" s="1"/>
  <c r="M15" i="2"/>
  <c r="M81" i="2" s="1"/>
  <c r="Q75" i="2"/>
  <c r="Q79" i="3"/>
  <c r="AA79" i="3"/>
  <c r="N79" i="3"/>
  <c r="AC55" i="3"/>
  <c r="Y55" i="3"/>
  <c r="N55" i="3"/>
  <c r="R55" i="3"/>
  <c r="AH80" i="5"/>
  <c r="AI64" i="5"/>
  <c r="AH27" i="1"/>
  <c r="AH23" i="2"/>
  <c r="AD65" i="2"/>
  <c r="M65" i="2"/>
  <c r="P65" i="2"/>
  <c r="I15" i="3"/>
  <c r="I81" i="3" s="1"/>
  <c r="AG15" i="3"/>
  <c r="AG81" i="3" s="1"/>
  <c r="F15" i="3"/>
  <c r="F75" i="3" s="1"/>
  <c r="AH17" i="3"/>
  <c r="W15" i="3"/>
  <c r="W81" i="3" s="1"/>
  <c r="AE29" i="4"/>
  <c r="AE75" i="4" s="1"/>
  <c r="I29" i="4"/>
  <c r="T29" i="4"/>
  <c r="V29" i="4"/>
  <c r="AC20" i="5"/>
  <c r="BQ20" i="5"/>
  <c r="I20" i="5"/>
  <c r="AS20" i="5"/>
  <c r="G20" i="5"/>
  <c r="AT30" i="6"/>
  <c r="AU32" i="6"/>
  <c r="AU20" i="6"/>
  <c r="AU38" i="6"/>
  <c r="AU54" i="6"/>
  <c r="AT57" i="6"/>
  <c r="W79" i="1"/>
  <c r="AH54" i="1"/>
  <c r="W80" i="2"/>
  <c r="P49" i="4"/>
  <c r="AG49" i="4"/>
  <c r="Z49" i="4"/>
  <c r="AH51" i="4"/>
  <c r="F49" i="4"/>
  <c r="AC70" i="4"/>
  <c r="U70" i="4"/>
  <c r="M70" i="4"/>
  <c r="AB70" i="4"/>
  <c r="T70" i="4"/>
  <c r="L70" i="4"/>
  <c r="AA70" i="4"/>
  <c r="S70" i="4"/>
  <c r="K70" i="4"/>
  <c r="AG70" i="4"/>
  <c r="Y70" i="4"/>
  <c r="Q70" i="4"/>
  <c r="I70" i="4"/>
  <c r="X70" i="4"/>
  <c r="H70" i="4"/>
  <c r="W70" i="4"/>
  <c r="G70" i="4"/>
  <c r="V70" i="4"/>
  <c r="R70" i="4"/>
  <c r="AF70" i="4"/>
  <c r="P70" i="4"/>
  <c r="AE70" i="4"/>
  <c r="O70" i="4"/>
  <c r="J70" i="4"/>
  <c r="AD70" i="4"/>
  <c r="Z70" i="4"/>
  <c r="N70" i="4"/>
  <c r="G54" i="5"/>
  <c r="AS62" i="5"/>
  <c r="G62" i="5"/>
  <c r="AI18" i="6"/>
  <c r="BQ18" i="6"/>
  <c r="M46" i="6"/>
  <c r="Q15" i="1"/>
  <c r="T15" i="1"/>
  <c r="V15" i="1"/>
  <c r="AH14" i="1"/>
  <c r="AM13" i="1" s="1"/>
  <c r="AF80" i="2"/>
  <c r="J69" i="3"/>
  <c r="AC69" i="3"/>
  <c r="L69" i="3"/>
  <c r="G69" i="3"/>
  <c r="AH25" i="4"/>
  <c r="H15" i="4"/>
  <c r="H81" i="4" s="1"/>
  <c r="T15" i="4"/>
  <c r="V15" i="4"/>
  <c r="Y15" i="4"/>
  <c r="Y75" i="4" s="1"/>
  <c r="F56" i="5"/>
  <c r="G58" i="5"/>
  <c r="AI58" i="5"/>
  <c r="AH56" i="5"/>
  <c r="AC26" i="6"/>
  <c r="F80" i="1"/>
  <c r="K79" i="1"/>
  <c r="AM35" i="4"/>
  <c r="F29" i="1"/>
  <c r="AH31" i="1"/>
  <c r="O29" i="1"/>
  <c r="Q29" i="1"/>
  <c r="BQ44" i="5"/>
  <c r="AH50" i="6"/>
  <c r="BP80" i="6"/>
  <c r="BP76" i="6"/>
  <c r="J82" i="6"/>
  <c r="AI54" i="6"/>
  <c r="P7" i="5"/>
  <c r="AU14" i="5"/>
  <c r="AT66" i="5"/>
  <c r="AU68" i="5"/>
  <c r="AH30" i="5"/>
  <c r="AI14" i="5"/>
  <c r="I14" i="5"/>
  <c r="AS14" i="5"/>
  <c r="G14" i="5"/>
  <c r="H29" i="2"/>
  <c r="AF29" i="2"/>
  <c r="AH31" i="2"/>
  <c r="F29" i="2"/>
  <c r="AC29" i="2"/>
  <c r="J65" i="3"/>
  <c r="N65" i="3"/>
  <c r="Q65" i="3"/>
  <c r="AV81" i="5"/>
  <c r="AW22" i="5"/>
  <c r="AV57" i="5"/>
  <c r="AW62" i="5"/>
  <c r="F76" i="5"/>
  <c r="K20" i="5"/>
  <c r="J50" i="5"/>
  <c r="K50" i="5" s="1"/>
  <c r="K52" i="5"/>
  <c r="K28" i="5"/>
  <c r="K60" i="5"/>
  <c r="J66" i="5"/>
  <c r="K66" i="5" s="1"/>
  <c r="K68" i="5"/>
  <c r="AI38" i="5"/>
  <c r="BP16" i="5"/>
  <c r="AI22" i="5"/>
  <c r="T65" i="1"/>
  <c r="V65" i="1"/>
  <c r="J80" i="1"/>
  <c r="K79" i="4"/>
  <c r="AC75" i="4"/>
  <c r="AC79" i="4"/>
  <c r="P79" i="4"/>
  <c r="BB7" i="5"/>
  <c r="H66" i="5"/>
  <c r="AR16" i="5"/>
  <c r="BQ32" i="6"/>
  <c r="P69" i="1"/>
  <c r="S69" i="1"/>
  <c r="AC69" i="1"/>
  <c r="AE69" i="1"/>
  <c r="X80" i="1"/>
  <c r="V15" i="2"/>
  <c r="U15" i="2"/>
  <c r="U81" i="2" s="1"/>
  <c r="Y75" i="3"/>
  <c r="Y79" i="3"/>
  <c r="L79" i="3"/>
  <c r="V79" i="3"/>
  <c r="Q55" i="3"/>
  <c r="Q75" i="3" s="1"/>
  <c r="K55" i="3"/>
  <c r="V55" i="3"/>
  <c r="Z55" i="3"/>
  <c r="I62" i="5"/>
  <c r="I64" i="5"/>
  <c r="AS64" i="5"/>
  <c r="G64" i="5"/>
  <c r="AI28" i="6"/>
  <c r="G28" i="6"/>
  <c r="I28" i="6"/>
  <c r="K28" i="6"/>
  <c r="AS28" i="6"/>
  <c r="AF80" i="1"/>
  <c r="K65" i="2"/>
  <c r="U65" i="2"/>
  <c r="X65" i="2"/>
  <c r="O80" i="2"/>
  <c r="S15" i="3"/>
  <c r="S81" i="3" s="1"/>
  <c r="M15" i="3"/>
  <c r="M81" i="3" s="1"/>
  <c r="Q15" i="3"/>
  <c r="Q81" i="3" s="1"/>
  <c r="AE15" i="3"/>
  <c r="AH67" i="4"/>
  <c r="F65" i="4"/>
  <c r="AH65" i="4" s="1"/>
  <c r="P29" i="4"/>
  <c r="Y29" i="4"/>
  <c r="AB29" i="4"/>
  <c r="AD29" i="4"/>
  <c r="AC26" i="5"/>
  <c r="AS26" i="5"/>
  <c r="I26" i="5"/>
  <c r="G26" i="5"/>
  <c r="AU22" i="6"/>
  <c r="AU14" i="6"/>
  <c r="AT51" i="6"/>
  <c r="AU64" i="6"/>
  <c r="AH39" i="1"/>
  <c r="AH63" i="1"/>
  <c r="X80" i="2"/>
  <c r="Q49" i="4"/>
  <c r="I49" i="4"/>
  <c r="L49" i="4"/>
  <c r="N49" i="4"/>
  <c r="AC62" i="5"/>
  <c r="AC74" i="6"/>
  <c r="K74" i="6"/>
  <c r="G74" i="6"/>
  <c r="I74" i="6"/>
  <c r="M20" i="6"/>
  <c r="L16" i="6"/>
  <c r="M14" i="6"/>
  <c r="L51" i="6"/>
  <c r="M72" i="6"/>
  <c r="H15" i="1"/>
  <c r="H81" i="1" s="1"/>
  <c r="K15" i="1"/>
  <c r="K81" i="1" s="1"/>
  <c r="AB15" i="1"/>
  <c r="AD15" i="1"/>
  <c r="AD81" i="1" s="1"/>
  <c r="AH45" i="3"/>
  <c r="AF69" i="3"/>
  <c r="I69" i="3"/>
  <c r="T69" i="3"/>
  <c r="O69" i="3"/>
  <c r="K15" i="4"/>
  <c r="K81" i="4" s="1"/>
  <c r="AB15" i="4"/>
  <c r="AB75" i="4" s="1"/>
  <c r="AD15" i="4"/>
  <c r="AD75" i="4" s="1"/>
  <c r="AG15" i="4"/>
  <c r="AG81" i="4" s="1"/>
  <c r="AC60" i="5"/>
  <c r="I60" i="5"/>
  <c r="G60" i="5"/>
  <c r="AS60" i="5"/>
  <c r="AI40" i="6"/>
  <c r="I26" i="6"/>
  <c r="G26" i="6"/>
  <c r="K26" i="6"/>
  <c r="AS26" i="6"/>
  <c r="AH43" i="1"/>
  <c r="AH45" i="1"/>
  <c r="L29" i="1"/>
  <c r="AB29" i="1"/>
  <c r="W29" i="1"/>
  <c r="W75" i="1" s="1"/>
  <c r="Y29" i="1"/>
  <c r="AH35" i="2"/>
  <c r="Z29" i="3"/>
  <c r="AE29" i="3"/>
  <c r="T55" i="4"/>
  <c r="W55" i="4"/>
  <c r="AC44" i="5"/>
  <c r="AI72" i="6"/>
  <c r="BQ36" i="6"/>
  <c r="AB80" i="6"/>
  <c r="AC12" i="6"/>
  <c r="R7" i="6"/>
  <c r="BQ54" i="6"/>
  <c r="AH23" i="1"/>
  <c r="AF69" i="2"/>
  <c r="AD69" i="2"/>
  <c r="J69" i="2"/>
  <c r="M74" i="5"/>
  <c r="M72" i="5"/>
  <c r="M38" i="5"/>
  <c r="M24" i="5"/>
  <c r="M48" i="5"/>
  <c r="M54" i="5"/>
  <c r="L51" i="5"/>
  <c r="M28" i="5"/>
  <c r="M26" i="5"/>
  <c r="M20" i="5"/>
  <c r="M64" i="5"/>
  <c r="L17" i="5"/>
  <c r="M36" i="5"/>
  <c r="AT17" i="5"/>
  <c r="AU64" i="5"/>
  <c r="AI32" i="5"/>
  <c r="AB31" i="5"/>
  <c r="I32" i="5"/>
  <c r="S29" i="2"/>
  <c r="L29" i="2"/>
  <c r="P29" i="2"/>
  <c r="AH27" i="3"/>
  <c r="AE65" i="3"/>
  <c r="K65" i="3"/>
  <c r="V65" i="3"/>
  <c r="V75" i="3" s="1"/>
  <c r="Y65" i="3"/>
  <c r="AV30" i="5"/>
  <c r="AW32" i="5"/>
  <c r="AW38" i="5"/>
  <c r="AV17" i="5"/>
  <c r="AW40" i="5"/>
  <c r="AW46" i="5"/>
  <c r="I48" i="5"/>
  <c r="K46" i="5"/>
  <c r="K42" i="5"/>
  <c r="K72" i="5"/>
  <c r="BQ38" i="5"/>
  <c r="AB16" i="5"/>
  <c r="BQ64" i="6"/>
  <c r="AB65" i="1"/>
  <c r="AD65" i="1"/>
  <c r="I75" i="2"/>
  <c r="R79" i="4"/>
  <c r="S79" i="4"/>
  <c r="F79" i="4"/>
  <c r="AH11" i="4"/>
  <c r="X75" i="4"/>
  <c r="X79" i="4"/>
  <c r="AY74" i="5"/>
  <c r="AY64" i="5"/>
  <c r="AX57" i="5"/>
  <c r="AY42" i="5"/>
  <c r="AY72" i="5"/>
  <c r="AY40" i="5"/>
  <c r="AY20" i="5"/>
  <c r="AY38" i="5"/>
  <c r="AY34" i="5"/>
  <c r="AY22" i="5"/>
  <c r="AY24" i="5"/>
  <c r="AY46" i="5"/>
  <c r="AX31" i="5"/>
  <c r="AY14" i="5"/>
  <c r="AC74" i="5"/>
  <c r="BQ74" i="5"/>
  <c r="I74" i="5"/>
  <c r="AS74" i="5"/>
  <c r="G74" i="5"/>
  <c r="BQ36" i="5"/>
  <c r="AC36" i="5"/>
  <c r="G36" i="5"/>
  <c r="AS36" i="5"/>
  <c r="I36" i="5"/>
  <c r="AB30" i="6"/>
  <c r="AC32" i="6"/>
  <c r="R69" i="1"/>
  <c r="F69" i="1"/>
  <c r="AH71" i="1"/>
  <c r="H75" i="1"/>
  <c r="H79" i="1"/>
  <c r="AH79" i="1" s="1"/>
  <c r="AH19" i="2"/>
  <c r="H15" i="2"/>
  <c r="AF15" i="2"/>
  <c r="AF81" i="2" s="1"/>
  <c r="AH17" i="2"/>
  <c r="F15" i="2"/>
  <c r="AC15" i="2"/>
  <c r="AC81" i="2" s="1"/>
  <c r="P75" i="3"/>
  <c r="P79" i="3"/>
  <c r="AG79" i="3"/>
  <c r="T75" i="3"/>
  <c r="T79" i="3"/>
  <c r="AD79" i="3"/>
  <c r="AD75" i="3"/>
  <c r="AG55" i="3"/>
  <c r="AG75" i="3" s="1"/>
  <c r="AA55" i="3"/>
  <c r="AD55" i="3"/>
  <c r="AC64" i="5"/>
  <c r="AC46" i="6"/>
  <c r="G46" i="6"/>
  <c r="AS46" i="6"/>
  <c r="K46" i="6"/>
  <c r="I46" i="6"/>
  <c r="BQ28" i="6"/>
  <c r="Z79" i="1"/>
  <c r="AH67" i="2"/>
  <c r="F65" i="2"/>
  <c r="S65" i="2"/>
  <c r="AC65" i="2"/>
  <c r="AF65" i="2"/>
  <c r="P80" i="2"/>
  <c r="AH37" i="3"/>
  <c r="AD15" i="3"/>
  <c r="AD81" i="3" s="1"/>
  <c r="X15" i="3"/>
  <c r="X81" i="3" s="1"/>
  <c r="AA15" i="3"/>
  <c r="AA81" i="3" s="1"/>
  <c r="AF29" i="4"/>
  <c r="J29" i="4"/>
  <c r="U30" i="4"/>
  <c r="X30" i="4"/>
  <c r="S30" i="4"/>
  <c r="AG30" i="4"/>
  <c r="AI26" i="5"/>
  <c r="BQ34" i="6"/>
  <c r="AI34" i="6"/>
  <c r="AC34" i="6"/>
  <c r="I34" i="6"/>
  <c r="G34" i="6"/>
  <c r="AS34" i="6"/>
  <c r="K34" i="6"/>
  <c r="AU18" i="6"/>
  <c r="AT16" i="6"/>
  <c r="AT76" i="6" s="1"/>
  <c r="AU36" i="6"/>
  <c r="AU72" i="6"/>
  <c r="X79" i="1"/>
  <c r="AH37" i="2"/>
  <c r="Q80" i="2"/>
  <c r="AA49" i="4"/>
  <c r="AA75" i="4" s="1"/>
  <c r="W49" i="4"/>
  <c r="T49" i="4"/>
  <c r="V49" i="4"/>
  <c r="BQ62" i="5"/>
  <c r="AI34" i="5"/>
  <c r="G34" i="5"/>
  <c r="AS34" i="5"/>
  <c r="I34" i="5"/>
  <c r="AI74" i="6"/>
  <c r="AC48" i="6"/>
  <c r="K48" i="6"/>
  <c r="G48" i="6"/>
  <c r="I48" i="6"/>
  <c r="AS48" i="6"/>
  <c r="M48" i="6"/>
  <c r="M28" i="6"/>
  <c r="M74" i="6"/>
  <c r="P15" i="1"/>
  <c r="P81" i="1" s="1"/>
  <c r="S15" i="1"/>
  <c r="M15" i="1"/>
  <c r="G15" i="1"/>
  <c r="G81" i="1" s="1"/>
  <c r="AH13" i="3"/>
  <c r="P69" i="3"/>
  <c r="Q69" i="3"/>
  <c r="AB69" i="3"/>
  <c r="W69" i="3"/>
  <c r="P15" i="4"/>
  <c r="P81" i="4" s="1"/>
  <c r="M15" i="4"/>
  <c r="M81" i="4" s="1"/>
  <c r="G15" i="4"/>
  <c r="G75" i="4" s="1"/>
  <c r="J15" i="4"/>
  <c r="J75" i="4" s="1"/>
  <c r="AI60" i="5"/>
  <c r="BQ40" i="6"/>
  <c r="F30" i="6"/>
  <c r="F82" i="6" s="1"/>
  <c r="AI26" i="6"/>
  <c r="AM11" i="2"/>
  <c r="R29" i="1"/>
  <c r="R75" i="1" s="1"/>
  <c r="J29" i="1"/>
  <c r="AE29" i="1"/>
  <c r="AE75" i="1" s="1"/>
  <c r="AG29" i="1"/>
  <c r="H29" i="3"/>
  <c r="H75" i="3" s="1"/>
  <c r="Q55" i="4"/>
  <c r="I46" i="5"/>
  <c r="BQ72" i="6"/>
  <c r="AC36" i="6"/>
  <c r="O74" i="6"/>
  <c r="O40" i="6"/>
  <c r="O54" i="6"/>
  <c r="O48" i="6"/>
  <c r="O46" i="6"/>
  <c r="O34" i="6"/>
  <c r="O38" i="6"/>
  <c r="O36" i="6"/>
  <c r="O14" i="6"/>
  <c r="O28" i="6"/>
  <c r="O62" i="6"/>
  <c r="AC54" i="6"/>
  <c r="H69" i="2"/>
  <c r="G69" i="2"/>
  <c r="R69" i="2"/>
  <c r="F55" i="2"/>
  <c r="AH55" i="2" s="1"/>
  <c r="AH57" i="2"/>
  <c r="AH43" i="4"/>
  <c r="AR80" i="5"/>
  <c r="AS80" i="5" s="1"/>
  <c r="AT80" i="5"/>
  <c r="AU80" i="5" s="1"/>
  <c r="AT76" i="5"/>
  <c r="AU12" i="5"/>
  <c r="AU42" i="5"/>
  <c r="AU48" i="5"/>
  <c r="AT67" i="5"/>
  <c r="AU40" i="5"/>
  <c r="AU44" i="5"/>
  <c r="BQ32" i="5"/>
  <c r="BP30" i="5"/>
  <c r="U80" i="2"/>
  <c r="AD29" i="2"/>
  <c r="W29" i="2"/>
  <c r="AA29" i="2"/>
  <c r="L65" i="3"/>
  <c r="S65" i="3"/>
  <c r="AD65" i="3"/>
  <c r="AG65" i="3"/>
  <c r="AV76" i="5"/>
  <c r="AV80" i="5"/>
  <c r="AW12" i="5"/>
  <c r="AW24" i="5"/>
  <c r="AW54" i="5"/>
  <c r="AW72" i="5"/>
  <c r="H16" i="5"/>
  <c r="H76" i="5" s="1"/>
  <c r="I18" i="5"/>
  <c r="K32" i="5"/>
  <c r="K34" i="5"/>
  <c r="K38" i="5"/>
  <c r="K54" i="5"/>
  <c r="AC38" i="5"/>
  <c r="AI18" i="5"/>
  <c r="AC18" i="5"/>
  <c r="F17" i="5"/>
  <c r="AC64" i="6"/>
  <c r="K64" i="6"/>
  <c r="I64" i="6"/>
  <c r="AS64" i="6"/>
  <c r="G64" i="6"/>
  <c r="Z65" i="1"/>
  <c r="Z75" i="1" s="1"/>
  <c r="I65" i="1"/>
  <c r="AH33" i="1"/>
  <c r="AA80" i="2"/>
  <c r="Z50" i="3"/>
  <c r="R50" i="3"/>
  <c r="J50" i="3"/>
  <c r="AE50" i="3"/>
  <c r="W50" i="3"/>
  <c r="G50" i="3"/>
  <c r="V50" i="3"/>
  <c r="U50" i="3"/>
  <c r="I50" i="3"/>
  <c r="T50" i="3"/>
  <c r="AF50" i="3"/>
  <c r="S50" i="3"/>
  <c r="AC50" i="3"/>
  <c r="Q50" i="3"/>
  <c r="AB50" i="3"/>
  <c r="AA50" i="3"/>
  <c r="M50" i="3"/>
  <c r="X50" i="3"/>
  <c r="K50" i="3"/>
  <c r="L50" i="3"/>
  <c r="F49" i="3"/>
  <c r="AH49" i="3" s="1"/>
  <c r="AH51" i="3"/>
  <c r="O75" i="4"/>
  <c r="O79" i="4"/>
  <c r="AA79" i="4"/>
  <c r="N79" i="4"/>
  <c r="N75" i="4"/>
  <c r="AF75" i="4"/>
  <c r="AF79" i="4"/>
  <c r="G72" i="5"/>
  <c r="AI36" i="5"/>
  <c r="AC60" i="6"/>
  <c r="AI60" i="6"/>
  <c r="I60" i="6"/>
  <c r="AS60" i="6"/>
  <c r="G60" i="6"/>
  <c r="K60" i="6"/>
  <c r="AI32" i="6"/>
  <c r="AH30" i="6"/>
  <c r="AH76" i="6" s="1"/>
  <c r="N69" i="1"/>
  <c r="Z50" i="1"/>
  <c r="R50" i="1"/>
  <c r="J50" i="1"/>
  <c r="AG50" i="1"/>
  <c r="Y50" i="1"/>
  <c r="Q50" i="1"/>
  <c r="I50" i="1"/>
  <c r="AF50" i="1"/>
  <c r="X50" i="1"/>
  <c r="P50" i="1"/>
  <c r="H50" i="1"/>
  <c r="AE50" i="1"/>
  <c r="W50" i="1"/>
  <c r="O50" i="1"/>
  <c r="G50" i="1"/>
  <c r="AD50" i="1"/>
  <c r="V50" i="1"/>
  <c r="N50" i="1"/>
  <c r="AB50" i="1"/>
  <c r="T50" i="1"/>
  <c r="L50" i="1"/>
  <c r="AA50" i="1"/>
  <c r="U50" i="1"/>
  <c r="S50" i="1"/>
  <c r="M50" i="1"/>
  <c r="K50" i="1"/>
  <c r="AC50" i="1"/>
  <c r="S15" i="2"/>
  <c r="S81" i="2" s="1"/>
  <c r="L15" i="2"/>
  <c r="L81" i="2" s="1"/>
  <c r="P15" i="2"/>
  <c r="I15" i="2"/>
  <c r="I81" i="2" s="1"/>
  <c r="J79" i="3"/>
  <c r="AB75" i="3"/>
  <c r="AB79" i="3"/>
  <c r="S55" i="3"/>
  <c r="L55" i="3"/>
  <c r="G55" i="3"/>
  <c r="AH47" i="4"/>
  <c r="AS68" i="5"/>
  <c r="AR66" i="5"/>
  <c r="BQ64" i="5"/>
  <c r="BQ42" i="6"/>
  <c r="AC28" i="6"/>
  <c r="O79" i="1"/>
  <c r="P75" i="1"/>
  <c r="P79" i="1"/>
  <c r="AH59" i="2"/>
  <c r="J65" i="2"/>
  <c r="AA65" i="2"/>
  <c r="G65" i="2"/>
  <c r="I80" i="2"/>
  <c r="J15" i="3"/>
  <c r="J81" i="3" s="1"/>
  <c r="N15" i="3"/>
  <c r="N81" i="3" s="1"/>
  <c r="L15" i="3"/>
  <c r="L81" i="3" s="1"/>
  <c r="Q29" i="4"/>
  <c r="Z29" i="4"/>
  <c r="Z75" i="4" s="1"/>
  <c r="M29" i="4"/>
  <c r="BQ26" i="5"/>
  <c r="AI14" i="6"/>
  <c r="AC14" i="6"/>
  <c r="AS14" i="6"/>
  <c r="I14" i="6"/>
  <c r="K14" i="6"/>
  <c r="G14" i="6"/>
  <c r="AT17" i="6"/>
  <c r="AU34" i="6"/>
  <c r="AU42" i="6"/>
  <c r="AU60" i="6"/>
  <c r="AS74" i="6"/>
  <c r="G20" i="6"/>
  <c r="Y80" i="2"/>
  <c r="G49" i="4"/>
  <c r="J49" i="4"/>
  <c r="AB49" i="4"/>
  <c r="AD49" i="4"/>
  <c r="BP76" i="5"/>
  <c r="AI62" i="5"/>
  <c r="AC34" i="5"/>
  <c r="BQ62" i="6"/>
  <c r="AI48" i="6"/>
  <c r="M62" i="6"/>
  <c r="L17" i="6"/>
  <c r="L31" i="6"/>
  <c r="M38" i="6"/>
  <c r="M42" i="6"/>
  <c r="M60" i="6"/>
  <c r="L67" i="6"/>
  <c r="X15" i="1"/>
  <c r="X81" i="1" s="1"/>
  <c r="AA15" i="1"/>
  <c r="U15" i="1"/>
  <c r="O15" i="1"/>
  <c r="O81" i="1" s="1"/>
  <c r="R69" i="3"/>
  <c r="Y69" i="3"/>
  <c r="AF70" i="3"/>
  <c r="X70" i="3"/>
  <c r="P70" i="3"/>
  <c r="H70" i="3"/>
  <c r="AE70" i="3"/>
  <c r="W70" i="3"/>
  <c r="O70" i="3"/>
  <c r="G70" i="3"/>
  <c r="AC70" i="3"/>
  <c r="U70" i="3"/>
  <c r="M70" i="3"/>
  <c r="AB70" i="3"/>
  <c r="T70" i="3"/>
  <c r="L70" i="3"/>
  <c r="Z70" i="3"/>
  <c r="R70" i="3"/>
  <c r="J70" i="3"/>
  <c r="S70" i="3"/>
  <c r="Q70" i="3"/>
  <c r="N70" i="3"/>
  <c r="AG70" i="3"/>
  <c r="K70" i="3"/>
  <c r="AD70" i="3"/>
  <c r="I70" i="3"/>
  <c r="AA70" i="3"/>
  <c r="V70" i="3"/>
  <c r="Y70" i="3"/>
  <c r="AE69" i="3"/>
  <c r="AH19" i="3"/>
  <c r="AH37" i="4"/>
  <c r="S15" i="4"/>
  <c r="S81" i="4" s="1"/>
  <c r="U15" i="4"/>
  <c r="U81" i="4" s="1"/>
  <c r="O15" i="4"/>
  <c r="O81" i="4" s="1"/>
  <c r="R15" i="4"/>
  <c r="R81" i="4" s="1"/>
  <c r="BQ60" i="5"/>
  <c r="AC40" i="6"/>
  <c r="BQ26" i="6"/>
  <c r="F75" i="2"/>
  <c r="AA80" i="3" l="1"/>
  <c r="AE80" i="3"/>
  <c r="J80" i="3"/>
  <c r="V80" i="3"/>
  <c r="N56" i="6"/>
  <c r="O58" i="6"/>
  <c r="M81" i="1"/>
  <c r="M75" i="1"/>
  <c r="L57" i="6"/>
  <c r="L77" i="6" s="1"/>
  <c r="AH40" i="4"/>
  <c r="Y30" i="4"/>
  <c r="J30" i="4"/>
  <c r="W30" i="4"/>
  <c r="AY54" i="5"/>
  <c r="AH34" i="1"/>
  <c r="M44" i="5"/>
  <c r="L66" i="5"/>
  <c r="M68" i="5"/>
  <c r="L82" i="6"/>
  <c r="M16" i="6"/>
  <c r="T16" i="2"/>
  <c r="X16" i="2"/>
  <c r="H16" i="2"/>
  <c r="R16" i="2"/>
  <c r="J31" i="6"/>
  <c r="K30" i="6" s="1"/>
  <c r="K32" i="6"/>
  <c r="BQ60" i="6"/>
  <c r="BA64" i="5"/>
  <c r="BA74" i="5"/>
  <c r="BA72" i="5"/>
  <c r="AZ51" i="5"/>
  <c r="BA48" i="5"/>
  <c r="BA46" i="5"/>
  <c r="BA36" i="5"/>
  <c r="BA40" i="5"/>
  <c r="BA22" i="5"/>
  <c r="BA20" i="5"/>
  <c r="BA34" i="5"/>
  <c r="V81" i="4"/>
  <c r="AR17" i="6"/>
  <c r="AH38" i="3"/>
  <c r="AB81" i="6"/>
  <c r="AH58" i="4"/>
  <c r="F56" i="4"/>
  <c r="AH56" i="4" s="1"/>
  <c r="H57" i="5"/>
  <c r="L81" i="1"/>
  <c r="L75" i="1"/>
  <c r="AU52" i="6"/>
  <c r="L16" i="3"/>
  <c r="AD56" i="1"/>
  <c r="H56" i="1"/>
  <c r="J56" i="1"/>
  <c r="H51" i="5"/>
  <c r="I50" i="5" s="1"/>
  <c r="I52" i="5"/>
  <c r="G56" i="2"/>
  <c r="N56" i="2"/>
  <c r="Q56" i="2"/>
  <c r="AH69" i="2"/>
  <c r="AW40" i="6"/>
  <c r="AW34" i="6"/>
  <c r="AS50" i="5"/>
  <c r="AF81" i="4"/>
  <c r="F81" i="1"/>
  <c r="AH15" i="1"/>
  <c r="F75" i="1"/>
  <c r="Z81" i="3"/>
  <c r="BP67" i="5"/>
  <c r="N56" i="3"/>
  <c r="J56" i="3"/>
  <c r="O56" i="3"/>
  <c r="S56" i="3"/>
  <c r="W80" i="4"/>
  <c r="AB80" i="4"/>
  <c r="I80" i="4"/>
  <c r="J80" i="4"/>
  <c r="AH42" i="4"/>
  <c r="AM41" i="4" s="1"/>
  <c r="L30" i="2"/>
  <c r="F30" i="2"/>
  <c r="AH32" i="2"/>
  <c r="AM31" i="2" s="1"/>
  <c r="AA30" i="2"/>
  <c r="AF16" i="4"/>
  <c r="N16" i="4"/>
  <c r="Q16" i="4"/>
  <c r="AF16" i="1"/>
  <c r="AA16" i="1"/>
  <c r="AC16" i="1"/>
  <c r="AE16" i="1"/>
  <c r="M50" i="6"/>
  <c r="AT67" i="6"/>
  <c r="I66" i="4"/>
  <c r="Q66" i="4"/>
  <c r="U66" i="4"/>
  <c r="W66" i="4"/>
  <c r="F76" i="6"/>
  <c r="S66" i="1"/>
  <c r="G66" i="1"/>
  <c r="I66" i="1"/>
  <c r="F82" i="5"/>
  <c r="G16" i="5"/>
  <c r="X66" i="3"/>
  <c r="T66" i="3"/>
  <c r="W66" i="3"/>
  <c r="Z66" i="3"/>
  <c r="N30" i="3"/>
  <c r="J30" i="3"/>
  <c r="W30" i="3"/>
  <c r="AG30" i="3"/>
  <c r="AC30" i="1"/>
  <c r="AH32" i="1"/>
  <c r="F30" i="1"/>
  <c r="I30" i="1"/>
  <c r="T30" i="1"/>
  <c r="AH69" i="3"/>
  <c r="AC81" i="1"/>
  <c r="AC75" i="1"/>
  <c r="J50" i="4"/>
  <c r="Q50" i="4"/>
  <c r="T50" i="4"/>
  <c r="G50" i="4"/>
  <c r="P50" i="2"/>
  <c r="V50" i="2"/>
  <c r="Y50" i="2"/>
  <c r="U81" i="3"/>
  <c r="AB66" i="2"/>
  <c r="V66" i="2"/>
  <c r="Y66" i="2"/>
  <c r="M75" i="3"/>
  <c r="W81" i="2"/>
  <c r="W75" i="2"/>
  <c r="G50" i="5"/>
  <c r="AH57" i="6"/>
  <c r="AH74" i="3"/>
  <c r="AM73" i="3" s="1"/>
  <c r="BP67" i="6"/>
  <c r="AH55" i="4"/>
  <c r="AM55" i="4" s="1"/>
  <c r="T75" i="2"/>
  <c r="AF80" i="3"/>
  <c r="G80" i="3"/>
  <c r="R80" i="3"/>
  <c r="AD80" i="3"/>
  <c r="Y50" i="3"/>
  <c r="AH52" i="3"/>
  <c r="F50" i="3"/>
  <c r="AR17" i="5"/>
  <c r="AS18" i="5"/>
  <c r="AW80" i="5"/>
  <c r="O24" i="6"/>
  <c r="O60" i="6"/>
  <c r="N51" i="6"/>
  <c r="N67" i="6"/>
  <c r="AH44" i="1"/>
  <c r="S81" i="1"/>
  <c r="S75" i="1"/>
  <c r="AF30" i="4"/>
  <c r="Z30" i="4"/>
  <c r="AC30" i="4"/>
  <c r="AE30" i="4"/>
  <c r="F81" i="2"/>
  <c r="AH15" i="2"/>
  <c r="AH69" i="1"/>
  <c r="AY44" i="5"/>
  <c r="AX30" i="5"/>
  <c r="AY30" i="5" s="1"/>
  <c r="AY32" i="5"/>
  <c r="AY36" i="5"/>
  <c r="AH79" i="4"/>
  <c r="AB82" i="5"/>
  <c r="AW30" i="5"/>
  <c r="AT83" i="5"/>
  <c r="M22" i="5"/>
  <c r="M42" i="5"/>
  <c r="L31" i="5"/>
  <c r="L83" i="5" s="1"/>
  <c r="T7" i="6"/>
  <c r="AH60" i="1"/>
  <c r="M18" i="6"/>
  <c r="AH54" i="3"/>
  <c r="AE81" i="3"/>
  <c r="AE16" i="2"/>
  <c r="O16" i="2"/>
  <c r="S16" i="2"/>
  <c r="Z16" i="2"/>
  <c r="AH22" i="2"/>
  <c r="AM21" i="2" s="1"/>
  <c r="AR31" i="6"/>
  <c r="AS30" i="6" s="1"/>
  <c r="AS32" i="6"/>
  <c r="AR82" i="5"/>
  <c r="AS16" i="5"/>
  <c r="AR76" i="5"/>
  <c r="AU66" i="5"/>
  <c r="T81" i="4"/>
  <c r="H17" i="6"/>
  <c r="AA75" i="3"/>
  <c r="H51" i="6"/>
  <c r="I50" i="6" s="1"/>
  <c r="I52" i="6"/>
  <c r="AH57" i="5"/>
  <c r="AU50" i="6"/>
  <c r="J16" i="3"/>
  <c r="J82" i="3" s="1"/>
  <c r="N16" i="3"/>
  <c r="T16" i="3"/>
  <c r="AH55" i="3"/>
  <c r="AH79" i="3"/>
  <c r="O81" i="2"/>
  <c r="O75" i="2"/>
  <c r="AH48" i="3"/>
  <c r="F80" i="2"/>
  <c r="J17" i="5"/>
  <c r="M56" i="1"/>
  <c r="P56" i="1"/>
  <c r="R56" i="1"/>
  <c r="L56" i="2"/>
  <c r="V56" i="2"/>
  <c r="Y56" i="2"/>
  <c r="AW22" i="6"/>
  <c r="AW42" i="6"/>
  <c r="AR76" i="6"/>
  <c r="AH54" i="2"/>
  <c r="AG81" i="1"/>
  <c r="AG75" i="1"/>
  <c r="M54" i="6"/>
  <c r="K81" i="3"/>
  <c r="AD56" i="3"/>
  <c r="Z56" i="3"/>
  <c r="W56" i="3"/>
  <c r="AA56" i="3"/>
  <c r="K75" i="3"/>
  <c r="K80" i="4"/>
  <c r="AF80" i="4"/>
  <c r="F80" i="4"/>
  <c r="AH12" i="4"/>
  <c r="AM11" i="4" s="1"/>
  <c r="R80" i="4"/>
  <c r="V30" i="2"/>
  <c r="Q30" i="2"/>
  <c r="G30" i="2"/>
  <c r="AC52" i="5"/>
  <c r="M80" i="2"/>
  <c r="AE81" i="4"/>
  <c r="L16" i="4"/>
  <c r="V16" i="4"/>
  <c r="Y16" i="4"/>
  <c r="J16" i="1"/>
  <c r="Q16" i="1"/>
  <c r="F16" i="1"/>
  <c r="AH18" i="1"/>
  <c r="Y81" i="1"/>
  <c r="Y75" i="1"/>
  <c r="AH22" i="3"/>
  <c r="AM21" i="3" s="1"/>
  <c r="AU56" i="6"/>
  <c r="AT31" i="6"/>
  <c r="AT83" i="6" s="1"/>
  <c r="Y66" i="4"/>
  <c r="AG66" i="4"/>
  <c r="AC66" i="4"/>
  <c r="AE66" i="4"/>
  <c r="AH34" i="2"/>
  <c r="AF75" i="3"/>
  <c r="L66" i="1"/>
  <c r="O66" i="1"/>
  <c r="Q66" i="1"/>
  <c r="AA66" i="3"/>
  <c r="AB66" i="3"/>
  <c r="AE66" i="3"/>
  <c r="AD30" i="3"/>
  <c r="AD82" i="3" s="1"/>
  <c r="AA30" i="3"/>
  <c r="AA76" i="3" s="1"/>
  <c r="H30" i="3"/>
  <c r="L30" i="3"/>
  <c r="K30" i="1"/>
  <c r="N30" i="1"/>
  <c r="Q30" i="1"/>
  <c r="AB30" i="1"/>
  <c r="I81" i="1"/>
  <c r="I75" i="1"/>
  <c r="K50" i="4"/>
  <c r="AB50" i="4"/>
  <c r="M50" i="4"/>
  <c r="O50" i="4"/>
  <c r="T50" i="2"/>
  <c r="AD50" i="2"/>
  <c r="J50" i="2"/>
  <c r="AF66" i="2"/>
  <c r="AD66" i="2"/>
  <c r="J66" i="2"/>
  <c r="AD81" i="2"/>
  <c r="AD75" i="2"/>
  <c r="AH74" i="1"/>
  <c r="AM73" i="1" s="1"/>
  <c r="G52" i="5"/>
  <c r="AB57" i="6"/>
  <c r="AC32" i="5"/>
  <c r="AH67" i="6"/>
  <c r="AH64" i="4"/>
  <c r="AM57" i="4"/>
  <c r="AH74" i="2"/>
  <c r="AH60" i="2"/>
  <c r="AM59" i="2"/>
  <c r="S80" i="3"/>
  <c r="O80" i="3"/>
  <c r="Z80" i="3"/>
  <c r="N50" i="3"/>
  <c r="H17" i="5"/>
  <c r="J31" i="5"/>
  <c r="K30" i="5" s="1"/>
  <c r="AW76" i="5"/>
  <c r="O22" i="6"/>
  <c r="O44" i="6"/>
  <c r="O64" i="6"/>
  <c r="O52" i="6"/>
  <c r="N50" i="6"/>
  <c r="O50" i="6" s="1"/>
  <c r="O72" i="6"/>
  <c r="X75" i="1"/>
  <c r="Q30" i="4"/>
  <c r="K30" i="4"/>
  <c r="AH32" i="4"/>
  <c r="F30" i="4"/>
  <c r="AX81" i="5"/>
  <c r="AY26" i="5"/>
  <c r="AY28" i="5"/>
  <c r="AY48" i="5"/>
  <c r="AX67" i="5"/>
  <c r="F75" i="4"/>
  <c r="F31" i="5"/>
  <c r="F83" i="5" s="1"/>
  <c r="L81" i="5"/>
  <c r="L56" i="5"/>
  <c r="M58" i="5"/>
  <c r="M34" i="5"/>
  <c r="L67" i="5"/>
  <c r="P67" i="6"/>
  <c r="Q74" i="6"/>
  <c r="Q62" i="6"/>
  <c r="Q64" i="6"/>
  <c r="Q72" i="6"/>
  <c r="Q22" i="6"/>
  <c r="Q24" i="6"/>
  <c r="P17" i="6"/>
  <c r="Q46" i="6"/>
  <c r="Q28" i="6"/>
  <c r="Q14" i="6"/>
  <c r="Q40" i="6"/>
  <c r="Q34" i="6"/>
  <c r="P31" i="6"/>
  <c r="Q26" i="6"/>
  <c r="AF75" i="2"/>
  <c r="K16" i="2"/>
  <c r="Y16" i="2"/>
  <c r="AC16" i="2"/>
  <c r="V81" i="2"/>
  <c r="V75" i="2"/>
  <c r="H31" i="6"/>
  <c r="I30" i="6" s="1"/>
  <c r="I32" i="6"/>
  <c r="P75" i="4"/>
  <c r="AH38" i="1"/>
  <c r="AM37" i="1" s="1"/>
  <c r="AB81" i="5"/>
  <c r="AC80" i="5" s="1"/>
  <c r="AH48" i="2"/>
  <c r="AM31" i="1"/>
  <c r="AI56" i="5"/>
  <c r="J17" i="6"/>
  <c r="K18" i="6"/>
  <c r="AH81" i="6"/>
  <c r="J51" i="6"/>
  <c r="K50" i="6" s="1"/>
  <c r="K52" i="6"/>
  <c r="AB57" i="5"/>
  <c r="M30" i="6"/>
  <c r="AM53" i="3"/>
  <c r="AH38" i="2"/>
  <c r="AM37" i="2" s="1"/>
  <c r="O81" i="3"/>
  <c r="U16" i="3"/>
  <c r="Y16" i="3"/>
  <c r="AB16" i="3"/>
  <c r="AB82" i="3" s="1"/>
  <c r="AI46" i="6"/>
  <c r="AE81" i="2"/>
  <c r="AE75" i="2"/>
  <c r="AW66" i="5"/>
  <c r="AH58" i="1"/>
  <c r="F56" i="1"/>
  <c r="U56" i="1"/>
  <c r="X56" i="1"/>
  <c r="Z56" i="1"/>
  <c r="K56" i="2"/>
  <c r="T56" i="2"/>
  <c r="AD56" i="2"/>
  <c r="J56" i="2"/>
  <c r="AV17" i="6"/>
  <c r="AW46" i="6"/>
  <c r="AW54" i="6"/>
  <c r="AV66" i="6"/>
  <c r="AW66" i="6" s="1"/>
  <c r="AW68" i="6"/>
  <c r="AC58" i="5"/>
  <c r="R81" i="1"/>
  <c r="M58" i="6"/>
  <c r="AH82" i="6"/>
  <c r="AH29" i="4"/>
  <c r="R56" i="3"/>
  <c r="L56" i="3"/>
  <c r="AE56" i="3"/>
  <c r="H80" i="4"/>
  <c r="T80" i="4"/>
  <c r="N80" i="4"/>
  <c r="Z80" i="4"/>
  <c r="T30" i="2"/>
  <c r="M30" i="2"/>
  <c r="AB30" i="2"/>
  <c r="O30" i="2"/>
  <c r="AC50" i="5"/>
  <c r="H16" i="4"/>
  <c r="H76" i="4" s="1"/>
  <c r="T16" i="4"/>
  <c r="AD16" i="4"/>
  <c r="AG16" i="4"/>
  <c r="AM53" i="2"/>
  <c r="R16" i="1"/>
  <c r="AG16" i="1"/>
  <c r="N16" i="1"/>
  <c r="J81" i="1"/>
  <c r="J75" i="1"/>
  <c r="AH48" i="1"/>
  <c r="AU58" i="6"/>
  <c r="J66" i="4"/>
  <c r="R66" i="4"/>
  <c r="AH68" i="4"/>
  <c r="AM67" i="4" s="1"/>
  <c r="F66" i="4"/>
  <c r="O75" i="3"/>
  <c r="Y81" i="2"/>
  <c r="AH24" i="3"/>
  <c r="T66" i="1"/>
  <c r="W66" i="1"/>
  <c r="Y66" i="1"/>
  <c r="AI56" i="6"/>
  <c r="AM19" i="4"/>
  <c r="H66" i="3"/>
  <c r="AH68" i="3"/>
  <c r="F66" i="3"/>
  <c r="I66" i="3"/>
  <c r="O30" i="3"/>
  <c r="M30" i="3"/>
  <c r="P30" i="3"/>
  <c r="T30" i="3"/>
  <c r="AE30" i="1"/>
  <c r="V30" i="1"/>
  <c r="Y30" i="1"/>
  <c r="AF81" i="1"/>
  <c r="X50" i="4"/>
  <c r="R50" i="4"/>
  <c r="U50" i="4"/>
  <c r="W50" i="4"/>
  <c r="X50" i="2"/>
  <c r="G50" i="2"/>
  <c r="R50" i="2"/>
  <c r="AI20" i="5"/>
  <c r="G66" i="2"/>
  <c r="R66" i="2"/>
  <c r="AH24" i="2"/>
  <c r="R75" i="3"/>
  <c r="BP57" i="6"/>
  <c r="AC30" i="5"/>
  <c r="K75" i="1"/>
  <c r="AH26" i="2"/>
  <c r="AM25" i="2" s="1"/>
  <c r="X80" i="3"/>
  <c r="W80" i="3"/>
  <c r="W76" i="3"/>
  <c r="M80" i="3"/>
  <c r="AH52" i="1"/>
  <c r="AM51" i="1" s="1"/>
  <c r="F50" i="1"/>
  <c r="AH50" i="1" s="1"/>
  <c r="AM49" i="1" s="1"/>
  <c r="BP17" i="5"/>
  <c r="BQ16" i="5" s="1"/>
  <c r="N17" i="6"/>
  <c r="M36" i="6"/>
  <c r="AA30" i="4"/>
  <c r="N30" i="4"/>
  <c r="N76" i="4" s="1"/>
  <c r="AY52" i="5"/>
  <c r="AX50" i="5"/>
  <c r="S75" i="4"/>
  <c r="AR31" i="5"/>
  <c r="AR77" i="5" s="1"/>
  <c r="AS32" i="5"/>
  <c r="AM43" i="1"/>
  <c r="BQ48" i="6"/>
  <c r="L75" i="3"/>
  <c r="U16" i="2"/>
  <c r="P16" i="2"/>
  <c r="F16" i="2"/>
  <c r="AH18" i="2"/>
  <c r="AM17" i="2" s="1"/>
  <c r="F31" i="6"/>
  <c r="G30" i="6" s="1"/>
  <c r="G32" i="6"/>
  <c r="BP82" i="5"/>
  <c r="AH20" i="4"/>
  <c r="BP81" i="5"/>
  <c r="R7" i="5"/>
  <c r="AH29" i="1"/>
  <c r="V81" i="1"/>
  <c r="V75" i="1"/>
  <c r="F17" i="6"/>
  <c r="G18" i="6"/>
  <c r="F70" i="4"/>
  <c r="AH70" i="4" s="1"/>
  <c r="AH72" i="4"/>
  <c r="F81" i="3"/>
  <c r="AH15" i="3"/>
  <c r="AB76" i="5"/>
  <c r="AM47" i="3"/>
  <c r="AM57" i="1"/>
  <c r="BP81" i="6"/>
  <c r="AR51" i="6"/>
  <c r="AS50" i="6" s="1"/>
  <c r="AS52" i="6"/>
  <c r="BP57" i="5"/>
  <c r="AH46" i="3"/>
  <c r="AM45" i="3" s="1"/>
  <c r="AB82" i="6"/>
  <c r="H16" i="3"/>
  <c r="P16" i="3"/>
  <c r="G16" i="3"/>
  <c r="G76" i="3" s="1"/>
  <c r="S75" i="3"/>
  <c r="AG75" i="4"/>
  <c r="AC56" i="6"/>
  <c r="N56" i="1"/>
  <c r="AC56" i="1"/>
  <c r="AF56" i="1"/>
  <c r="K56" i="1"/>
  <c r="BP51" i="5"/>
  <c r="O56" i="2"/>
  <c r="AB56" i="2"/>
  <c r="H56" i="2"/>
  <c r="R56" i="2"/>
  <c r="AV81" i="6"/>
  <c r="AV56" i="6"/>
  <c r="AW58" i="6"/>
  <c r="AI80" i="6"/>
  <c r="AC56" i="5"/>
  <c r="M56" i="6"/>
  <c r="H82" i="6"/>
  <c r="I16" i="6"/>
  <c r="H76" i="6"/>
  <c r="AM31" i="4"/>
  <c r="H67" i="5"/>
  <c r="I68" i="5"/>
  <c r="T56" i="3"/>
  <c r="AB56" i="3"/>
  <c r="H56" i="3"/>
  <c r="O80" i="4"/>
  <c r="L80" i="4"/>
  <c r="Q76" i="4"/>
  <c r="Q80" i="4"/>
  <c r="AM23" i="3"/>
  <c r="BQ22" i="5"/>
  <c r="AD30" i="2"/>
  <c r="X30" i="2"/>
  <c r="H30" i="2"/>
  <c r="W30" i="2"/>
  <c r="K16" i="4"/>
  <c r="K82" i="4" s="1"/>
  <c r="AB16" i="4"/>
  <c r="AB76" i="4" s="1"/>
  <c r="G16" i="4"/>
  <c r="J16" i="4"/>
  <c r="J82" i="4" s="1"/>
  <c r="Z16" i="1"/>
  <c r="L16" i="1"/>
  <c r="V16" i="1"/>
  <c r="BP82" i="6"/>
  <c r="BQ14" i="6"/>
  <c r="Z66" i="4"/>
  <c r="N66" i="4"/>
  <c r="V80" i="2"/>
  <c r="G81" i="2"/>
  <c r="G75" i="2"/>
  <c r="T75" i="4"/>
  <c r="U66" i="1"/>
  <c r="AB66" i="1"/>
  <c r="AE66" i="1"/>
  <c r="AG66" i="1"/>
  <c r="AC66" i="3"/>
  <c r="N66" i="3"/>
  <c r="Q66" i="3"/>
  <c r="R30" i="3"/>
  <c r="AC30" i="3"/>
  <c r="X30" i="3"/>
  <c r="X82" i="3" s="1"/>
  <c r="AB30" i="3"/>
  <c r="AA30" i="1"/>
  <c r="AD30" i="1"/>
  <c r="AG30" i="1"/>
  <c r="Z81" i="4"/>
  <c r="Y50" i="4"/>
  <c r="AF50" i="4"/>
  <c r="AF76" i="4" s="1"/>
  <c r="AC50" i="4"/>
  <c r="AE50" i="4"/>
  <c r="M50" i="2"/>
  <c r="O50" i="2"/>
  <c r="Z50" i="2"/>
  <c r="H66" i="2"/>
  <c r="M66" i="2"/>
  <c r="O66" i="2"/>
  <c r="Z66" i="2"/>
  <c r="Y75" i="2"/>
  <c r="AH82" i="5"/>
  <c r="AR67" i="6"/>
  <c r="AS66" i="6" s="1"/>
  <c r="S75" i="2"/>
  <c r="AH34" i="4"/>
  <c r="AM33" i="4" s="1"/>
  <c r="K80" i="3"/>
  <c r="I80" i="3"/>
  <c r="U80" i="3"/>
  <c r="J75" i="3"/>
  <c r="AI74" i="5"/>
  <c r="H50" i="3"/>
  <c r="AD50" i="3"/>
  <c r="AB17" i="5"/>
  <c r="AB83" i="5" s="1"/>
  <c r="H82" i="5"/>
  <c r="I16" i="5"/>
  <c r="O18" i="6"/>
  <c r="N16" i="6"/>
  <c r="O26" i="6"/>
  <c r="N31" i="6"/>
  <c r="N57" i="6"/>
  <c r="AH64" i="2"/>
  <c r="R30" i="4"/>
  <c r="L30" i="4"/>
  <c r="L76" i="4" s="1"/>
  <c r="V30" i="4"/>
  <c r="V76" i="4" s="1"/>
  <c r="H81" i="2"/>
  <c r="H75" i="2"/>
  <c r="AX80" i="5"/>
  <c r="AY80" i="5" s="1"/>
  <c r="AY12" i="5"/>
  <c r="AY60" i="5"/>
  <c r="AX66" i="5"/>
  <c r="AY66" i="5" s="1"/>
  <c r="AY68" i="5"/>
  <c r="AV83" i="5"/>
  <c r="H31" i="5"/>
  <c r="I30" i="5" s="1"/>
  <c r="L80" i="5"/>
  <c r="M80" i="5" s="1"/>
  <c r="M12" i="5"/>
  <c r="M46" i="5"/>
  <c r="AB76" i="6"/>
  <c r="AH54" i="4"/>
  <c r="AM53" i="4" s="1"/>
  <c r="AH26" i="4"/>
  <c r="AM25" i="4" s="1"/>
  <c r="AF16" i="2"/>
  <c r="AA16" i="2"/>
  <c r="N16" i="2"/>
  <c r="AH31" i="6"/>
  <c r="AW14" i="5"/>
  <c r="O28" i="5"/>
  <c r="O62" i="5"/>
  <c r="N67" i="5"/>
  <c r="O74" i="5"/>
  <c r="O72" i="5"/>
  <c r="O54" i="5"/>
  <c r="O38" i="5"/>
  <c r="N51" i="5"/>
  <c r="O26" i="5"/>
  <c r="O42" i="5"/>
  <c r="O20" i="5"/>
  <c r="O36" i="5"/>
  <c r="O48" i="5"/>
  <c r="O14" i="5"/>
  <c r="BQ12" i="6"/>
  <c r="AH22" i="1"/>
  <c r="AM21" i="1" s="1"/>
  <c r="T81" i="1"/>
  <c r="T75" i="1"/>
  <c r="AB17" i="6"/>
  <c r="AC16" i="6" s="1"/>
  <c r="H81" i="5"/>
  <c r="I80" i="5" s="1"/>
  <c r="AH36" i="1"/>
  <c r="AM39" i="3"/>
  <c r="J82" i="5"/>
  <c r="K16" i="5"/>
  <c r="AM67" i="3"/>
  <c r="AH44" i="4"/>
  <c r="AM43" i="4" s="1"/>
  <c r="F51" i="6"/>
  <c r="G50" i="6" s="1"/>
  <c r="G52" i="6"/>
  <c r="AH36" i="2"/>
  <c r="Q81" i="4"/>
  <c r="AM59" i="1"/>
  <c r="AC18" i="6"/>
  <c r="AM69" i="4"/>
  <c r="AU28" i="6"/>
  <c r="R16" i="3"/>
  <c r="R82" i="3" s="1"/>
  <c r="K16" i="3"/>
  <c r="Z16" i="3"/>
  <c r="O16" i="3"/>
  <c r="O82" i="3" s="1"/>
  <c r="AM13" i="2"/>
  <c r="T56" i="1"/>
  <c r="G56" i="1"/>
  <c r="I56" i="1"/>
  <c r="S56" i="1"/>
  <c r="AH51" i="5"/>
  <c r="S56" i="2"/>
  <c r="M56" i="2"/>
  <c r="P56" i="2"/>
  <c r="Z56" i="2"/>
  <c r="AW14" i="6"/>
  <c r="AW52" i="6"/>
  <c r="AV50" i="6"/>
  <c r="AW50" i="6" s="1"/>
  <c r="AV57" i="6"/>
  <c r="AW74" i="6"/>
  <c r="AH20" i="3"/>
  <c r="AM19" i="3" s="1"/>
  <c r="I18" i="6"/>
  <c r="AR67" i="5"/>
  <c r="AS66" i="5" s="1"/>
  <c r="AH58" i="3"/>
  <c r="AM57" i="3" s="1"/>
  <c r="F56" i="3"/>
  <c r="M56" i="3"/>
  <c r="M76" i="3" s="1"/>
  <c r="P56" i="3"/>
  <c r="G80" i="4"/>
  <c r="AA80" i="4"/>
  <c r="V80" i="4"/>
  <c r="AC80" i="2"/>
  <c r="I30" i="2"/>
  <c r="N30" i="2"/>
  <c r="R30" i="2"/>
  <c r="AE30" i="2"/>
  <c r="AH28" i="4"/>
  <c r="AI66" i="6"/>
  <c r="AH46" i="1"/>
  <c r="AM45" i="1" s="1"/>
  <c r="P16" i="4"/>
  <c r="M16" i="4"/>
  <c r="O16" i="4"/>
  <c r="R16" i="4"/>
  <c r="R82" i="4" s="1"/>
  <c r="AE81" i="1"/>
  <c r="I16" i="1"/>
  <c r="T16" i="1"/>
  <c r="AD16" i="1"/>
  <c r="I56" i="5"/>
  <c r="L66" i="4"/>
  <c r="K66" i="4"/>
  <c r="V66" i="4"/>
  <c r="N81" i="2"/>
  <c r="N75" i="2"/>
  <c r="AC66" i="1"/>
  <c r="AH68" i="1"/>
  <c r="F66" i="1"/>
  <c r="H66" i="1"/>
  <c r="J66" i="1"/>
  <c r="K80" i="5"/>
  <c r="K66" i="3"/>
  <c r="V66" i="3"/>
  <c r="Y66" i="3"/>
  <c r="BQ46" i="5"/>
  <c r="U30" i="3"/>
  <c r="U76" i="3" s="1"/>
  <c r="F30" i="3"/>
  <c r="AH32" i="3"/>
  <c r="AM31" i="3" s="1"/>
  <c r="AF30" i="3"/>
  <c r="AF76" i="3" s="1"/>
  <c r="AM73" i="2"/>
  <c r="AH46" i="2"/>
  <c r="M30" i="1"/>
  <c r="H30" i="1"/>
  <c r="J30" i="1"/>
  <c r="W81" i="4"/>
  <c r="L50" i="4"/>
  <c r="H50" i="4"/>
  <c r="AH52" i="4"/>
  <c r="F50" i="4"/>
  <c r="AB50" i="2"/>
  <c r="U50" i="2"/>
  <c r="W50" i="2"/>
  <c r="K50" i="2"/>
  <c r="AH64" i="3"/>
  <c r="AM63" i="3" s="1"/>
  <c r="L66" i="2"/>
  <c r="U66" i="2"/>
  <c r="W66" i="2"/>
  <c r="K66" i="2"/>
  <c r="AH40" i="3"/>
  <c r="F57" i="6"/>
  <c r="G56" i="6" s="1"/>
  <c r="G58" i="6"/>
  <c r="F67" i="6"/>
  <c r="G66" i="6" s="1"/>
  <c r="G68" i="6"/>
  <c r="AH42" i="1"/>
  <c r="AM41" i="1" s="1"/>
  <c r="AH40" i="1"/>
  <c r="O75" i="1"/>
  <c r="P80" i="3"/>
  <c r="Q80" i="3"/>
  <c r="AC80" i="3"/>
  <c r="AH17" i="5"/>
  <c r="AP87" i="5"/>
  <c r="AU76" i="5"/>
  <c r="N77" i="6"/>
  <c r="N81" i="6"/>
  <c r="N66" i="6"/>
  <c r="O66" i="6" s="1"/>
  <c r="O68" i="6"/>
  <c r="T30" i="4"/>
  <c r="T76" i="4" s="1"/>
  <c r="AD30" i="4"/>
  <c r="AH65" i="2"/>
  <c r="AM19" i="2"/>
  <c r="AX17" i="5"/>
  <c r="AX83" i="5" s="1"/>
  <c r="AX51" i="5"/>
  <c r="R75" i="4"/>
  <c r="M14" i="5"/>
  <c r="M40" i="5"/>
  <c r="M32" i="5"/>
  <c r="L30" i="5"/>
  <c r="M30" i="5" s="1"/>
  <c r="AM35" i="2"/>
  <c r="AD81" i="4"/>
  <c r="AH14" i="3"/>
  <c r="BQ34" i="5"/>
  <c r="AH28" i="1"/>
  <c r="AH36" i="3"/>
  <c r="AM35" i="3" s="1"/>
  <c r="L16" i="2"/>
  <c r="G16" i="2"/>
  <c r="G82" i="2" s="1"/>
  <c r="V16" i="2"/>
  <c r="V82" i="2" s="1"/>
  <c r="AB31" i="6"/>
  <c r="AC30" i="6" s="1"/>
  <c r="I66" i="5"/>
  <c r="K75" i="4"/>
  <c r="BQ18" i="5"/>
  <c r="AH24" i="1"/>
  <c r="AM23" i="1" s="1"/>
  <c r="Q81" i="1"/>
  <c r="Q75" i="1"/>
  <c r="BP17" i="6"/>
  <c r="AM23" i="2"/>
  <c r="AM53" i="1"/>
  <c r="AH65" i="3"/>
  <c r="BQ14" i="5"/>
  <c r="H81" i="6"/>
  <c r="I12" i="6"/>
  <c r="AH51" i="6"/>
  <c r="N81" i="4"/>
  <c r="M68" i="6"/>
  <c r="AM71" i="4"/>
  <c r="AT81" i="6"/>
  <c r="AU80" i="6" s="1"/>
  <c r="AR81" i="6"/>
  <c r="AT77" i="6"/>
  <c r="AH81" i="5"/>
  <c r="AC16" i="3"/>
  <c r="AC82" i="3" s="1"/>
  <c r="F16" i="3"/>
  <c r="AH18" i="3"/>
  <c r="AM17" i="3" s="1"/>
  <c r="W82" i="3"/>
  <c r="I75" i="3"/>
  <c r="AV82" i="5"/>
  <c r="AW82" i="5" s="1"/>
  <c r="AW16" i="5"/>
  <c r="L56" i="1"/>
  <c r="O56" i="1"/>
  <c r="Q56" i="1"/>
  <c r="AA56" i="1"/>
  <c r="W56" i="2"/>
  <c r="U56" i="2"/>
  <c r="X56" i="2"/>
  <c r="AW18" i="6"/>
  <c r="AV16" i="6"/>
  <c r="AV30" i="6"/>
  <c r="AW32" i="6"/>
  <c r="AC50" i="6"/>
  <c r="AH29" i="3"/>
  <c r="AS30" i="5"/>
  <c r="I81" i="4"/>
  <c r="AM47" i="1"/>
  <c r="F67" i="5"/>
  <c r="G66" i="5" s="1"/>
  <c r="AH48" i="4"/>
  <c r="AM47" i="4" s="1"/>
  <c r="V56" i="3"/>
  <c r="U56" i="3"/>
  <c r="X56" i="3"/>
  <c r="W75" i="3"/>
  <c r="AC80" i="4"/>
  <c r="X80" i="4"/>
  <c r="Y76" i="4"/>
  <c r="Y80" i="4"/>
  <c r="AH14" i="4"/>
  <c r="AH44" i="3"/>
  <c r="AM43" i="3" s="1"/>
  <c r="J30" i="2"/>
  <c r="Y30" i="2"/>
  <c r="AC30" i="2"/>
  <c r="S16" i="4"/>
  <c r="U16" i="4"/>
  <c r="U82" i="4" s="1"/>
  <c r="W16" i="4"/>
  <c r="W82" i="4" s="1"/>
  <c r="Z16" i="4"/>
  <c r="AH74" i="4"/>
  <c r="AM73" i="4" s="1"/>
  <c r="AH62" i="2"/>
  <c r="AM61" i="2" s="1"/>
  <c r="H16" i="1"/>
  <c r="Y16" i="1"/>
  <c r="AB16" i="1"/>
  <c r="G16" i="1"/>
  <c r="I58" i="5"/>
  <c r="AD80" i="2"/>
  <c r="AU12" i="6"/>
  <c r="H66" i="4"/>
  <c r="AB66" i="4"/>
  <c r="S66" i="4"/>
  <c r="AD66" i="4"/>
  <c r="J81" i="2"/>
  <c r="J75" i="2"/>
  <c r="AA66" i="1"/>
  <c r="N66" i="1"/>
  <c r="P66" i="1"/>
  <c r="R66" i="1"/>
  <c r="J76" i="5"/>
  <c r="S66" i="3"/>
  <c r="AF66" i="3"/>
  <c r="AD66" i="3"/>
  <c r="AG66" i="3"/>
  <c r="AH60" i="3"/>
  <c r="AM59" i="3" s="1"/>
  <c r="G32" i="5"/>
  <c r="V30" i="3"/>
  <c r="V82" i="3" s="1"/>
  <c r="S30" i="3"/>
  <c r="I30" i="3"/>
  <c r="AM45" i="2"/>
  <c r="O30" i="1"/>
  <c r="P30" i="1"/>
  <c r="R30" i="1"/>
  <c r="AC81" i="4"/>
  <c r="Z50" i="4"/>
  <c r="S50" i="4"/>
  <c r="N50" i="4"/>
  <c r="AH42" i="3"/>
  <c r="AF50" i="2"/>
  <c r="AC50" i="2"/>
  <c r="AE50" i="2"/>
  <c r="S50" i="2"/>
  <c r="AH24" i="4"/>
  <c r="AM23" i="4" s="1"/>
  <c r="P66" i="2"/>
  <c r="AC66" i="2"/>
  <c r="AE66" i="2"/>
  <c r="S66" i="2"/>
  <c r="BQ66" i="5"/>
  <c r="X75" i="3"/>
  <c r="BQ40" i="5"/>
  <c r="V75" i="4"/>
  <c r="J57" i="6"/>
  <c r="K56" i="6" s="1"/>
  <c r="K58" i="6"/>
  <c r="AH26" i="1"/>
  <c r="AU30" i="5"/>
  <c r="J67" i="6"/>
  <c r="K66" i="6" s="1"/>
  <c r="K68" i="6"/>
  <c r="AB75" i="2"/>
  <c r="L75" i="2"/>
  <c r="AH72" i="3"/>
  <c r="F70" i="3"/>
  <c r="AH70" i="3" s="1"/>
  <c r="U81" i="1"/>
  <c r="U75" i="1"/>
  <c r="L83" i="6"/>
  <c r="T76" i="3"/>
  <c r="T80" i="3"/>
  <c r="H76" i="3"/>
  <c r="H80" i="3"/>
  <c r="Y80" i="3"/>
  <c r="F80" i="3"/>
  <c r="F76" i="3"/>
  <c r="AH12" i="3"/>
  <c r="AM51" i="3"/>
  <c r="P50" i="3"/>
  <c r="P76" i="3" s="1"/>
  <c r="AG50" i="3"/>
  <c r="O50" i="3"/>
  <c r="AM33" i="1"/>
  <c r="O42" i="6"/>
  <c r="J81" i="4"/>
  <c r="AM13" i="3"/>
  <c r="AH22" i="4"/>
  <c r="AM21" i="4" s="1"/>
  <c r="I30" i="4"/>
  <c r="H30" i="4"/>
  <c r="AB30" i="4"/>
  <c r="G30" i="4"/>
  <c r="G76" i="4" s="1"/>
  <c r="AY62" i="5"/>
  <c r="AX56" i="5"/>
  <c r="AY56" i="5" s="1"/>
  <c r="AY58" i="5"/>
  <c r="BP31" i="5"/>
  <c r="BQ30" i="5" s="1"/>
  <c r="M62" i="5"/>
  <c r="L57" i="5"/>
  <c r="L77" i="5" s="1"/>
  <c r="AH20" i="1"/>
  <c r="AM19" i="1" s="1"/>
  <c r="AC80" i="6"/>
  <c r="AB81" i="4"/>
  <c r="AB81" i="1"/>
  <c r="AB75" i="1"/>
  <c r="AM39" i="1"/>
  <c r="W16" i="2"/>
  <c r="Q16" i="2"/>
  <c r="AD16" i="2"/>
  <c r="AD82" i="2" s="1"/>
  <c r="AH20" i="2"/>
  <c r="BP31" i="6"/>
  <c r="BQ80" i="6"/>
  <c r="AH17" i="6"/>
  <c r="AI16" i="6" s="1"/>
  <c r="AH49" i="4"/>
  <c r="AM27" i="1"/>
  <c r="BQ46" i="6"/>
  <c r="N75" i="3"/>
  <c r="Z81" i="2"/>
  <c r="AI50" i="5"/>
  <c r="F70" i="2"/>
  <c r="AH70" i="2" s="1"/>
  <c r="AH72" i="2"/>
  <c r="J77" i="6"/>
  <c r="J81" i="6"/>
  <c r="K80" i="6" s="1"/>
  <c r="AB51" i="6"/>
  <c r="F57" i="5"/>
  <c r="G56" i="5" s="1"/>
  <c r="L81" i="4"/>
  <c r="AC75" i="2"/>
  <c r="M66" i="6"/>
  <c r="BQ74" i="6"/>
  <c r="U75" i="2"/>
  <c r="I16" i="3"/>
  <c r="I82" i="3" s="1"/>
  <c r="AG16" i="3"/>
  <c r="AG82" i="3" s="1"/>
  <c r="Q16" i="3"/>
  <c r="Q82" i="3" s="1"/>
  <c r="AE16" i="3"/>
  <c r="AE82" i="3" s="1"/>
  <c r="M75" i="2"/>
  <c r="AE75" i="3"/>
  <c r="M75" i="4"/>
  <c r="AH40" i="2"/>
  <c r="AM39" i="2" s="1"/>
  <c r="AM67" i="1"/>
  <c r="V56" i="1"/>
  <c r="W56" i="1"/>
  <c r="Y56" i="1"/>
  <c r="AC14" i="5"/>
  <c r="AA56" i="2"/>
  <c r="AC56" i="2"/>
  <c r="AF56" i="2"/>
  <c r="AV76" i="6"/>
  <c r="AV80" i="6"/>
  <c r="AW80" i="6" s="1"/>
  <c r="AW12" i="6"/>
  <c r="AW44" i="6"/>
  <c r="AV31" i="6"/>
  <c r="AV77" i="6" s="1"/>
  <c r="BQ66" i="6"/>
  <c r="AC52" i="6"/>
  <c r="F81" i="4"/>
  <c r="AH15" i="4"/>
  <c r="L76" i="6"/>
  <c r="AH67" i="5"/>
  <c r="Q56" i="3"/>
  <c r="I56" i="3"/>
  <c r="AC56" i="3"/>
  <c r="AF56" i="3"/>
  <c r="AC75" i="3"/>
  <c r="R81" i="2"/>
  <c r="R75" i="2"/>
  <c r="AH72" i="1"/>
  <c r="AM71" i="1" s="1"/>
  <c r="F70" i="1"/>
  <c r="AH70" i="1" s="1"/>
  <c r="U76" i="4"/>
  <c r="U80" i="4"/>
  <c r="AE80" i="4"/>
  <c r="AD80" i="4"/>
  <c r="U30" i="2"/>
  <c r="P30" i="2"/>
  <c r="K30" i="2"/>
  <c r="BB7" i="6"/>
  <c r="BQ58" i="5"/>
  <c r="X16" i="4"/>
  <c r="X82" i="4" s="1"/>
  <c r="AC16" i="4"/>
  <c r="AC82" i="4" s="1"/>
  <c r="AE16" i="4"/>
  <c r="AE82" i="4" s="1"/>
  <c r="AA81" i="4"/>
  <c r="P16" i="1"/>
  <c r="K16" i="1"/>
  <c r="M16" i="1"/>
  <c r="O16" i="1"/>
  <c r="T66" i="4"/>
  <c r="P66" i="4"/>
  <c r="AA66" i="4"/>
  <c r="G66" i="4"/>
  <c r="H81" i="3"/>
  <c r="Z75" i="3"/>
  <c r="N80" i="2"/>
  <c r="K66" i="1"/>
  <c r="V66" i="1"/>
  <c r="X66" i="1"/>
  <c r="Z66" i="1"/>
  <c r="AI28" i="5"/>
  <c r="P66" i="3"/>
  <c r="M66" i="3"/>
  <c r="G66" i="3"/>
  <c r="J66" i="3"/>
  <c r="AM25" i="1"/>
  <c r="AH34" i="3"/>
  <c r="AM33" i="3" s="1"/>
  <c r="AM47" i="2"/>
  <c r="G30" i="5"/>
  <c r="G30" i="3"/>
  <c r="AE30" i="3"/>
  <c r="Q30" i="3"/>
  <c r="W30" i="1"/>
  <c r="S30" i="1"/>
  <c r="X30" i="1"/>
  <c r="Z30" i="1"/>
  <c r="X81" i="4"/>
  <c r="AH42" i="2"/>
  <c r="AM41" i="2" s="1"/>
  <c r="AD75" i="1"/>
  <c r="AR82" i="6"/>
  <c r="AS16" i="6"/>
  <c r="P50" i="4"/>
  <c r="AG50" i="4"/>
  <c r="V50" i="4"/>
  <c r="AM41" i="3"/>
  <c r="H50" i="2"/>
  <c r="F50" i="2"/>
  <c r="AH52" i="2"/>
  <c r="AM51" i="2" s="1"/>
  <c r="I50" i="2"/>
  <c r="AA50" i="2"/>
  <c r="AM39" i="4"/>
  <c r="T66" i="2"/>
  <c r="F66" i="2"/>
  <c r="AH68" i="2"/>
  <c r="AM67" i="2" s="1"/>
  <c r="I66" i="2"/>
  <c r="AA66" i="2"/>
  <c r="BQ68" i="5"/>
  <c r="Q81" i="2"/>
  <c r="AR57" i="6"/>
  <c r="AS56" i="6" s="1"/>
  <c r="AS58" i="6"/>
  <c r="H67" i="6"/>
  <c r="I66" i="6" s="1"/>
  <c r="I68" i="6"/>
  <c r="AB80" i="2"/>
  <c r="K75" i="2"/>
  <c r="AH75" i="2" s="1"/>
  <c r="AA81" i="1"/>
  <c r="AA75" i="1"/>
  <c r="AH44" i="2"/>
  <c r="AM43" i="2" s="1"/>
  <c r="L76" i="3"/>
  <c r="L80" i="3"/>
  <c r="AB76" i="3"/>
  <c r="AB80" i="3"/>
  <c r="AG80" i="3"/>
  <c r="N80" i="3"/>
  <c r="N76" i="3"/>
  <c r="P81" i="2"/>
  <c r="P75" i="2"/>
  <c r="AI30" i="6"/>
  <c r="N30" i="6"/>
  <c r="O30" i="6" s="1"/>
  <c r="O32" i="6"/>
  <c r="O20" i="6"/>
  <c r="N80" i="6"/>
  <c r="O80" i="6" s="1"/>
  <c r="N76" i="6"/>
  <c r="O76" i="6" s="1"/>
  <c r="O12" i="6"/>
  <c r="G81" i="4"/>
  <c r="AH62" i="1"/>
  <c r="AM61" i="1" s="1"/>
  <c r="AT82" i="6"/>
  <c r="AU16" i="6"/>
  <c r="P30" i="4"/>
  <c r="M30" i="4"/>
  <c r="O30" i="4"/>
  <c r="AM37" i="3"/>
  <c r="AX16" i="5"/>
  <c r="AY18" i="5"/>
  <c r="AH31" i="5"/>
  <c r="M18" i="5"/>
  <c r="L16" i="5"/>
  <c r="L76" i="5" s="1"/>
  <c r="L50" i="5"/>
  <c r="M50" i="5" s="1"/>
  <c r="M52" i="5"/>
  <c r="M60" i="5"/>
  <c r="AH62" i="3"/>
  <c r="AM61" i="3" s="1"/>
  <c r="I16" i="2"/>
  <c r="M16" i="2"/>
  <c r="M82" i="2" s="1"/>
  <c r="AB16" i="2"/>
  <c r="AB82" i="2" s="1"/>
  <c r="J16" i="2"/>
  <c r="J76" i="2" s="1"/>
  <c r="BD7" i="5"/>
  <c r="AH46" i="4"/>
  <c r="AM45" i="4" s="1"/>
  <c r="AI64" i="6"/>
  <c r="AH29" i="2"/>
  <c r="F81" i="5"/>
  <c r="G80" i="5" s="1"/>
  <c r="AI30" i="5"/>
  <c r="AI50" i="6"/>
  <c r="AH80" i="1"/>
  <c r="AM79" i="1" s="1"/>
  <c r="Y81" i="4"/>
  <c r="AM51" i="4"/>
  <c r="AH64" i="1"/>
  <c r="AM63" i="1" s="1"/>
  <c r="U75" i="4"/>
  <c r="AH28" i="3"/>
  <c r="AM27" i="3" s="1"/>
  <c r="F81" i="6"/>
  <c r="G80" i="6" s="1"/>
  <c r="G12" i="6"/>
  <c r="BP51" i="6"/>
  <c r="BQ50" i="6" s="1"/>
  <c r="AR57" i="5"/>
  <c r="AS56" i="5" s="1"/>
  <c r="AS58" i="5"/>
  <c r="AH38" i="4"/>
  <c r="AM37" i="4" s="1"/>
  <c r="N81" i="1"/>
  <c r="N75" i="1"/>
  <c r="S16" i="3"/>
  <c r="S82" i="3" s="1"/>
  <c r="M82" i="3"/>
  <c r="AA82" i="3"/>
  <c r="AM35" i="1"/>
  <c r="AH76" i="5"/>
  <c r="AM11" i="3"/>
  <c r="G75" i="1"/>
  <c r="AH65" i="1"/>
  <c r="BQ28" i="5"/>
  <c r="AM13" i="4"/>
  <c r="AB56" i="1"/>
  <c r="AE56" i="1"/>
  <c r="AG56" i="1"/>
  <c r="AM27" i="4"/>
  <c r="AE56" i="2"/>
  <c r="AH58" i="2"/>
  <c r="AM57" i="2" s="1"/>
  <c r="F56" i="2"/>
  <c r="AH56" i="2" s="1"/>
  <c r="AM55" i="2" s="1"/>
  <c r="I56" i="2"/>
  <c r="AM71" i="2"/>
  <c r="AS52" i="5"/>
  <c r="AM63" i="2"/>
  <c r="AM17" i="1"/>
  <c r="AU66" i="6"/>
  <c r="AM33" i="2"/>
  <c r="AB67" i="5"/>
  <c r="AC66" i="5" s="1"/>
  <c r="AG56" i="3"/>
  <c r="AG76" i="3" s="1"/>
  <c r="Y56" i="3"/>
  <c r="G56" i="3"/>
  <c r="K56" i="3"/>
  <c r="X81" i="2"/>
  <c r="X75" i="2"/>
  <c r="K80" i="2"/>
  <c r="K76" i="2"/>
  <c r="P76" i="4"/>
  <c r="P80" i="4"/>
  <c r="M80" i="4"/>
  <c r="S80" i="4"/>
  <c r="S76" i="4"/>
  <c r="AG76" i="4"/>
  <c r="AG80" i="4"/>
  <c r="AF30" i="2"/>
  <c r="Z30" i="2"/>
  <c r="S30" i="2"/>
  <c r="AT77" i="5"/>
  <c r="AP88" i="5" s="1"/>
  <c r="AX67" i="6"/>
  <c r="AY72" i="6"/>
  <c r="AX51" i="6"/>
  <c r="AY54" i="6"/>
  <c r="AY60" i="6"/>
  <c r="AY42" i="6"/>
  <c r="AY26" i="6"/>
  <c r="AY38" i="6"/>
  <c r="AY44" i="6"/>
  <c r="AY28" i="6"/>
  <c r="AY48" i="6"/>
  <c r="AY62" i="6"/>
  <c r="AY22" i="6"/>
  <c r="AY14" i="6"/>
  <c r="AY34" i="6"/>
  <c r="K76" i="6"/>
  <c r="BQ56" i="5"/>
  <c r="AA16" i="4"/>
  <c r="AH18" i="4"/>
  <c r="AM17" i="4" s="1"/>
  <c r="F16" i="4"/>
  <c r="I16" i="4"/>
  <c r="I82" i="4" s="1"/>
  <c r="X16" i="1"/>
  <c r="S16" i="1"/>
  <c r="U16" i="1"/>
  <c r="W16" i="1"/>
  <c r="AS80" i="6"/>
  <c r="X66" i="4"/>
  <c r="AF66" i="4"/>
  <c r="M66" i="4"/>
  <c r="M76" i="4" s="1"/>
  <c r="O66" i="4"/>
  <c r="Q75" i="4"/>
  <c r="M66" i="1"/>
  <c r="AD66" i="1"/>
  <c r="AF66" i="1"/>
  <c r="G18" i="5"/>
  <c r="AH60" i="4"/>
  <c r="AM59" i="4" s="1"/>
  <c r="AH62" i="4"/>
  <c r="AM61" i="4" s="1"/>
  <c r="U66" i="3"/>
  <c r="L66" i="3"/>
  <c r="O66" i="3"/>
  <c r="R66" i="3"/>
  <c r="AM63" i="4"/>
  <c r="Z30" i="3"/>
  <c r="K30" i="3"/>
  <c r="K76" i="3" s="1"/>
  <c r="Y30" i="3"/>
  <c r="Y76" i="3" s="1"/>
  <c r="G30" i="1"/>
  <c r="U30" i="1"/>
  <c r="AF30" i="1"/>
  <c r="L30" i="1"/>
  <c r="AM71" i="3"/>
  <c r="W81" i="1"/>
  <c r="AS18" i="6"/>
  <c r="AA50" i="4"/>
  <c r="I50" i="4"/>
  <c r="AD50" i="4"/>
  <c r="AD76" i="4" s="1"/>
  <c r="L50" i="2"/>
  <c r="N50" i="2"/>
  <c r="Q50" i="2"/>
  <c r="X66" i="2"/>
  <c r="N66" i="2"/>
  <c r="Q66" i="2"/>
  <c r="G75" i="3"/>
  <c r="AH75" i="3" s="1"/>
  <c r="AA81" i="2"/>
  <c r="AA75" i="2"/>
  <c r="BQ30" i="6"/>
  <c r="L75" i="4"/>
  <c r="AH28" i="2"/>
  <c r="AM27" i="2" s="1"/>
  <c r="H57" i="6"/>
  <c r="I56" i="6" s="1"/>
  <c r="I58" i="6"/>
  <c r="AW50" i="5"/>
  <c r="AT82" i="5"/>
  <c r="AU82" i="5" s="1"/>
  <c r="AU16" i="5"/>
  <c r="AB67" i="6"/>
  <c r="AC66" i="6" s="1"/>
  <c r="M76" i="5" l="1"/>
  <c r="F82" i="4"/>
  <c r="AH16" i="4"/>
  <c r="AX80" i="6"/>
  <c r="AY12" i="6"/>
  <c r="AY68" i="6"/>
  <c r="AX66" i="6"/>
  <c r="AY66" i="6" s="1"/>
  <c r="BF7" i="5"/>
  <c r="L82" i="2"/>
  <c r="L76" i="2"/>
  <c r="AH30" i="3"/>
  <c r="O82" i="4"/>
  <c r="Z82" i="3"/>
  <c r="N30" i="5"/>
  <c r="O32" i="5"/>
  <c r="P82" i="3"/>
  <c r="F82" i="2"/>
  <c r="AH16" i="2"/>
  <c r="R82" i="1"/>
  <c r="R76" i="1"/>
  <c r="Q48" i="6"/>
  <c r="L82" i="4"/>
  <c r="K76" i="4"/>
  <c r="AH81" i="2"/>
  <c r="AF82" i="4"/>
  <c r="AM69" i="2"/>
  <c r="BA18" i="5"/>
  <c r="AZ16" i="5"/>
  <c r="BA14" i="5"/>
  <c r="BA38" i="5"/>
  <c r="BA42" i="5"/>
  <c r="X82" i="2"/>
  <c r="X76" i="2"/>
  <c r="O56" i="6"/>
  <c r="AE76" i="3"/>
  <c r="AD76" i="2"/>
  <c r="AX17" i="6"/>
  <c r="AY58" i="6"/>
  <c r="AX56" i="6"/>
  <c r="AY74" i="6"/>
  <c r="F77" i="6"/>
  <c r="F77" i="5"/>
  <c r="BC44" i="5"/>
  <c r="BC64" i="5"/>
  <c r="BC72" i="5"/>
  <c r="BC48" i="5"/>
  <c r="BB67" i="5"/>
  <c r="BC54" i="5"/>
  <c r="BB51" i="5"/>
  <c r="BB57" i="5"/>
  <c r="BC36" i="5"/>
  <c r="BC42" i="5"/>
  <c r="BC26" i="5"/>
  <c r="BB31" i="5"/>
  <c r="BC22" i="5"/>
  <c r="BC60" i="5"/>
  <c r="BC14" i="5"/>
  <c r="BC34" i="5"/>
  <c r="BC24" i="5"/>
  <c r="AH50" i="2"/>
  <c r="AM49" i="2" s="1"/>
  <c r="O82" i="1"/>
  <c r="O76" i="1"/>
  <c r="AH80" i="3"/>
  <c r="AC76" i="4"/>
  <c r="AH66" i="1"/>
  <c r="AM65" i="1" s="1"/>
  <c r="M82" i="4"/>
  <c r="K82" i="3"/>
  <c r="N31" i="5"/>
  <c r="O60" i="5"/>
  <c r="O44" i="5"/>
  <c r="V82" i="1"/>
  <c r="V76" i="1"/>
  <c r="AF82" i="3"/>
  <c r="P82" i="2"/>
  <c r="P76" i="2"/>
  <c r="Q20" i="6"/>
  <c r="Q58" i="6"/>
  <c r="P56" i="6"/>
  <c r="Z76" i="3"/>
  <c r="AM79" i="3"/>
  <c r="AU30" i="6"/>
  <c r="R76" i="3"/>
  <c r="G76" i="6"/>
  <c r="J76" i="4"/>
  <c r="AH75" i="1"/>
  <c r="BA54" i="5"/>
  <c r="T82" i="2"/>
  <c r="G76" i="2"/>
  <c r="AA82" i="4"/>
  <c r="AY46" i="6"/>
  <c r="AY64" i="6"/>
  <c r="AX57" i="6"/>
  <c r="AX50" i="6"/>
  <c r="AY50" i="6" s="1"/>
  <c r="AY52" i="6"/>
  <c r="J82" i="2"/>
  <c r="AX82" i="5"/>
  <c r="AY82" i="5" s="1"/>
  <c r="AY16" i="5"/>
  <c r="AU82" i="6"/>
  <c r="AH66" i="2"/>
  <c r="AM65" i="2" s="1"/>
  <c r="M82" i="1"/>
  <c r="M76" i="1"/>
  <c r="M76" i="6"/>
  <c r="Z82" i="4"/>
  <c r="AP88" i="6"/>
  <c r="P82" i="4"/>
  <c r="O24" i="5"/>
  <c r="N17" i="5"/>
  <c r="N83" i="5" s="1"/>
  <c r="O18" i="5"/>
  <c r="N16" i="5"/>
  <c r="O34" i="5"/>
  <c r="N82" i="2"/>
  <c r="AX76" i="5"/>
  <c r="L82" i="1"/>
  <c r="L76" i="1"/>
  <c r="H82" i="3"/>
  <c r="AH81" i="3"/>
  <c r="U82" i="2"/>
  <c r="U76" i="2"/>
  <c r="AG82" i="4"/>
  <c r="Q32" i="6"/>
  <c r="P30" i="6"/>
  <c r="Q30" i="6" s="1"/>
  <c r="Q44" i="6"/>
  <c r="Q60" i="6"/>
  <c r="P66" i="6"/>
  <c r="Q66" i="6" s="1"/>
  <c r="Q68" i="6"/>
  <c r="M56" i="5"/>
  <c r="O76" i="3"/>
  <c r="R76" i="4"/>
  <c r="J83" i="5"/>
  <c r="K82" i="5" s="1"/>
  <c r="J77" i="5"/>
  <c r="H83" i="6"/>
  <c r="AR83" i="5"/>
  <c r="AE82" i="1"/>
  <c r="AE76" i="1"/>
  <c r="AZ56" i="5"/>
  <c r="BA58" i="5"/>
  <c r="BA28" i="5"/>
  <c r="AZ57" i="5"/>
  <c r="AZ67" i="5"/>
  <c r="M76" i="2"/>
  <c r="W82" i="1"/>
  <c r="W76" i="1"/>
  <c r="AY18" i="6"/>
  <c r="AX16" i="6"/>
  <c r="AX76" i="6" s="1"/>
  <c r="AX81" i="6"/>
  <c r="K82" i="1"/>
  <c r="K76" i="1"/>
  <c r="AE76" i="4"/>
  <c r="AM29" i="3"/>
  <c r="BP83" i="6"/>
  <c r="AH83" i="5"/>
  <c r="AH50" i="4"/>
  <c r="AM49" i="4" s="1"/>
  <c r="AD82" i="1"/>
  <c r="AD76" i="1"/>
  <c r="AH77" i="5"/>
  <c r="O22" i="5"/>
  <c r="N56" i="5"/>
  <c r="O58" i="5"/>
  <c r="O64" i="5"/>
  <c r="AA82" i="2"/>
  <c r="AA76" i="2"/>
  <c r="Z82" i="1"/>
  <c r="Z76" i="1"/>
  <c r="AD82" i="4"/>
  <c r="AV83" i="6"/>
  <c r="AH56" i="1"/>
  <c r="AM55" i="1" s="1"/>
  <c r="AB77" i="5"/>
  <c r="AC76" i="5" s="1"/>
  <c r="AC82" i="2"/>
  <c r="F82" i="1"/>
  <c r="AH16" i="1"/>
  <c r="AM15" i="1" s="1"/>
  <c r="F76" i="1"/>
  <c r="AH80" i="2"/>
  <c r="AM79" i="2" s="1"/>
  <c r="T82" i="3"/>
  <c r="Z82" i="2"/>
  <c r="Z76" i="2"/>
  <c r="AH50" i="3"/>
  <c r="AM49" i="3" s="1"/>
  <c r="AM69" i="3"/>
  <c r="G82" i="5"/>
  <c r="AC82" i="1"/>
  <c r="AC76" i="1"/>
  <c r="AH30" i="2"/>
  <c r="AM29" i="2" s="1"/>
  <c r="I76" i="4"/>
  <c r="AH81" i="1"/>
  <c r="AZ31" i="5"/>
  <c r="BA32" i="5"/>
  <c r="AZ30" i="5"/>
  <c r="BA62" i="5"/>
  <c r="V76" i="2"/>
  <c r="U82" i="1"/>
  <c r="U76" i="1"/>
  <c r="AY20" i="6"/>
  <c r="AX31" i="6"/>
  <c r="AX77" i="6" s="1"/>
  <c r="AT88" i="6" s="1"/>
  <c r="AY32" i="6"/>
  <c r="AX30" i="6"/>
  <c r="AI76" i="5"/>
  <c r="P82" i="1"/>
  <c r="P76" i="1"/>
  <c r="BD7" i="6"/>
  <c r="AM15" i="4"/>
  <c r="AH83" i="6"/>
  <c r="AI82" i="6" s="1"/>
  <c r="Q82" i="2"/>
  <c r="Q76" i="2"/>
  <c r="G82" i="1"/>
  <c r="G76" i="1"/>
  <c r="T82" i="1"/>
  <c r="T76" i="1"/>
  <c r="N80" i="5"/>
  <c r="O12" i="5"/>
  <c r="O46" i="5"/>
  <c r="AF82" i="2"/>
  <c r="AF76" i="2"/>
  <c r="I76" i="3"/>
  <c r="AH76" i="3" s="1"/>
  <c r="AM75" i="3" s="1"/>
  <c r="O76" i="4"/>
  <c r="BP77" i="6"/>
  <c r="T7" i="5"/>
  <c r="AY50" i="5"/>
  <c r="N83" i="6"/>
  <c r="T82" i="4"/>
  <c r="Z76" i="4"/>
  <c r="Y82" i="2"/>
  <c r="Y76" i="2"/>
  <c r="Q18" i="6"/>
  <c r="P16" i="6"/>
  <c r="P81" i="6"/>
  <c r="Q42" i="6"/>
  <c r="Q54" i="6"/>
  <c r="AX77" i="5"/>
  <c r="AT88" i="5" s="1"/>
  <c r="S76" i="3"/>
  <c r="Q82" i="1"/>
  <c r="Q76" i="1"/>
  <c r="AH80" i="4"/>
  <c r="AM79" i="4" s="1"/>
  <c r="N82" i="3"/>
  <c r="S82" i="2"/>
  <c r="S76" i="2"/>
  <c r="AA82" i="1"/>
  <c r="AA76" i="1"/>
  <c r="L82" i="3"/>
  <c r="AR83" i="6"/>
  <c r="AS82" i="6" s="1"/>
  <c r="BA44" i="5"/>
  <c r="M82" i="6"/>
  <c r="V76" i="3"/>
  <c r="AB76" i="2"/>
  <c r="S82" i="1"/>
  <c r="S76" i="1"/>
  <c r="AY24" i="6"/>
  <c r="I82" i="2"/>
  <c r="I76" i="2"/>
  <c r="L82" i="5"/>
  <c r="M82" i="5" s="1"/>
  <c r="M16" i="5"/>
  <c r="BA64" i="6"/>
  <c r="BA72" i="6"/>
  <c r="BA74" i="6"/>
  <c r="BA62" i="6"/>
  <c r="BA14" i="6"/>
  <c r="BA60" i="6"/>
  <c r="AH81" i="4"/>
  <c r="W82" i="2"/>
  <c r="W76" i="2"/>
  <c r="AB82" i="1"/>
  <c r="AB76" i="1"/>
  <c r="S82" i="4"/>
  <c r="AC76" i="3"/>
  <c r="I82" i="1"/>
  <c r="I76" i="1"/>
  <c r="AI66" i="5"/>
  <c r="AR77" i="6"/>
  <c r="AB83" i="6"/>
  <c r="AC82" i="6" s="1"/>
  <c r="N77" i="5"/>
  <c r="N81" i="5"/>
  <c r="N57" i="5"/>
  <c r="O40" i="5"/>
  <c r="AI16" i="5"/>
  <c r="Q74" i="5"/>
  <c r="Q40" i="5"/>
  <c r="P67" i="5"/>
  <c r="Q54" i="5"/>
  <c r="Q60" i="5"/>
  <c r="P51" i="5"/>
  <c r="Q28" i="5"/>
  <c r="Q62" i="5"/>
  <c r="P57" i="5"/>
  <c r="Q22" i="5"/>
  <c r="Q36" i="5"/>
  <c r="Q64" i="5"/>
  <c r="Q26" i="5"/>
  <c r="Q14" i="5"/>
  <c r="Q44" i="5"/>
  <c r="X76" i="3"/>
  <c r="BQ50" i="5"/>
  <c r="AH66" i="4"/>
  <c r="AM65" i="4" s="1"/>
  <c r="H82" i="4"/>
  <c r="Y82" i="3"/>
  <c r="J83" i="6"/>
  <c r="K82" i="6" s="1"/>
  <c r="K16" i="6"/>
  <c r="K82" i="2"/>
  <c r="P80" i="6"/>
  <c r="Q80" i="6" s="1"/>
  <c r="Q12" i="6"/>
  <c r="Q38" i="6"/>
  <c r="P51" i="6"/>
  <c r="P83" i="6" s="1"/>
  <c r="J82" i="1"/>
  <c r="J76" i="1"/>
  <c r="F76" i="4"/>
  <c r="AS76" i="5"/>
  <c r="O82" i="2"/>
  <c r="O76" i="2"/>
  <c r="V7" i="6"/>
  <c r="AF82" i="1"/>
  <c r="AF76" i="1"/>
  <c r="AZ80" i="5"/>
  <c r="BA12" i="5"/>
  <c r="BA24" i="5"/>
  <c r="N76" i="2"/>
  <c r="T76" i="2"/>
  <c r="X82" i="1"/>
  <c r="X76" i="1"/>
  <c r="AY36" i="6"/>
  <c r="K76" i="5"/>
  <c r="Y82" i="1"/>
  <c r="Y76" i="1"/>
  <c r="AW30" i="6"/>
  <c r="F82" i="3"/>
  <c r="AH16" i="3"/>
  <c r="AM15" i="3" s="1"/>
  <c r="H77" i="6"/>
  <c r="I76" i="6" s="1"/>
  <c r="AH56" i="3"/>
  <c r="AM55" i="3" s="1"/>
  <c r="N66" i="5"/>
  <c r="O66" i="5" s="1"/>
  <c r="O68" i="5"/>
  <c r="N82" i="6"/>
  <c r="O82" i="6" s="1"/>
  <c r="O16" i="6"/>
  <c r="AI82" i="5"/>
  <c r="G82" i="4"/>
  <c r="AW56" i="6"/>
  <c r="F83" i="6"/>
  <c r="G82" i="6" s="1"/>
  <c r="G16" i="6"/>
  <c r="BP77" i="5"/>
  <c r="BP83" i="5"/>
  <c r="N82" i="1"/>
  <c r="N76" i="1"/>
  <c r="F76" i="2"/>
  <c r="U82" i="3"/>
  <c r="Q36" i="6"/>
  <c r="Q52" i="6"/>
  <c r="P50" i="6"/>
  <c r="AH75" i="4"/>
  <c r="H83" i="5"/>
  <c r="I82" i="5" s="1"/>
  <c r="H77" i="5"/>
  <c r="I76" i="5" s="1"/>
  <c r="Y82" i="4"/>
  <c r="AE82" i="2"/>
  <c r="AE76" i="2"/>
  <c r="AC16" i="5"/>
  <c r="AM69" i="1"/>
  <c r="AD76" i="3"/>
  <c r="Q82" i="4"/>
  <c r="BQ56" i="6"/>
  <c r="AB77" i="6"/>
  <c r="AZ17" i="5"/>
  <c r="AZ83" i="5" s="1"/>
  <c r="AZ50" i="5"/>
  <c r="BA50" i="5" s="1"/>
  <c r="BA52" i="5"/>
  <c r="BA60" i="5"/>
  <c r="R82" i="2"/>
  <c r="R76" i="2"/>
  <c r="AU76" i="6"/>
  <c r="AY40" i="6"/>
  <c r="AW76" i="6"/>
  <c r="H82" i="1"/>
  <c r="H76" i="1"/>
  <c r="X76" i="4"/>
  <c r="AV82" i="6"/>
  <c r="AW82" i="6" s="1"/>
  <c r="AW16" i="6"/>
  <c r="Q76" i="3"/>
  <c r="AA76" i="4"/>
  <c r="O52" i="5"/>
  <c r="N50" i="5"/>
  <c r="O50" i="5" s="1"/>
  <c r="AC76" i="6"/>
  <c r="BQ16" i="6"/>
  <c r="AB82" i="4"/>
  <c r="I82" i="6"/>
  <c r="G82" i="3"/>
  <c r="BQ80" i="5"/>
  <c r="AH66" i="3"/>
  <c r="AM65" i="3" s="1"/>
  <c r="AG82" i="1"/>
  <c r="AG76" i="1"/>
  <c r="AH77" i="6"/>
  <c r="P57" i="6"/>
  <c r="AH30" i="4"/>
  <c r="AM29" i="4" s="1"/>
  <c r="V82" i="4"/>
  <c r="AS76" i="6"/>
  <c r="AI80" i="5"/>
  <c r="AS82" i="5"/>
  <c r="S74" i="6"/>
  <c r="R67" i="6"/>
  <c r="S64" i="6"/>
  <c r="S60" i="6"/>
  <c r="S62" i="6"/>
  <c r="R57" i="6"/>
  <c r="S44" i="6"/>
  <c r="S46" i="6"/>
  <c r="S34" i="6"/>
  <c r="S24" i="6"/>
  <c r="S48" i="6"/>
  <c r="R31" i="6"/>
  <c r="S40" i="6"/>
  <c r="S22" i="6"/>
  <c r="S20" i="6"/>
  <c r="S28" i="6"/>
  <c r="AC82" i="5"/>
  <c r="AM15" i="2"/>
  <c r="AH30" i="1"/>
  <c r="AM29" i="1" s="1"/>
  <c r="N82" i="4"/>
  <c r="W76" i="4"/>
  <c r="AZ81" i="5"/>
  <c r="AZ77" i="5"/>
  <c r="BA68" i="5"/>
  <c r="AZ66" i="5"/>
  <c r="BA66" i="5" s="1"/>
  <c r="BA26" i="5"/>
  <c r="H82" i="2"/>
  <c r="H76" i="2"/>
  <c r="M66" i="5"/>
  <c r="J76" i="3"/>
  <c r="AC76" i="2"/>
  <c r="AP87" i="6"/>
  <c r="AY76" i="6" l="1"/>
  <c r="AT87" i="6"/>
  <c r="S32" i="6"/>
  <c r="R30" i="6"/>
  <c r="S30" i="6" s="1"/>
  <c r="S68" i="6"/>
  <c r="R66" i="6"/>
  <c r="S66" i="6" s="1"/>
  <c r="AI76" i="6"/>
  <c r="AH76" i="2"/>
  <c r="AM75" i="2" s="1"/>
  <c r="U72" i="6"/>
  <c r="U74" i="6"/>
  <c r="U62" i="6"/>
  <c r="T67" i="6"/>
  <c r="U46" i="6"/>
  <c r="U34" i="6"/>
  <c r="T57" i="6"/>
  <c r="U40" i="6"/>
  <c r="U64" i="6"/>
  <c r="U48" i="6"/>
  <c r="U42" i="6"/>
  <c r="U22" i="6"/>
  <c r="U24" i="6"/>
  <c r="U20" i="6"/>
  <c r="U26" i="6"/>
  <c r="U36" i="6"/>
  <c r="P80" i="5"/>
  <c r="Q12" i="5"/>
  <c r="Q68" i="5"/>
  <c r="P66" i="5"/>
  <c r="Q66" i="5" s="1"/>
  <c r="AZ66" i="6"/>
  <c r="BA68" i="6"/>
  <c r="V7" i="5"/>
  <c r="BB81" i="5"/>
  <c r="AY80" i="6"/>
  <c r="S42" i="6"/>
  <c r="R51" i="6"/>
  <c r="R56" i="6"/>
  <c r="S56" i="6" s="1"/>
  <c r="S58" i="6"/>
  <c r="P30" i="5"/>
  <c r="Q32" i="5"/>
  <c r="Q48" i="5"/>
  <c r="BA48" i="6"/>
  <c r="BA40" i="6"/>
  <c r="BA38" i="6"/>
  <c r="AZ51" i="6"/>
  <c r="S64" i="5"/>
  <c r="S74" i="5"/>
  <c r="S48" i="5"/>
  <c r="S60" i="5"/>
  <c r="S38" i="5"/>
  <c r="S44" i="5"/>
  <c r="S20" i="5"/>
  <c r="S14" i="5"/>
  <c r="S34" i="5"/>
  <c r="S62" i="5"/>
  <c r="BC40" i="5"/>
  <c r="BC28" i="5"/>
  <c r="BB66" i="5"/>
  <c r="BC66" i="5" s="1"/>
  <c r="BC68" i="5"/>
  <c r="R80" i="6"/>
  <c r="S12" i="6"/>
  <c r="R17" i="6"/>
  <c r="R83" i="6" s="1"/>
  <c r="S36" i="6"/>
  <c r="AZ76" i="5"/>
  <c r="Q46" i="5"/>
  <c r="Q52" i="5"/>
  <c r="P50" i="5"/>
  <c r="Q50" i="5" s="1"/>
  <c r="AZ50" i="6"/>
  <c r="BA50" i="6" s="1"/>
  <c r="BA52" i="6"/>
  <c r="AZ81" i="6"/>
  <c r="BQ76" i="6"/>
  <c r="O80" i="5"/>
  <c r="AT87" i="5"/>
  <c r="AY76" i="5"/>
  <c r="BC18" i="5"/>
  <c r="BB16" i="5"/>
  <c r="BB50" i="5"/>
  <c r="BC50" i="5" s="1"/>
  <c r="BC52" i="5"/>
  <c r="AY56" i="6"/>
  <c r="O30" i="5"/>
  <c r="S52" i="6"/>
  <c r="R50" i="6"/>
  <c r="S50" i="6" s="1"/>
  <c r="AM75" i="4"/>
  <c r="BA80" i="5"/>
  <c r="P17" i="5"/>
  <c r="P31" i="5"/>
  <c r="BA22" i="6"/>
  <c r="AZ80" i="6"/>
  <c r="BA80" i="6" s="1"/>
  <c r="BA12" i="6"/>
  <c r="BA46" i="6"/>
  <c r="P77" i="6"/>
  <c r="N76" i="5"/>
  <c r="AH82" i="2"/>
  <c r="AM81" i="2" s="1"/>
  <c r="BH7" i="5"/>
  <c r="AH82" i="4"/>
  <c r="S72" i="6"/>
  <c r="Q50" i="6"/>
  <c r="AH76" i="4"/>
  <c r="P76" i="6"/>
  <c r="Q20" i="5"/>
  <c r="Q24" i="5"/>
  <c r="Q34" i="5"/>
  <c r="AM81" i="4"/>
  <c r="AZ17" i="6"/>
  <c r="BA24" i="6"/>
  <c r="BA28" i="6"/>
  <c r="AY30" i="6"/>
  <c r="BA30" i="5"/>
  <c r="AH76" i="1"/>
  <c r="O56" i="5"/>
  <c r="BB17" i="5"/>
  <c r="BB83" i="5" s="1"/>
  <c r="AX83" i="6"/>
  <c r="BE64" i="5"/>
  <c r="BE46" i="5"/>
  <c r="BE72" i="5"/>
  <c r="BD67" i="5"/>
  <c r="BD51" i="5"/>
  <c r="BE44" i="5"/>
  <c r="BD57" i="5"/>
  <c r="BE42" i="5"/>
  <c r="BE22" i="5"/>
  <c r="BE28" i="5"/>
  <c r="BE24" i="5"/>
  <c r="BE54" i="5"/>
  <c r="BE38" i="5"/>
  <c r="S18" i="6"/>
  <c r="R16" i="6"/>
  <c r="R76" i="6" s="1"/>
  <c r="S76" i="6" s="1"/>
  <c r="S38" i="6"/>
  <c r="AH82" i="3"/>
  <c r="Q38" i="5"/>
  <c r="Q58" i="5"/>
  <c r="P56" i="5"/>
  <c r="Q56" i="5" s="1"/>
  <c r="BA20" i="6"/>
  <c r="BA26" i="6"/>
  <c r="BA36" i="6"/>
  <c r="AZ31" i="6"/>
  <c r="P82" i="6"/>
  <c r="Q82" i="6" s="1"/>
  <c r="Q16" i="6"/>
  <c r="BF7" i="6"/>
  <c r="AX82" i="6"/>
  <c r="AY82" i="6" s="1"/>
  <c r="AY16" i="6"/>
  <c r="N82" i="5"/>
  <c r="O82" i="5" s="1"/>
  <c r="O16" i="5"/>
  <c r="BB80" i="5"/>
  <c r="BC80" i="5" s="1"/>
  <c r="BC12" i="5"/>
  <c r="BC46" i="5"/>
  <c r="BC62" i="5"/>
  <c r="BC74" i="5"/>
  <c r="AZ82" i="5"/>
  <c r="BA82" i="5" s="1"/>
  <c r="BA16" i="5"/>
  <c r="S14" i="6"/>
  <c r="S54" i="6"/>
  <c r="BQ76" i="5"/>
  <c r="X7" i="6"/>
  <c r="P81" i="5"/>
  <c r="P77" i="5"/>
  <c r="Q42" i="5"/>
  <c r="BA42" i="6"/>
  <c r="BA34" i="6"/>
  <c r="BA32" i="6"/>
  <c r="AZ30" i="6"/>
  <c r="BA30" i="6" s="1"/>
  <c r="AZ56" i="6"/>
  <c r="BA58" i="6"/>
  <c r="BA44" i="6"/>
  <c r="BA54" i="6"/>
  <c r="BQ82" i="5"/>
  <c r="BB67" i="6"/>
  <c r="BC46" i="6"/>
  <c r="BC40" i="6"/>
  <c r="BC26" i="6"/>
  <c r="BC38" i="6"/>
  <c r="BC44" i="6"/>
  <c r="BC28" i="6"/>
  <c r="BC42" i="6"/>
  <c r="BC24" i="6"/>
  <c r="BC22" i="6"/>
  <c r="AH82" i="1"/>
  <c r="AM81" i="1" s="1"/>
  <c r="BA56" i="5"/>
  <c r="AM81" i="3"/>
  <c r="BC20" i="5"/>
  <c r="BB56" i="5"/>
  <c r="BC56" i="5" s="1"/>
  <c r="BC58" i="5"/>
  <c r="G76" i="5"/>
  <c r="BQ82" i="6"/>
  <c r="S26" i="6"/>
  <c r="R81" i="6"/>
  <c r="R77" i="6"/>
  <c r="Q18" i="5"/>
  <c r="P16" i="5"/>
  <c r="P76" i="5" s="1"/>
  <c r="Q76" i="5" s="1"/>
  <c r="Q72" i="5"/>
  <c r="BA18" i="6"/>
  <c r="AZ16" i="6"/>
  <c r="AZ57" i="6"/>
  <c r="AZ67" i="6"/>
  <c r="AM75" i="1"/>
  <c r="Q56" i="6"/>
  <c r="BB30" i="5"/>
  <c r="BC30" i="5" s="1"/>
  <c r="BC32" i="5"/>
  <c r="BC38" i="5"/>
  <c r="BC58" i="6" l="1"/>
  <c r="BB56" i="6"/>
  <c r="BD81" i="5"/>
  <c r="BG74" i="5"/>
  <c r="BG60" i="5"/>
  <c r="BF57" i="5"/>
  <c r="BG20" i="5"/>
  <c r="BG46" i="5"/>
  <c r="BG24" i="5"/>
  <c r="BG40" i="5"/>
  <c r="BG34" i="5"/>
  <c r="BG38" i="5"/>
  <c r="BF51" i="5"/>
  <c r="BG44" i="5"/>
  <c r="S80" i="6"/>
  <c r="S54" i="5"/>
  <c r="S72" i="5"/>
  <c r="BB77" i="5"/>
  <c r="T30" i="6"/>
  <c r="U32" i="6"/>
  <c r="U52" i="6"/>
  <c r="T50" i="6"/>
  <c r="AZ82" i="6"/>
  <c r="BA16" i="6"/>
  <c r="BC18" i="6"/>
  <c r="BB16" i="6"/>
  <c r="BC32" i="6"/>
  <c r="BB30" i="6"/>
  <c r="BB51" i="6"/>
  <c r="BB66" i="6"/>
  <c r="BC66" i="6" s="1"/>
  <c r="BC68" i="6"/>
  <c r="BB76" i="5"/>
  <c r="BE74" i="6"/>
  <c r="BE64" i="6"/>
  <c r="BE54" i="6"/>
  <c r="BD51" i="6"/>
  <c r="BE40" i="6"/>
  <c r="BE38" i="6"/>
  <c r="BE44" i="6"/>
  <c r="BE20" i="6"/>
  <c r="BE22" i="6"/>
  <c r="BE46" i="6"/>
  <c r="BE24" i="6"/>
  <c r="BD80" i="5"/>
  <c r="BE80" i="5" s="1"/>
  <c r="BE12" i="5"/>
  <c r="BE58" i="5"/>
  <c r="BD56" i="5"/>
  <c r="BE56" i="5" s="1"/>
  <c r="BE68" i="5"/>
  <c r="BD66" i="5"/>
  <c r="BE66" i="5" s="1"/>
  <c r="AZ76" i="6"/>
  <c r="R81" i="5"/>
  <c r="S18" i="5"/>
  <c r="R16" i="5"/>
  <c r="R50" i="5"/>
  <c r="S52" i="5"/>
  <c r="R31" i="5"/>
  <c r="Q30" i="5"/>
  <c r="Q80" i="5"/>
  <c r="T80" i="6"/>
  <c r="U12" i="6"/>
  <c r="T66" i="6"/>
  <c r="U66" i="6" s="1"/>
  <c r="U68" i="6"/>
  <c r="BC14" i="6"/>
  <c r="BC54" i="6"/>
  <c r="BC74" i="6"/>
  <c r="BH7" i="6"/>
  <c r="BE18" i="5"/>
  <c r="BD16" i="5"/>
  <c r="BD76" i="5" s="1"/>
  <c r="BE20" i="5"/>
  <c r="BE34" i="5"/>
  <c r="BE62" i="5"/>
  <c r="Q76" i="6"/>
  <c r="S22" i="5"/>
  <c r="S36" i="5"/>
  <c r="X7" i="5"/>
  <c r="T56" i="6"/>
  <c r="U56" i="6" s="1"/>
  <c r="U58" i="6"/>
  <c r="BB50" i="6"/>
  <c r="BC50" i="6" s="1"/>
  <c r="BC52" i="6"/>
  <c r="BA56" i="6"/>
  <c r="V51" i="6"/>
  <c r="W48" i="6"/>
  <c r="W26" i="6"/>
  <c r="W62" i="6"/>
  <c r="W38" i="6"/>
  <c r="W36" i="6"/>
  <c r="W24" i="6"/>
  <c r="W60" i="6"/>
  <c r="W44" i="6"/>
  <c r="W14" i="6"/>
  <c r="BE32" i="5"/>
  <c r="BD30" i="5"/>
  <c r="BE74" i="5"/>
  <c r="R51" i="5"/>
  <c r="S32" i="5"/>
  <c r="R30" i="5"/>
  <c r="S30" i="5" s="1"/>
  <c r="U72" i="5"/>
  <c r="U60" i="5"/>
  <c r="U38" i="5"/>
  <c r="T51" i="5"/>
  <c r="U46" i="5"/>
  <c r="U34" i="5"/>
  <c r="U64" i="5"/>
  <c r="U42" i="5"/>
  <c r="U48" i="5"/>
  <c r="U28" i="5"/>
  <c r="T57" i="5"/>
  <c r="U54" i="5"/>
  <c r="U22" i="5"/>
  <c r="U14" i="5"/>
  <c r="U38" i="6"/>
  <c r="T31" i="6"/>
  <c r="T51" i="6"/>
  <c r="P82" i="5"/>
  <c r="Q16" i="5"/>
  <c r="BD31" i="5"/>
  <c r="BA76" i="5"/>
  <c r="R80" i="5"/>
  <c r="S80" i="5" s="1"/>
  <c r="S12" i="5"/>
  <c r="R17" i="5"/>
  <c r="R83" i="5" s="1"/>
  <c r="U28" i="6"/>
  <c r="BB17" i="6"/>
  <c r="BB83" i="6" s="1"/>
  <c r="BC20" i="6"/>
  <c r="BC36" i="6"/>
  <c r="BB31" i="6"/>
  <c r="BC62" i="6"/>
  <c r="BC72" i="6"/>
  <c r="Z7" i="6"/>
  <c r="BE14" i="5"/>
  <c r="BE40" i="5"/>
  <c r="AZ83" i="6"/>
  <c r="O76" i="5"/>
  <c r="P83" i="5"/>
  <c r="S40" i="5"/>
  <c r="S46" i="5"/>
  <c r="BA66" i="6"/>
  <c r="T81" i="6"/>
  <c r="U14" i="6"/>
  <c r="BB80" i="6"/>
  <c r="BC80" i="6" s="1"/>
  <c r="BB76" i="6"/>
  <c r="BC12" i="6"/>
  <c r="BC34" i="6"/>
  <c r="BB57" i="6"/>
  <c r="BC64" i="6"/>
  <c r="BD17" i="5"/>
  <c r="BD77" i="5" s="1"/>
  <c r="BE26" i="5"/>
  <c r="BE36" i="5"/>
  <c r="BB82" i="5"/>
  <c r="BC82" i="5" s="1"/>
  <c r="BC16" i="5"/>
  <c r="AZ77" i="6"/>
  <c r="S28" i="5"/>
  <c r="S26" i="5"/>
  <c r="S24" i="5"/>
  <c r="R57" i="5"/>
  <c r="R67" i="5"/>
  <c r="T17" i="6"/>
  <c r="U44" i="6"/>
  <c r="U60" i="6"/>
  <c r="BB77" i="6"/>
  <c r="BB81" i="6"/>
  <c r="BC48" i="6"/>
  <c r="BC60" i="6"/>
  <c r="R82" i="6"/>
  <c r="S82" i="6" s="1"/>
  <c r="S16" i="6"/>
  <c r="BE60" i="5"/>
  <c r="BE48" i="5"/>
  <c r="BE52" i="5"/>
  <c r="BD50" i="5"/>
  <c r="BE50" i="5" s="1"/>
  <c r="BJ7" i="5"/>
  <c r="R66" i="5"/>
  <c r="S68" i="5"/>
  <c r="S58" i="5"/>
  <c r="R56" i="5"/>
  <c r="S56" i="5" s="1"/>
  <c r="S42" i="5"/>
  <c r="U18" i="6"/>
  <c r="T16" i="6"/>
  <c r="U54" i="6"/>
  <c r="BE76" i="5" l="1"/>
  <c r="AV87" i="5"/>
  <c r="T50" i="5"/>
  <c r="U50" i="5" s="1"/>
  <c r="U52" i="5"/>
  <c r="U36" i="5"/>
  <c r="W34" i="6"/>
  <c r="V67" i="6"/>
  <c r="BJ7" i="6"/>
  <c r="U80" i="6"/>
  <c r="R77" i="5"/>
  <c r="BD57" i="6"/>
  <c r="BD81" i="6"/>
  <c r="BD66" i="6"/>
  <c r="BE68" i="6"/>
  <c r="U50" i="6"/>
  <c r="BG14" i="5"/>
  <c r="BF17" i="5"/>
  <c r="BF30" i="5"/>
  <c r="BG32" i="5"/>
  <c r="BG48" i="5"/>
  <c r="BG64" i="5"/>
  <c r="Y74" i="6"/>
  <c r="X67" i="6"/>
  <c r="Y60" i="6"/>
  <c r="Y72" i="6"/>
  <c r="Y44" i="6"/>
  <c r="U20" i="5"/>
  <c r="U40" i="5"/>
  <c r="U74" i="5"/>
  <c r="V30" i="6"/>
  <c r="W32" i="6"/>
  <c r="W46" i="6"/>
  <c r="V31" i="6"/>
  <c r="V56" i="6"/>
  <c r="W58" i="6"/>
  <c r="W74" i="6"/>
  <c r="BE18" i="6"/>
  <c r="BD16" i="6"/>
  <c r="BE52" i="6"/>
  <c r="BD50" i="6"/>
  <c r="BE50" i="6" s="1"/>
  <c r="BF81" i="5"/>
  <c r="BF31" i="5"/>
  <c r="T30" i="5"/>
  <c r="U32" i="5"/>
  <c r="V81" i="6"/>
  <c r="V57" i="6"/>
  <c r="BA76" i="6"/>
  <c r="BD17" i="6"/>
  <c r="BD77" i="6" s="1"/>
  <c r="AV88" i="6" s="1"/>
  <c r="BE26" i="6"/>
  <c r="BE42" i="6"/>
  <c r="BE60" i="6"/>
  <c r="BC30" i="6"/>
  <c r="BG26" i="5"/>
  <c r="BF66" i="5"/>
  <c r="BG68" i="5"/>
  <c r="S66" i="5"/>
  <c r="T83" i="6"/>
  <c r="BC76" i="6"/>
  <c r="Q82" i="5"/>
  <c r="T81" i="5"/>
  <c r="T31" i="5"/>
  <c r="T80" i="5"/>
  <c r="U80" i="5" s="1"/>
  <c r="U12" i="5"/>
  <c r="U24" i="5"/>
  <c r="U62" i="5"/>
  <c r="W20" i="6"/>
  <c r="V80" i="6"/>
  <c r="W80" i="6" s="1"/>
  <c r="W12" i="6"/>
  <c r="W52" i="6"/>
  <c r="V50" i="6"/>
  <c r="W50" i="6" s="1"/>
  <c r="W72" i="6"/>
  <c r="Z7" i="5"/>
  <c r="BE34" i="6"/>
  <c r="U30" i="6"/>
  <c r="BF16" i="5"/>
  <c r="BG18" i="5"/>
  <c r="BG28" i="5"/>
  <c r="BG58" i="5"/>
  <c r="BF56" i="5"/>
  <c r="BG56" i="5" s="1"/>
  <c r="BL7" i="5"/>
  <c r="V17" i="6"/>
  <c r="V83" i="6" s="1"/>
  <c r="W64" i="5"/>
  <c r="W28" i="5"/>
  <c r="W46" i="5"/>
  <c r="W72" i="5"/>
  <c r="W26" i="5"/>
  <c r="W20" i="5"/>
  <c r="W54" i="5"/>
  <c r="W22" i="5"/>
  <c r="W60" i="5"/>
  <c r="W42" i="5"/>
  <c r="V17" i="5"/>
  <c r="BD82" i="5"/>
  <c r="BE16" i="5"/>
  <c r="BD56" i="6"/>
  <c r="BE56" i="6" s="1"/>
  <c r="BE58" i="6"/>
  <c r="BB82" i="6"/>
  <c r="BC82" i="6" s="1"/>
  <c r="BC16" i="6"/>
  <c r="AV88" i="5"/>
  <c r="BG52" i="5"/>
  <c r="BF50" i="5"/>
  <c r="BG50" i="5" s="1"/>
  <c r="BG42" i="5"/>
  <c r="T82" i="6"/>
  <c r="U82" i="6" s="1"/>
  <c r="U16" i="6"/>
  <c r="BI62" i="5"/>
  <c r="BI26" i="5"/>
  <c r="BI72" i="5"/>
  <c r="BI38" i="5"/>
  <c r="BH51" i="5"/>
  <c r="BI28" i="5"/>
  <c r="BI40" i="5"/>
  <c r="BI14" i="5"/>
  <c r="BI46" i="5"/>
  <c r="BI22" i="5"/>
  <c r="BI48" i="5"/>
  <c r="U26" i="5"/>
  <c r="T56" i="5"/>
  <c r="U56" i="5" s="1"/>
  <c r="U58" i="5"/>
  <c r="U44" i="5"/>
  <c r="T66" i="5"/>
  <c r="U68" i="5"/>
  <c r="W28" i="6"/>
  <c r="W64" i="6"/>
  <c r="S50" i="5"/>
  <c r="BE14" i="6"/>
  <c r="BE28" i="6"/>
  <c r="BE36" i="6"/>
  <c r="BD67" i="6"/>
  <c r="BG22" i="5"/>
  <c r="BG62" i="5"/>
  <c r="BG54" i="5"/>
  <c r="BD83" i="5"/>
  <c r="T77" i="6"/>
  <c r="F88" i="6" s="1"/>
  <c r="R76" i="5"/>
  <c r="T17" i="5"/>
  <c r="T83" i="5" s="1"/>
  <c r="W54" i="6"/>
  <c r="BG54" i="6"/>
  <c r="BF57" i="6"/>
  <c r="BF51" i="6"/>
  <c r="BG26" i="6"/>
  <c r="BG64" i="6"/>
  <c r="BG62" i="6"/>
  <c r="BG38" i="6"/>
  <c r="BG28" i="6"/>
  <c r="BG34" i="6"/>
  <c r="BF17" i="6"/>
  <c r="BG48" i="6"/>
  <c r="BG40" i="6"/>
  <c r="BG36" i="6"/>
  <c r="BG14" i="6"/>
  <c r="BG46" i="6"/>
  <c r="R82" i="5"/>
  <c r="S82" i="5" s="1"/>
  <c r="S16" i="5"/>
  <c r="BD31" i="6"/>
  <c r="BE48" i="6"/>
  <c r="BE62" i="6"/>
  <c r="BC76" i="5"/>
  <c r="BF80" i="5"/>
  <c r="BG80" i="5" s="1"/>
  <c r="BF76" i="5"/>
  <c r="BG12" i="5"/>
  <c r="BG36" i="5"/>
  <c r="BF67" i="5"/>
  <c r="BF77" i="5" s="1"/>
  <c r="BC56" i="6"/>
  <c r="U18" i="5"/>
  <c r="T16" i="5"/>
  <c r="T76" i="5" s="1"/>
  <c r="T67" i="5"/>
  <c r="BE30" i="5"/>
  <c r="W22" i="6"/>
  <c r="W18" i="6"/>
  <c r="V16" i="6"/>
  <c r="W42" i="6"/>
  <c r="W40" i="6"/>
  <c r="V66" i="6"/>
  <c r="W66" i="6" s="1"/>
  <c r="W68" i="6"/>
  <c r="T76" i="6"/>
  <c r="BD80" i="6"/>
  <c r="BE80" i="6" s="1"/>
  <c r="BE12" i="6"/>
  <c r="BD30" i="6"/>
  <c r="BD76" i="6" s="1"/>
  <c r="BE32" i="6"/>
  <c r="BE72" i="6"/>
  <c r="BA82" i="6"/>
  <c r="BG72" i="5"/>
  <c r="BE76" i="6" l="1"/>
  <c r="AV87" i="6"/>
  <c r="V82" i="6"/>
  <c r="W82" i="6" s="1"/>
  <c r="W16" i="6"/>
  <c r="BG18" i="6"/>
  <c r="BF16" i="6"/>
  <c r="BG32" i="6"/>
  <c r="BF30" i="6"/>
  <c r="BF67" i="6"/>
  <c r="BH17" i="5"/>
  <c r="BH83" i="5" s="1"/>
  <c r="BI36" i="5"/>
  <c r="W52" i="5"/>
  <c r="V50" i="5"/>
  <c r="W50" i="5" s="1"/>
  <c r="BF82" i="5"/>
  <c r="BG16" i="5"/>
  <c r="Y46" i="6"/>
  <c r="Y38" i="6"/>
  <c r="Y36" i="6"/>
  <c r="BE66" i="6"/>
  <c r="BG20" i="6"/>
  <c r="BG24" i="6"/>
  <c r="BG60" i="6"/>
  <c r="BG72" i="6"/>
  <c r="S76" i="5"/>
  <c r="F87" i="5"/>
  <c r="BH50" i="5"/>
  <c r="BI50" i="5" s="1"/>
  <c r="BI52" i="5"/>
  <c r="BI42" i="5"/>
  <c r="W36" i="5"/>
  <c r="V31" i="5"/>
  <c r="V56" i="5"/>
  <c r="W56" i="5" s="1"/>
  <c r="W58" i="5"/>
  <c r="V51" i="5"/>
  <c r="U30" i="5"/>
  <c r="X76" i="6"/>
  <c r="X80" i="6"/>
  <c r="Y12" i="6"/>
  <c r="Y20" i="6"/>
  <c r="Y48" i="6"/>
  <c r="BF31" i="6"/>
  <c r="BF83" i="6" s="1"/>
  <c r="BI20" i="5"/>
  <c r="BI34" i="5"/>
  <c r="BI54" i="5"/>
  <c r="W24" i="5"/>
  <c r="W38" i="5"/>
  <c r="W48" i="5"/>
  <c r="V57" i="5"/>
  <c r="W34" i="5"/>
  <c r="W44" i="5"/>
  <c r="BK28" i="5"/>
  <c r="BJ57" i="5"/>
  <c r="BK40" i="5"/>
  <c r="BK62" i="5"/>
  <c r="BK34" i="5"/>
  <c r="BK48" i="5"/>
  <c r="BK20" i="5"/>
  <c r="BK54" i="5"/>
  <c r="BK22" i="5"/>
  <c r="BK36" i="5"/>
  <c r="BK26" i="5"/>
  <c r="BK24" i="5"/>
  <c r="BJ17" i="5"/>
  <c r="V76" i="6"/>
  <c r="BD83" i="6"/>
  <c r="X17" i="6"/>
  <c r="X83" i="6" s="1"/>
  <c r="Y40" i="6"/>
  <c r="Y58" i="6"/>
  <c r="X56" i="6"/>
  <c r="Y64" i="6"/>
  <c r="U76" i="6"/>
  <c r="F87" i="6"/>
  <c r="BG76" i="5"/>
  <c r="BF81" i="6"/>
  <c r="BF80" i="6"/>
  <c r="BG12" i="6"/>
  <c r="BG68" i="6"/>
  <c r="BF66" i="6"/>
  <c r="BG66" i="6" s="1"/>
  <c r="BI32" i="5"/>
  <c r="BH30" i="5"/>
  <c r="BI68" i="5"/>
  <c r="BH66" i="5"/>
  <c r="BI66" i="5" s="1"/>
  <c r="BE82" i="5"/>
  <c r="V66" i="5"/>
  <c r="W68" i="5"/>
  <c r="X67" i="5"/>
  <c r="Y72" i="5"/>
  <c r="Y74" i="5"/>
  <c r="X57" i="5"/>
  <c r="Y38" i="5"/>
  <c r="Y22" i="5"/>
  <c r="Y44" i="5"/>
  <c r="Y34" i="5"/>
  <c r="Y24" i="5"/>
  <c r="Y36" i="5"/>
  <c r="Y46" i="5"/>
  <c r="Y20" i="5"/>
  <c r="T77" i="5"/>
  <c r="U76" i="5" s="1"/>
  <c r="W56" i="6"/>
  <c r="X81" i="6"/>
  <c r="Y54" i="6"/>
  <c r="BG30" i="5"/>
  <c r="BG44" i="6"/>
  <c r="BG58" i="6"/>
  <c r="BF56" i="6"/>
  <c r="BG56" i="6" s="1"/>
  <c r="BI44" i="5"/>
  <c r="BI60" i="5"/>
  <c r="V83" i="5"/>
  <c r="V81" i="5"/>
  <c r="V16" i="5"/>
  <c r="W18" i="5"/>
  <c r="BG66" i="5"/>
  <c r="Y32" i="6"/>
  <c r="X30" i="6"/>
  <c r="Y14" i="6"/>
  <c r="Y22" i="6"/>
  <c r="Y28" i="6"/>
  <c r="X57" i="6"/>
  <c r="X66" i="6"/>
  <c r="Y66" i="6" s="1"/>
  <c r="Y68" i="6"/>
  <c r="BF83" i="5"/>
  <c r="T82" i="5"/>
  <c r="U82" i="5" s="1"/>
  <c r="U16" i="5"/>
  <c r="BH81" i="5"/>
  <c r="BH77" i="5"/>
  <c r="BB88" i="5" s="1"/>
  <c r="BH80" i="5"/>
  <c r="BI12" i="5"/>
  <c r="BI24" i="5"/>
  <c r="BH67" i="5"/>
  <c r="Y52" i="6"/>
  <c r="X50" i="6"/>
  <c r="BG22" i="6"/>
  <c r="BG42" i="6"/>
  <c r="BG52" i="6"/>
  <c r="BF50" i="6"/>
  <c r="BG50" i="6" s="1"/>
  <c r="BG74" i="6"/>
  <c r="BH57" i="5"/>
  <c r="BH31" i="5"/>
  <c r="BH56" i="5"/>
  <c r="BI58" i="5"/>
  <c r="BI74" i="5"/>
  <c r="W14" i="5"/>
  <c r="V80" i="5"/>
  <c r="W12" i="5"/>
  <c r="V30" i="5"/>
  <c r="W30" i="5" s="1"/>
  <c r="W32" i="5"/>
  <c r="W40" i="5"/>
  <c r="W62" i="5"/>
  <c r="W74" i="5"/>
  <c r="AF75" i="6"/>
  <c r="AF65" i="6"/>
  <c r="AF63" i="6"/>
  <c r="AF55" i="6"/>
  <c r="AF49" i="6"/>
  <c r="AF37" i="6"/>
  <c r="AF61" i="6"/>
  <c r="AF43" i="6"/>
  <c r="AF27" i="6"/>
  <c r="AF45" i="6"/>
  <c r="AF73" i="6"/>
  <c r="AF39" i="6"/>
  <c r="AF23" i="6"/>
  <c r="AF47" i="6"/>
  <c r="AF41" i="6"/>
  <c r="AF29" i="6"/>
  <c r="AF35" i="6"/>
  <c r="AF25" i="6"/>
  <c r="AF15" i="6"/>
  <c r="AF21" i="6"/>
  <c r="V77" i="6"/>
  <c r="V88" i="6" s="1"/>
  <c r="Y24" i="6"/>
  <c r="Y26" i="6"/>
  <c r="X51" i="6"/>
  <c r="Y42" i="6"/>
  <c r="BL7" i="6"/>
  <c r="BE30" i="6"/>
  <c r="U66" i="5"/>
  <c r="BI18" i="5"/>
  <c r="BH16" i="5"/>
  <c r="BI64" i="5"/>
  <c r="V67" i="5"/>
  <c r="V77" i="5" s="1"/>
  <c r="V88" i="5" s="1"/>
  <c r="BD82" i="6"/>
  <c r="BE82" i="6" s="1"/>
  <c r="BE16" i="6"/>
  <c r="W30" i="6"/>
  <c r="Y18" i="6"/>
  <c r="X16" i="6"/>
  <c r="Y34" i="6"/>
  <c r="X31" i="6"/>
  <c r="Y62" i="6"/>
  <c r="BI54" i="6"/>
  <c r="BI74" i="6"/>
  <c r="BI38" i="6"/>
  <c r="BI60" i="6"/>
  <c r="BI44" i="6"/>
  <c r="BI46" i="6"/>
  <c r="BI40" i="6"/>
  <c r="BI34" i="6"/>
  <c r="BH57" i="6"/>
  <c r="BI48" i="6"/>
  <c r="BI42" i="6"/>
  <c r="BI14" i="6"/>
  <c r="BI20" i="6"/>
  <c r="BI22" i="6"/>
  <c r="AA20" i="6" l="1"/>
  <c r="AF20" i="6"/>
  <c r="AG20" i="6" s="1"/>
  <c r="X16" i="5"/>
  <c r="Y18" i="5"/>
  <c r="Y56" i="6"/>
  <c r="BJ81" i="5"/>
  <c r="BF82" i="6"/>
  <c r="BG82" i="6" s="1"/>
  <c r="BG16" i="6"/>
  <c r="BI26" i="6"/>
  <c r="BH50" i="6"/>
  <c r="BI52" i="6"/>
  <c r="BH51" i="6"/>
  <c r="Z80" i="6"/>
  <c r="AA12" i="6"/>
  <c r="AF12" i="6"/>
  <c r="AA42" i="6"/>
  <c r="AF42" i="6"/>
  <c r="AG42" i="6" s="1"/>
  <c r="AA62" i="6"/>
  <c r="AF62" i="6"/>
  <c r="AG62" i="6" s="1"/>
  <c r="AA72" i="6"/>
  <c r="AF72" i="6"/>
  <c r="AG72" i="6" s="1"/>
  <c r="BI56" i="5"/>
  <c r="Y50" i="6"/>
  <c r="X80" i="5"/>
  <c r="Y12" i="5"/>
  <c r="X17" i="5"/>
  <c r="Y54" i="5"/>
  <c r="BF77" i="6"/>
  <c r="BJ56" i="5"/>
  <c r="BK56" i="5" s="1"/>
  <c r="BK58" i="5"/>
  <c r="BJ67" i="5"/>
  <c r="BK74" i="5"/>
  <c r="AA40" i="6"/>
  <c r="AF40" i="6"/>
  <c r="AG40" i="6" s="1"/>
  <c r="BF76" i="6"/>
  <c r="BJ31" i="5"/>
  <c r="BJ77" i="5" s="1"/>
  <c r="BF88" i="5" s="1"/>
  <c r="BH56" i="6"/>
  <c r="BI56" i="6" s="1"/>
  <c r="BI58" i="6"/>
  <c r="AA28" i="6"/>
  <c r="AF28" i="6"/>
  <c r="AG28" i="6" s="1"/>
  <c r="Z17" i="6"/>
  <c r="AF19" i="6"/>
  <c r="Z50" i="6"/>
  <c r="AA52" i="6"/>
  <c r="AF52" i="6"/>
  <c r="AA34" i="6"/>
  <c r="AF34" i="6"/>
  <c r="AG34" i="6" s="1"/>
  <c r="AA38" i="6"/>
  <c r="AF38" i="6"/>
  <c r="AG38" i="6" s="1"/>
  <c r="AA64" i="6"/>
  <c r="AF64" i="6"/>
  <c r="AG64" i="6" s="1"/>
  <c r="V82" i="5"/>
  <c r="W82" i="5" s="1"/>
  <c r="W16" i="5"/>
  <c r="X30" i="5"/>
  <c r="Y32" i="5"/>
  <c r="Y48" i="5"/>
  <c r="Y40" i="5"/>
  <c r="BI30" i="5"/>
  <c r="BK42" i="5"/>
  <c r="BK38" i="5"/>
  <c r="BH81" i="6"/>
  <c r="BH80" i="6"/>
  <c r="BI12" i="6"/>
  <c r="BH17" i="6"/>
  <c r="BH66" i="6"/>
  <c r="BI68" i="6"/>
  <c r="BK64" i="6"/>
  <c r="BK72" i="6"/>
  <c r="BJ67" i="6"/>
  <c r="BK40" i="6"/>
  <c r="BK48" i="6"/>
  <c r="BK26" i="6"/>
  <c r="BK20" i="6"/>
  <c r="BK38" i="6"/>
  <c r="BK28" i="6"/>
  <c r="BK24" i="6"/>
  <c r="BK22" i="6"/>
  <c r="AA18" i="6"/>
  <c r="Z16" i="6"/>
  <c r="AF18" i="6"/>
  <c r="AG18" i="6" s="1"/>
  <c r="AA24" i="6"/>
  <c r="AF24" i="6"/>
  <c r="AG24" i="6" s="1"/>
  <c r="AA60" i="6"/>
  <c r="AF60" i="6"/>
  <c r="AG60" i="6" s="1"/>
  <c r="Z67" i="6"/>
  <c r="AF67" i="6" s="1"/>
  <c r="AF69" i="6"/>
  <c r="Y68" i="5"/>
  <c r="X66" i="5"/>
  <c r="Y66" i="5" s="1"/>
  <c r="BK18" i="5"/>
  <c r="BJ16" i="5"/>
  <c r="BK46" i="5"/>
  <c r="BN75" i="5"/>
  <c r="BN73" i="5"/>
  <c r="BN63" i="5"/>
  <c r="BN65" i="5"/>
  <c r="BN47" i="5"/>
  <c r="BN35" i="5"/>
  <c r="BN41" i="5"/>
  <c r="BN49" i="5"/>
  <c r="BN37" i="5"/>
  <c r="BN45" i="5"/>
  <c r="BN27" i="5"/>
  <c r="BN21" i="5"/>
  <c r="BN23" i="5"/>
  <c r="BN55" i="5"/>
  <c r="BN39" i="5"/>
  <c r="BN29" i="5"/>
  <c r="BN61" i="5"/>
  <c r="BN43" i="5"/>
  <c r="BN25" i="5"/>
  <c r="BN15" i="5"/>
  <c r="BI62" i="6"/>
  <c r="AA22" i="6"/>
  <c r="AF22" i="6"/>
  <c r="AG22" i="6" s="1"/>
  <c r="AA46" i="6"/>
  <c r="AF46" i="6"/>
  <c r="AG46" i="6" s="1"/>
  <c r="Z57" i="6"/>
  <c r="AF57" i="6" s="1"/>
  <c r="AF59" i="6"/>
  <c r="Z51" i="6"/>
  <c r="AF51" i="6" s="1"/>
  <c r="AF53" i="6"/>
  <c r="AA68" i="6"/>
  <c r="Z66" i="6"/>
  <c r="AF68" i="6"/>
  <c r="AG68" i="6" s="1"/>
  <c r="W80" i="5"/>
  <c r="F88" i="5"/>
  <c r="Y30" i="6"/>
  <c r="Y14" i="5"/>
  <c r="Y60" i="5"/>
  <c r="Y64" i="5"/>
  <c r="X50" i="5"/>
  <c r="Y52" i="5"/>
  <c r="Y62" i="5"/>
  <c r="BK64" i="5"/>
  <c r="BJ51" i="5"/>
  <c r="BH67" i="6"/>
  <c r="Z81" i="6"/>
  <c r="AF81" i="6" s="1"/>
  <c r="AF13" i="6"/>
  <c r="AA14" i="6"/>
  <c r="AF14" i="6"/>
  <c r="AG14" i="6" s="1"/>
  <c r="AA54" i="6"/>
  <c r="AF54" i="6"/>
  <c r="AG54" i="6" s="1"/>
  <c r="AA58" i="6"/>
  <c r="Z56" i="6"/>
  <c r="AF58" i="6"/>
  <c r="V76" i="5"/>
  <c r="Y28" i="5"/>
  <c r="Y26" i="5"/>
  <c r="W76" i="6"/>
  <c r="V87" i="6"/>
  <c r="BJ66" i="5"/>
  <c r="BK66" i="5" s="1"/>
  <c r="BK68" i="5"/>
  <c r="BG30" i="6"/>
  <c r="BI18" i="6"/>
  <c r="BH16" i="6"/>
  <c r="BH76" i="6" s="1"/>
  <c r="BI24" i="6"/>
  <c r="BI28" i="6"/>
  <c r="BI72" i="6"/>
  <c r="BH82" i="5"/>
  <c r="BI82" i="5" s="1"/>
  <c r="BI16" i="5"/>
  <c r="AA48" i="6"/>
  <c r="AF48" i="6"/>
  <c r="AG48" i="6" s="1"/>
  <c r="AA26" i="6"/>
  <c r="AF26" i="6"/>
  <c r="AG26" i="6" s="1"/>
  <c r="Z30" i="6"/>
  <c r="AA32" i="6"/>
  <c r="AF32" i="6"/>
  <c r="AG32" i="6" s="1"/>
  <c r="BH76" i="5"/>
  <c r="X77" i="6"/>
  <c r="Y76" i="6" s="1"/>
  <c r="X31" i="5"/>
  <c r="X51" i="5"/>
  <c r="W66" i="5"/>
  <c r="BJ83" i="5"/>
  <c r="BJ30" i="5"/>
  <c r="BK30" i="5" s="1"/>
  <c r="BK32" i="5"/>
  <c r="BK60" i="5"/>
  <c r="BH30" i="6"/>
  <c r="BI32" i="6"/>
  <c r="BI36" i="6"/>
  <c r="BH31" i="6"/>
  <c r="BI64" i="6"/>
  <c r="X82" i="6"/>
  <c r="Y82" i="6" s="1"/>
  <c r="Y16" i="6"/>
  <c r="AA36" i="6"/>
  <c r="AF36" i="6"/>
  <c r="AG36" i="6" s="1"/>
  <c r="Z31" i="6"/>
  <c r="AF31" i="6" s="1"/>
  <c r="AF33" i="6"/>
  <c r="AA44" i="6"/>
  <c r="AF44" i="6"/>
  <c r="AG44" i="6" s="1"/>
  <c r="AA74" i="6"/>
  <c r="AF74" i="6"/>
  <c r="AG74" i="6" s="1"/>
  <c r="BI80" i="5"/>
  <c r="AF75" i="5"/>
  <c r="AF63" i="5"/>
  <c r="AF65" i="5"/>
  <c r="AF41" i="5"/>
  <c r="AF49" i="5"/>
  <c r="AF37" i="5"/>
  <c r="AF73" i="5"/>
  <c r="AF55" i="5"/>
  <c r="AF43" i="5"/>
  <c r="AF27" i="5"/>
  <c r="AF61" i="5"/>
  <c r="AF21" i="5"/>
  <c r="AF23" i="5"/>
  <c r="AF39" i="5"/>
  <c r="AF25" i="5"/>
  <c r="AF29" i="5"/>
  <c r="AF15" i="5"/>
  <c r="AF45" i="5"/>
  <c r="AF35" i="5"/>
  <c r="AF47" i="5"/>
  <c r="X77" i="5"/>
  <c r="X81" i="5"/>
  <c r="Y42" i="5"/>
  <c r="Y58" i="5"/>
  <c r="X56" i="5"/>
  <c r="Y56" i="5" s="1"/>
  <c r="BG80" i="6"/>
  <c r="BK14" i="5"/>
  <c r="BJ80" i="5"/>
  <c r="BK80" i="5" s="1"/>
  <c r="BK12" i="5"/>
  <c r="BJ50" i="5"/>
  <c r="BK50" i="5" s="1"/>
  <c r="BK52" i="5"/>
  <c r="BK44" i="5"/>
  <c r="BK72" i="5"/>
  <c r="Y80" i="6"/>
  <c r="BG82" i="5"/>
  <c r="Z17" i="5" l="1"/>
  <c r="AF19" i="5"/>
  <c r="AA38" i="5"/>
  <c r="AF38" i="5"/>
  <c r="AG38" i="5" s="1"/>
  <c r="AA26" i="5"/>
  <c r="AF26" i="5"/>
  <c r="AG26" i="5" s="1"/>
  <c r="AA56" i="6"/>
  <c r="AF56" i="6"/>
  <c r="AG56" i="6" s="1"/>
  <c r="Z77" i="6"/>
  <c r="BL30" i="5"/>
  <c r="BM32" i="5"/>
  <c r="BN32" i="5"/>
  <c r="BM38" i="5"/>
  <c r="BN38" i="5"/>
  <c r="BO38" i="5" s="1"/>
  <c r="BM60" i="5"/>
  <c r="BN60" i="5"/>
  <c r="BO60" i="5" s="1"/>
  <c r="BK46" i="6"/>
  <c r="BI66" i="6"/>
  <c r="AA50" i="6"/>
  <c r="AF50" i="6"/>
  <c r="AG50" i="6" s="1"/>
  <c r="AA58" i="5"/>
  <c r="Z56" i="5"/>
  <c r="AF58" i="5"/>
  <c r="AG58" i="5" s="1"/>
  <c r="AA42" i="5"/>
  <c r="AF42" i="5"/>
  <c r="AG42" i="5" s="1"/>
  <c r="AA74" i="5"/>
  <c r="AF74" i="5"/>
  <c r="AG74" i="5" s="1"/>
  <c r="BL80" i="5"/>
  <c r="BM12" i="5"/>
  <c r="BN12" i="5"/>
  <c r="BO12" i="5" s="1"/>
  <c r="BM42" i="5"/>
  <c r="BN42" i="5"/>
  <c r="BO42" i="5" s="1"/>
  <c r="BL17" i="5"/>
  <c r="BN19" i="5"/>
  <c r="BM58" i="5"/>
  <c r="BL56" i="5"/>
  <c r="BN58" i="5"/>
  <c r="BM46" i="5"/>
  <c r="BN46" i="5"/>
  <c r="BO46" i="5" s="1"/>
  <c r="BM72" i="5"/>
  <c r="BN72" i="5"/>
  <c r="BO72" i="5" s="1"/>
  <c r="Z82" i="6"/>
  <c r="AA16" i="6"/>
  <c r="AF16" i="6"/>
  <c r="BK58" i="6"/>
  <c r="BJ56" i="6"/>
  <c r="BH83" i="6"/>
  <c r="AA80" i="6"/>
  <c r="AF80" i="6"/>
  <c r="AG80" i="6" s="1"/>
  <c r="BJ76" i="5"/>
  <c r="AA14" i="5"/>
  <c r="AF14" i="5"/>
  <c r="AG14" i="5" s="1"/>
  <c r="Z50" i="5"/>
  <c r="Z76" i="5" s="1"/>
  <c r="AA52" i="5"/>
  <c r="AF52" i="5"/>
  <c r="AA28" i="5"/>
  <c r="AF28" i="5"/>
  <c r="AG28" i="5" s="1"/>
  <c r="AA54" i="5"/>
  <c r="AF54" i="5"/>
  <c r="AG54" i="5" s="1"/>
  <c r="AA72" i="5"/>
  <c r="AF72" i="5"/>
  <c r="AG72" i="5" s="1"/>
  <c r="AA30" i="6"/>
  <c r="AF30" i="6"/>
  <c r="AG30" i="6" s="1"/>
  <c r="BM14" i="5"/>
  <c r="BN14" i="5"/>
  <c r="BO14" i="5" s="1"/>
  <c r="BM54" i="5"/>
  <c r="BN54" i="5"/>
  <c r="BO54" i="5" s="1"/>
  <c r="BL57" i="5"/>
  <c r="BN57" i="5" s="1"/>
  <c r="BN59" i="5"/>
  <c r="BJ31" i="6"/>
  <c r="BK14" i="6"/>
  <c r="BJ50" i="6"/>
  <c r="BK52" i="6"/>
  <c r="BK74" i="6"/>
  <c r="Z83" i="6"/>
  <c r="AF83" i="6" s="1"/>
  <c r="AF17" i="6"/>
  <c r="BG76" i="6"/>
  <c r="BB87" i="6"/>
  <c r="Z76" i="6"/>
  <c r="AA40" i="5"/>
  <c r="AF40" i="5"/>
  <c r="AG40" i="5" s="1"/>
  <c r="AA62" i="5"/>
  <c r="AF62" i="5"/>
  <c r="AG62" i="5" s="1"/>
  <c r="AA44" i="5"/>
  <c r="AF44" i="5"/>
  <c r="AG44" i="5" s="1"/>
  <c r="Z57" i="5"/>
  <c r="AF57" i="5" s="1"/>
  <c r="AF59" i="5"/>
  <c r="AA64" i="5"/>
  <c r="AF64" i="5"/>
  <c r="AG64" i="5" s="1"/>
  <c r="BM28" i="5"/>
  <c r="BN28" i="5"/>
  <c r="BO28" i="5" s="1"/>
  <c r="BM40" i="5"/>
  <c r="BN40" i="5"/>
  <c r="BO40" i="5" s="1"/>
  <c r="BM64" i="5"/>
  <c r="BN64" i="5"/>
  <c r="BO64" i="5" s="1"/>
  <c r="BM74" i="5"/>
  <c r="BN74" i="5"/>
  <c r="BO74" i="5" s="1"/>
  <c r="BJ30" i="6"/>
  <c r="BK30" i="6" s="1"/>
  <c r="BK32" i="6"/>
  <c r="BJ17" i="6"/>
  <c r="BJ57" i="6"/>
  <c r="X83" i="5"/>
  <c r="AA18" i="5"/>
  <c r="Z16" i="5"/>
  <c r="AF18" i="5"/>
  <c r="AG18" i="5" s="1"/>
  <c r="AA46" i="5"/>
  <c r="AF46" i="5"/>
  <c r="AG46" i="5" s="1"/>
  <c r="AA36" i="5"/>
  <c r="AF36" i="5"/>
  <c r="AG36" i="5" s="1"/>
  <c r="Z67" i="5"/>
  <c r="AF67" i="5" s="1"/>
  <c r="AF69" i="5"/>
  <c r="BH82" i="6"/>
  <c r="BI82" i="6" s="1"/>
  <c r="BI16" i="6"/>
  <c r="BM18" i="5"/>
  <c r="BL16" i="5"/>
  <c r="BN18" i="5"/>
  <c r="BO18" i="5" s="1"/>
  <c r="BM26" i="5"/>
  <c r="BN26" i="5"/>
  <c r="BO26" i="5" s="1"/>
  <c r="BM20" i="5"/>
  <c r="BN20" i="5"/>
  <c r="BO20" i="5" s="1"/>
  <c r="BJ81" i="6"/>
  <c r="BK18" i="6"/>
  <c r="BJ16" i="6"/>
  <c r="BK42" i="6"/>
  <c r="BJ66" i="6"/>
  <c r="BK66" i="6" s="1"/>
  <c r="BK68" i="6"/>
  <c r="BI80" i="6"/>
  <c r="AA32" i="5"/>
  <c r="Z30" i="5"/>
  <c r="AF32" i="5"/>
  <c r="AA24" i="5"/>
  <c r="AF24" i="5"/>
  <c r="AG24" i="5" s="1"/>
  <c r="AA22" i="5"/>
  <c r="AF22" i="5"/>
  <c r="AG22" i="5" s="1"/>
  <c r="BL81" i="5"/>
  <c r="BN81" i="5" s="1"/>
  <c r="BN13" i="5"/>
  <c r="BM36" i="5"/>
  <c r="BN36" i="5"/>
  <c r="BO36" i="5" s="1"/>
  <c r="BM52" i="5"/>
  <c r="BL50" i="5"/>
  <c r="BN52" i="5"/>
  <c r="BM68" i="5"/>
  <c r="BL66" i="5"/>
  <c r="BN68" i="5"/>
  <c r="BK44" i="6"/>
  <c r="BJ51" i="6"/>
  <c r="BH77" i="6"/>
  <c r="BI76" i="6" s="1"/>
  <c r="Y30" i="5"/>
  <c r="BN75" i="6"/>
  <c r="BN73" i="6"/>
  <c r="BN63" i="6"/>
  <c r="BN61" i="6"/>
  <c r="BN65" i="6"/>
  <c r="BN49" i="6"/>
  <c r="BN37" i="6"/>
  <c r="BN43" i="6"/>
  <c r="BN45" i="6"/>
  <c r="BN21" i="6"/>
  <c r="BN29" i="6"/>
  <c r="BN23" i="6"/>
  <c r="BN47" i="6"/>
  <c r="BN35" i="6"/>
  <c r="BN25" i="6"/>
  <c r="BN41" i="6"/>
  <c r="BN15" i="6"/>
  <c r="BN55" i="6"/>
  <c r="BN39" i="6"/>
  <c r="BN27" i="6"/>
  <c r="X76" i="5"/>
  <c r="Y76" i="5" s="1"/>
  <c r="BI50" i="6"/>
  <c r="X82" i="5"/>
  <c r="Y82" i="5" s="1"/>
  <c r="Y16" i="5"/>
  <c r="Z80" i="5"/>
  <c r="AA12" i="5"/>
  <c r="AF12" i="5"/>
  <c r="Z31" i="5"/>
  <c r="AF31" i="5" s="1"/>
  <c r="AF33" i="5"/>
  <c r="AA60" i="5"/>
  <c r="AF60" i="5"/>
  <c r="AG60" i="5" s="1"/>
  <c r="AA48" i="5"/>
  <c r="AF48" i="5"/>
  <c r="AG48" i="5" s="1"/>
  <c r="BI30" i="6"/>
  <c r="V87" i="5"/>
  <c r="W76" i="5"/>
  <c r="Y50" i="5"/>
  <c r="AA66" i="6"/>
  <c r="AF66" i="6"/>
  <c r="AG66" i="6" s="1"/>
  <c r="BM24" i="5"/>
  <c r="BN24" i="5"/>
  <c r="BO24" i="5" s="1"/>
  <c r="BM44" i="5"/>
  <c r="BN44" i="5"/>
  <c r="BO44" i="5" s="1"/>
  <c r="BL51" i="5"/>
  <c r="BN51" i="5" s="1"/>
  <c r="BN53" i="5"/>
  <c r="BL67" i="5"/>
  <c r="BN67" i="5" s="1"/>
  <c r="BN69" i="5"/>
  <c r="BJ82" i="5"/>
  <c r="BK82" i="5" s="1"/>
  <c r="BK16" i="5"/>
  <c r="BK34" i="6"/>
  <c r="BK62" i="6"/>
  <c r="AG52" i="6"/>
  <c r="Y80" i="5"/>
  <c r="AA20" i="5"/>
  <c r="AF20" i="5"/>
  <c r="AG20" i="5" s="1"/>
  <c r="Z81" i="5"/>
  <c r="AF81" i="5" s="1"/>
  <c r="AF13" i="5"/>
  <c r="AA34" i="5"/>
  <c r="AF34" i="5"/>
  <c r="AG34" i="5" s="1"/>
  <c r="Z66" i="5"/>
  <c r="AA68" i="5"/>
  <c r="AF68" i="5"/>
  <c r="AG68" i="5" s="1"/>
  <c r="Z51" i="5"/>
  <c r="AF51" i="5" s="1"/>
  <c r="AF53" i="5"/>
  <c r="BI76" i="5"/>
  <c r="BB87" i="5"/>
  <c r="AG58" i="6"/>
  <c r="BM22" i="5"/>
  <c r="BN22" i="5"/>
  <c r="BO22" i="5" s="1"/>
  <c r="BL31" i="5"/>
  <c r="BN31" i="5" s="1"/>
  <c r="BN33" i="5"/>
  <c r="BM48" i="5"/>
  <c r="BN48" i="5"/>
  <c r="BO48" i="5" s="1"/>
  <c r="BM34" i="5"/>
  <c r="BN34" i="5"/>
  <c r="BO34" i="5" s="1"/>
  <c r="BM62" i="5"/>
  <c r="BN62" i="5"/>
  <c r="BO62" i="5" s="1"/>
  <c r="BK54" i="6"/>
  <c r="BJ80" i="6"/>
  <c r="BK80" i="6" s="1"/>
  <c r="BK12" i="6"/>
  <c r="BK36" i="6"/>
  <c r="BK60" i="6"/>
  <c r="AG12" i="6"/>
  <c r="Z87" i="5" l="1"/>
  <c r="AF76" i="5"/>
  <c r="AA66" i="5"/>
  <c r="AF66" i="5"/>
  <c r="AG66" i="5" s="1"/>
  <c r="BM34" i="6"/>
  <c r="BN34" i="6"/>
  <c r="BO34" i="6" s="1"/>
  <c r="BM40" i="6"/>
  <c r="BN40" i="6"/>
  <c r="BO40" i="6" s="1"/>
  <c r="BM46" i="6"/>
  <c r="BN46" i="6"/>
  <c r="BO46" i="6" s="1"/>
  <c r="BL31" i="6"/>
  <c r="BN31" i="6" s="1"/>
  <c r="BN33" i="6"/>
  <c r="BM72" i="6"/>
  <c r="BN72" i="6"/>
  <c r="BO72" i="6" s="1"/>
  <c r="BJ82" i="6"/>
  <c r="BK82" i="6" s="1"/>
  <c r="BK16" i="6"/>
  <c r="BJ83" i="6"/>
  <c r="BO58" i="5"/>
  <c r="AA56" i="5"/>
  <c r="AF56" i="5"/>
  <c r="AG56" i="5" s="1"/>
  <c r="BL30" i="6"/>
  <c r="BM32" i="6"/>
  <c r="BN32" i="6"/>
  <c r="BO32" i="6" s="1"/>
  <c r="BM60" i="6"/>
  <c r="BN60" i="6"/>
  <c r="BO60" i="6" s="1"/>
  <c r="AG32" i="5"/>
  <c r="BL82" i="5"/>
  <c r="BM16" i="5"/>
  <c r="BN16" i="5"/>
  <c r="AG16" i="6"/>
  <c r="BM56" i="5"/>
  <c r="BN56" i="5"/>
  <c r="BO56" i="5" s="1"/>
  <c r="BL76" i="5"/>
  <c r="BM44" i="6"/>
  <c r="BN44" i="6"/>
  <c r="BO44" i="6" s="1"/>
  <c r="AG12" i="5"/>
  <c r="BL80" i="6"/>
  <c r="BM12" i="6"/>
  <c r="BN12" i="6"/>
  <c r="BM54" i="6"/>
  <c r="BN54" i="6"/>
  <c r="BO54" i="6" s="1"/>
  <c r="BM52" i="6"/>
  <c r="BL50" i="6"/>
  <c r="BN52" i="6"/>
  <c r="BM20" i="6"/>
  <c r="BN20" i="6"/>
  <c r="BO20" i="6" s="1"/>
  <c r="BM42" i="6"/>
  <c r="BN42" i="6"/>
  <c r="BO42" i="6" s="1"/>
  <c r="BL66" i="6"/>
  <c r="BM68" i="6"/>
  <c r="BN68" i="6"/>
  <c r="BO68" i="5"/>
  <c r="AA30" i="5"/>
  <c r="AF30" i="5"/>
  <c r="AG30" i="5" s="1"/>
  <c r="BJ77" i="6"/>
  <c r="BF88" i="6" s="1"/>
  <c r="BK76" i="5"/>
  <c r="BF87" i="5"/>
  <c r="BM80" i="5"/>
  <c r="BN80" i="5"/>
  <c r="BO80" i="5" s="1"/>
  <c r="BO32" i="5"/>
  <c r="BM38" i="6"/>
  <c r="BN38" i="6"/>
  <c r="BO38" i="6" s="1"/>
  <c r="BL51" i="6"/>
  <c r="BN51" i="6" s="1"/>
  <c r="BN53" i="6"/>
  <c r="BM64" i="6"/>
  <c r="BN64" i="6"/>
  <c r="BO64" i="6" s="1"/>
  <c r="BL67" i="6"/>
  <c r="BN67" i="6" s="1"/>
  <c r="BN69" i="6"/>
  <c r="BM66" i="5"/>
  <c r="BN66" i="5"/>
  <c r="BO66" i="5" s="1"/>
  <c r="BL77" i="5"/>
  <c r="BN77" i="5" s="1"/>
  <c r="AA82" i="6"/>
  <c r="AF82" i="6"/>
  <c r="AG82" i="6" s="1"/>
  <c r="BK56" i="6"/>
  <c r="BJ76" i="6"/>
  <c r="AA80" i="5"/>
  <c r="AF80" i="5"/>
  <c r="AG80" i="5" s="1"/>
  <c r="BL81" i="6"/>
  <c r="BN81" i="6" s="1"/>
  <c r="BN13" i="6"/>
  <c r="BM14" i="6"/>
  <c r="BN14" i="6"/>
  <c r="BO14" i="6" s="1"/>
  <c r="BM22" i="6"/>
  <c r="BN22" i="6"/>
  <c r="BO22" i="6" s="1"/>
  <c r="BM36" i="6"/>
  <c r="BN36" i="6"/>
  <c r="BO36" i="6" s="1"/>
  <c r="BL56" i="6"/>
  <c r="BM58" i="6"/>
  <c r="BN58" i="6"/>
  <c r="BO58" i="6" s="1"/>
  <c r="BM74" i="6"/>
  <c r="BN74" i="6"/>
  <c r="BO74" i="6" s="1"/>
  <c r="Z82" i="5"/>
  <c r="AA16" i="5"/>
  <c r="AF16" i="5"/>
  <c r="BK50" i="6"/>
  <c r="BL83" i="5"/>
  <c r="BN83" i="5" s="1"/>
  <c r="BN17" i="5"/>
  <c r="BM30" i="5"/>
  <c r="BN30" i="5"/>
  <c r="BO30" i="5" s="1"/>
  <c r="Z77" i="5"/>
  <c r="BL17" i="6"/>
  <c r="BL77" i="6" s="1"/>
  <c r="BN77" i="6" s="1"/>
  <c r="BN19" i="6"/>
  <c r="BL16" i="6"/>
  <c r="BL76" i="6" s="1"/>
  <c r="BM18" i="6"/>
  <c r="BN18" i="6"/>
  <c r="BL57" i="6"/>
  <c r="BN57" i="6" s="1"/>
  <c r="BN59" i="6"/>
  <c r="BO52" i="5"/>
  <c r="Z87" i="6"/>
  <c r="AA76" i="6"/>
  <c r="AF76" i="6"/>
  <c r="AG76" i="6" s="1"/>
  <c r="AG52" i="5"/>
  <c r="BB88" i="6"/>
  <c r="Z88" i="6"/>
  <c r="AF77" i="6"/>
  <c r="Z83" i="5"/>
  <c r="AF83" i="5" s="1"/>
  <c r="AF17" i="5"/>
  <c r="AA50" i="5"/>
  <c r="AF50" i="5"/>
  <c r="AG50" i="5" s="1"/>
  <c r="BM24" i="6"/>
  <c r="BN24" i="6"/>
  <c r="BO24" i="6" s="1"/>
  <c r="BM28" i="6"/>
  <c r="BN28" i="6"/>
  <c r="BO28" i="6" s="1"/>
  <c r="BM26" i="6"/>
  <c r="BN26" i="6"/>
  <c r="BO26" i="6" s="1"/>
  <c r="BM48" i="6"/>
  <c r="BN48" i="6"/>
  <c r="BO48" i="6" s="1"/>
  <c r="BM62" i="6"/>
  <c r="BN62" i="6"/>
  <c r="BO62" i="6" s="1"/>
  <c r="BM50" i="5"/>
  <c r="BN50" i="5"/>
  <c r="BO50" i="5" s="1"/>
  <c r="BM76" i="6" l="1"/>
  <c r="BN76" i="6"/>
  <c r="BO76" i="6" s="1"/>
  <c r="AG16" i="5"/>
  <c r="Z88" i="5"/>
  <c r="AF77" i="5"/>
  <c r="AA82" i="5"/>
  <c r="AF82" i="5"/>
  <c r="AG82" i="5" s="1"/>
  <c r="BO52" i="6"/>
  <c r="BO16" i="5"/>
  <c r="BM30" i="6"/>
  <c r="BN30" i="6"/>
  <c r="BO30" i="6" s="1"/>
  <c r="BF87" i="6"/>
  <c r="BK76" i="6"/>
  <c r="BO68" i="6"/>
  <c r="BM50" i="6"/>
  <c r="BN50" i="6"/>
  <c r="BO50" i="6" s="1"/>
  <c r="BM82" i="5"/>
  <c r="BN82" i="5"/>
  <c r="BO82" i="5" s="1"/>
  <c r="BL83" i="6"/>
  <c r="BN83" i="6" s="1"/>
  <c r="BN17" i="6"/>
  <c r="BO18" i="6"/>
  <c r="BM66" i="6"/>
  <c r="BN66" i="6"/>
  <c r="BO66" i="6" s="1"/>
  <c r="AG76" i="5"/>
  <c r="BM80" i="6"/>
  <c r="BN80" i="6"/>
  <c r="BO80" i="6" s="1"/>
  <c r="BM76" i="5"/>
  <c r="BN76" i="5"/>
  <c r="BO76" i="5" s="1"/>
  <c r="AA76" i="5"/>
  <c r="BL82" i="6"/>
  <c r="BM16" i="6"/>
  <c r="BN16" i="6"/>
  <c r="BO16" i="6" s="1"/>
  <c r="BM56" i="6"/>
  <c r="BN56" i="6"/>
  <c r="BO56" i="6" s="1"/>
  <c r="BO12" i="6"/>
  <c r="BM82" i="6" l="1"/>
  <c r="BN82" i="6"/>
  <c r="BO82" i="6" s="1"/>
</calcChain>
</file>

<file path=xl/sharedStrings.xml><?xml version="1.0" encoding="utf-8"?>
<sst xmlns="http://schemas.openxmlformats.org/spreadsheetml/2006/main" count="1474" uniqueCount="201">
  <si>
    <t>Meat Market Observatory - Beef and Veal</t>
  </si>
  <si>
    <t>Statistical Regime :</t>
  </si>
  <si>
    <t>Total trade - 4</t>
  </si>
  <si>
    <r>
      <t xml:space="preserve">Month </t>
    </r>
    <r>
      <rPr>
        <i/>
        <sz val="10"/>
        <rFont val="Arial Narrow"/>
        <family val="2"/>
      </rPr>
      <t>(up to):</t>
    </r>
  </si>
  <si>
    <t>Trade Flow :</t>
  </si>
  <si>
    <t>Export</t>
  </si>
  <si>
    <t>Year :</t>
  </si>
  <si>
    <t>Unit :</t>
  </si>
  <si>
    <t>Carcasse weight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</si>
  <si>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</si>
  <si>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</si>
  <si>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</si>
  <si>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</si>
  <si>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</si>
  <si>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</si>
  <si>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</si>
  <si>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</si>
  <si>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</si>
  <si>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</si>
  <si>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</si>
  <si>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</si>
  <si>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</si>
  <si>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</si>
  <si>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</si>
  <si>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</si>
  <si>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</si>
  <si>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</si>
  <si>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</si>
  <si>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</si>
  <si>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</si>
  <si>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</si>
  <si>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</si>
  <si>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</si>
  <si>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</si>
  <si>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</si>
  <si>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</si>
  <si>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</si>
  <si>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TOTAL</t>
  </si>
  <si>
    <t>017</t>
  </si>
  <si>
    <t>068</t>
  </si>
  <si>
    <t>061</t>
  </si>
  <si>
    <t>008</t>
  </si>
  <si>
    <t>004</t>
  </si>
  <si>
    <t>053</t>
  </si>
  <si>
    <t>007</t>
  </si>
  <si>
    <t>009</t>
  </si>
  <si>
    <t>011</t>
  </si>
  <si>
    <t>001</t>
  </si>
  <si>
    <t>092</t>
  </si>
  <si>
    <t>005</t>
  </si>
  <si>
    <t>600</t>
  </si>
  <si>
    <t>054</t>
  </si>
  <si>
    <t>055</t>
  </si>
  <si>
    <t>018</t>
  </si>
  <si>
    <t>064</t>
  </si>
  <si>
    <t>046</t>
  </si>
  <si>
    <t>003</t>
  </si>
  <si>
    <t>038</t>
  </si>
  <si>
    <t>060</t>
  </si>
  <si>
    <t>010</t>
  </si>
  <si>
    <t>066</t>
  </si>
  <si>
    <t>091</t>
  </si>
  <si>
    <t>063</t>
  </si>
  <si>
    <t>032</t>
  </si>
  <si>
    <t>030</t>
  </si>
  <si>
    <t>006</t>
  </si>
  <si>
    <t>EU</t>
  </si>
  <si>
    <t>0102</t>
  </si>
  <si>
    <t>Pure Bred Breeding</t>
  </si>
  <si>
    <t>0102 Pure Bred Breeding</t>
  </si>
  <si>
    <t>Statistical Regimes</t>
  </si>
  <si>
    <t>January</t>
  </si>
  <si>
    <t>Normal Trade - 1</t>
  </si>
  <si>
    <t>February</t>
  </si>
  <si>
    <t>Other Live Animals</t>
  </si>
  <si>
    <t>0102 Other Live Animals</t>
  </si>
  <si>
    <t>Inward processing - 2</t>
  </si>
  <si>
    <t>2+</t>
  </si>
  <si>
    <t>March</t>
  </si>
  <si>
    <t>Outward processing - 3</t>
  </si>
  <si>
    <t>3+</t>
  </si>
  <si>
    <t>April</t>
  </si>
  <si>
    <t>0201</t>
  </si>
  <si>
    <t>Fresh and Chilled Bovine Meat</t>
  </si>
  <si>
    <t>4+</t>
  </si>
  <si>
    <t>May</t>
  </si>
  <si>
    <t>Flow</t>
  </si>
  <si>
    <t>June</t>
  </si>
  <si>
    <t>1000</t>
  </si>
  <si>
    <t xml:space="preserve"> Carcases &amp; Half Carcases</t>
  </si>
  <si>
    <t>02011000</t>
  </si>
  <si>
    <t>Import</t>
  </si>
  <si>
    <t>July</t>
  </si>
  <si>
    <t>August</t>
  </si>
  <si>
    <t>2020</t>
  </si>
  <si>
    <t xml:space="preserve"> Compensated Quarters</t>
  </si>
  <si>
    <t>02012020</t>
  </si>
  <si>
    <t>Unit</t>
  </si>
  <si>
    <t>September</t>
  </si>
  <si>
    <t>Product weight</t>
  </si>
  <si>
    <t>October</t>
  </si>
  <si>
    <t>2030</t>
  </si>
  <si>
    <t xml:space="preserve"> (un)-separated Forequarters</t>
  </si>
  <si>
    <t>02012030</t>
  </si>
  <si>
    <t>November</t>
  </si>
  <si>
    <t>December</t>
  </si>
  <si>
    <t>2050</t>
  </si>
  <si>
    <t xml:space="preserve"> (un)-separated Hindquarters</t>
  </si>
  <si>
    <t>02012050</t>
  </si>
  <si>
    <t>2090</t>
  </si>
  <si>
    <t xml:space="preserve"> Other</t>
  </si>
  <si>
    <t>02012090</t>
  </si>
  <si>
    <t>3000</t>
  </si>
  <si>
    <t xml:space="preserve"> Boneless</t>
  </si>
  <si>
    <t>02013000</t>
  </si>
  <si>
    <t>0202</t>
  </si>
  <si>
    <t>Frozen Bovine Meat</t>
  </si>
  <si>
    <t>02021000</t>
  </si>
  <si>
    <t>2010</t>
  </si>
  <si>
    <t>02022010</t>
  </si>
  <si>
    <t>02022030</t>
  </si>
  <si>
    <t>02022050</t>
  </si>
  <si>
    <t>02022090</t>
  </si>
  <si>
    <t>3010</t>
  </si>
  <si>
    <t xml:space="preserve"> Boneless Parts &amp; Cuts</t>
  </si>
  <si>
    <t>02023010</t>
  </si>
  <si>
    <t>3050</t>
  </si>
  <si>
    <t xml:space="preserve"> Boneless Crop, Chuck Etc.</t>
  </si>
  <si>
    <t>02023050</t>
  </si>
  <si>
    <t>3090</t>
  </si>
  <si>
    <t xml:space="preserve"> Boneless Other</t>
  </si>
  <si>
    <t>02023090</t>
  </si>
  <si>
    <t>0206</t>
  </si>
  <si>
    <t>Fresh and Frozen Edible Offals</t>
  </si>
  <si>
    <t>0210</t>
  </si>
  <si>
    <t>Salted, Smoked and Dried Meat</t>
  </si>
  <si>
    <t>With Bone In</t>
  </si>
  <si>
    <t>02102010</t>
  </si>
  <si>
    <t>Boneless</t>
  </si>
  <si>
    <t>02102090</t>
  </si>
  <si>
    <t>Salted, Smoked and Dried Edible Offals</t>
  </si>
  <si>
    <t>9951</t>
  </si>
  <si>
    <t>Thick And Thin Skirt</t>
  </si>
  <si>
    <t>02109951</t>
  </si>
  <si>
    <t>9959</t>
  </si>
  <si>
    <t>Other</t>
  </si>
  <si>
    <t>02109959</t>
  </si>
  <si>
    <t>9990</t>
  </si>
  <si>
    <t>Flours</t>
  </si>
  <si>
    <t>02109990</t>
  </si>
  <si>
    <t>1502</t>
  </si>
  <si>
    <t>Fats</t>
  </si>
  <si>
    <t>1602</t>
  </si>
  <si>
    <t>Prepared and Preserved Meat</t>
  </si>
  <si>
    <t>5031</t>
  </si>
  <si>
    <t>Airtight Corned Beef</t>
  </si>
  <si>
    <t>16025031</t>
  </si>
  <si>
    <t>Other with Offals</t>
  </si>
  <si>
    <t>5039</t>
  </si>
  <si>
    <t>Airtight Other Bovine</t>
  </si>
  <si>
    <t>16025039</t>
  </si>
  <si>
    <t>Other with offals</t>
  </si>
  <si>
    <t>1602Other</t>
  </si>
  <si>
    <t>Total Bovine Products</t>
  </si>
  <si>
    <t>Total for Balance Sheet :</t>
  </si>
  <si>
    <t>Live Animals</t>
  </si>
  <si>
    <t>Meat</t>
  </si>
  <si>
    <t>Source : Estat Comext</t>
  </si>
  <si>
    <r>
      <t xml:space="preserve">Month </t>
    </r>
    <r>
      <rPr>
        <i/>
        <sz val="10.45"/>
        <rFont val="Arial Narrow"/>
        <family val="2"/>
      </rPr>
      <t>(up to)</t>
    </r>
    <r>
      <rPr>
        <b/>
        <i/>
        <sz val="11"/>
        <rFont val="Arial Narrow"/>
        <family val="2"/>
      </rPr>
      <t xml:space="preserve"> :</t>
    </r>
  </si>
  <si>
    <t xml:space="preserve">Extra EU
</t>
  </si>
  <si>
    <t>Extra EU</t>
  </si>
  <si>
    <t>E</t>
  </si>
  <si>
    <t>M</t>
  </si>
  <si>
    <t>A</t>
  </si>
  <si>
    <t>N</t>
  </si>
  <si>
    <t>S</t>
  </si>
  <si>
    <t>O</t>
  </si>
  <si>
    <t>Data from January to April</t>
  </si>
  <si>
    <t>Data from January to April 2024</t>
  </si>
  <si>
    <t>!!!! ERROR !!!! - Check number of lines with FORMULAS in sheet Data</t>
  </si>
  <si>
    <t>United Kingdom</t>
  </si>
  <si>
    <t>Türkiye</t>
  </si>
  <si>
    <t>Israel</t>
  </si>
  <si>
    <t>Bosnia-Herz.</t>
  </si>
  <si>
    <t>Ghana</t>
  </si>
  <si>
    <t>Algeria</t>
  </si>
  <si>
    <t>Lebanon</t>
  </si>
  <si>
    <t>Ivory Coast</t>
  </si>
  <si>
    <t>Kosovo</t>
  </si>
  <si>
    <t>Hong Kong</t>
  </si>
  <si>
    <t>Philippines</t>
  </si>
  <si>
    <t>Brazil</t>
  </si>
  <si>
    <t>Argentina</t>
  </si>
  <si>
    <t>Uruguay</t>
  </si>
  <si>
    <t>USA</t>
  </si>
  <si>
    <t>Australia</t>
  </si>
  <si>
    <t>Namibia</t>
  </si>
  <si>
    <t>Paraguay</t>
  </si>
  <si>
    <t>Botswana</t>
  </si>
  <si>
    <t>New Zealand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</si>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</sst>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mm\ yyyy"/>
    <numFmt numFmtId="165" formatCode="[$-809]dd\ mmm\ yyyy;@"/>
    <numFmt numFmtId="166" formatCode="\+\ 0.0%;\-\ 0.0%"/>
    <numFmt numFmtId="167" formatCode="0.0%"/>
    <numFmt numFmtId="168" formatCode="\+0%;\-0%"/>
    <numFmt numFmtId="169" formatCode="mmm\ yyyy"/>
    <numFmt numFmtId="170" formatCode="[$-409]mmm\-yy;@"/>
    <numFmt numFmtId="171" formatCode="\+\ 0%;\-\ 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24"/>
      <name val="Arial Narrow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24"/>
      <name val="Arial Black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lbertus MT"/>
      <family val="1"/>
    </font>
    <font>
      <b/>
      <i/>
      <sz val="12"/>
      <color indexed="10"/>
      <name val="Albertus MT"/>
      <family val="1"/>
    </font>
    <font>
      <b/>
      <sz val="12"/>
      <name val="Arial"/>
      <family val="2"/>
    </font>
    <font>
      <b/>
      <i/>
      <sz val="11"/>
      <color indexed="10"/>
      <name val="Albertus MT"/>
      <family val="1"/>
    </font>
    <font>
      <b/>
      <sz val="10"/>
      <name val="Arial Narrow"/>
      <family val="2"/>
    </font>
    <font>
      <b/>
      <u/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theme="0"/>
      <name val="Verdana"/>
      <family val="2"/>
    </font>
    <font>
      <b/>
      <sz val="20"/>
      <name val="Tahoma"/>
      <family val="2"/>
    </font>
    <font>
      <b/>
      <u/>
      <sz val="26"/>
      <name val="Arial Black"/>
      <family val="2"/>
    </font>
    <font>
      <b/>
      <i/>
      <sz val="12"/>
      <name val="Arial"/>
      <family val="2"/>
    </font>
    <font>
      <i/>
      <sz val="10.45"/>
      <name val="Arial Narrow"/>
      <family val="2"/>
    </font>
    <font>
      <b/>
      <i/>
      <sz val="11"/>
      <color indexed="10"/>
      <name val="Arial"/>
      <family val="2"/>
    </font>
    <font>
      <b/>
      <i/>
      <sz val="8"/>
      <color indexed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b/>
      <i/>
      <sz val="10"/>
      <color indexed="53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</fills>
  <borders count="1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31">
    <xf numFmtId="0" fontId="0" fillId="0" borderId="0" xfId="0"/>
    <xf numFmtId="0" fontId="2" fillId="2" borderId="0" xfId="2" applyFont="1" applyFill="1" applyAlignment="1" applyProtection="1">
      <alignment horizontal="left" vertical="center" indent="1"/>
      <protection locked="0"/>
    </xf>
    <xf numFmtId="2" fontId="3" fillId="2" borderId="0" xfId="2" applyNumberFormat="1" applyFont="1" applyFill="1" applyAlignment="1" applyProtection="1">
      <alignment vertical="center"/>
      <protection locked="0"/>
    </xf>
    <xf numFmtId="2" fontId="3" fillId="2" borderId="0" xfId="2" applyNumberFormat="1" applyFont="1" applyFill="1" applyAlignment="1">
      <alignment vertical="center"/>
    </xf>
    <xf numFmtId="0" fontId="4" fillId="2" borderId="0" xfId="2" applyFont="1" applyFill="1" applyAlignment="1" applyProtection="1">
      <alignment horizontal="right" vertical="center" indent="1"/>
      <protection locked="0"/>
    </xf>
    <xf numFmtId="0" fontId="1" fillId="0" borderId="0" xfId="2"/>
    <xf numFmtId="0" fontId="5" fillId="3" borderId="0" xfId="2" applyFont="1" applyFill="1"/>
    <xf numFmtId="0" fontId="6" fillId="3" borderId="0" xfId="2" applyFont="1" applyFill="1"/>
    <xf numFmtId="49" fontId="7" fillId="3" borderId="0" xfId="2" applyNumberFormat="1" applyFont="1" applyFill="1"/>
    <xf numFmtId="0" fontId="1" fillId="3" borderId="0" xfId="2" applyFill="1"/>
    <xf numFmtId="0" fontId="8" fillId="3" borderId="0" xfId="2" applyFont="1" applyFill="1" applyAlignment="1">
      <alignment horizontal="left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left" vertical="center"/>
    </xf>
    <xf numFmtId="0" fontId="10" fillId="3" borderId="0" xfId="2" applyFont="1" applyFill="1" applyAlignment="1">
      <alignment vertical="center"/>
    </xf>
    <xf numFmtId="49" fontId="11" fillId="3" borderId="0" xfId="2" applyNumberFormat="1" applyFont="1" applyFill="1" applyAlignment="1">
      <alignment horizontal="right" vertical="center"/>
    </xf>
    <xf numFmtId="164" fontId="9" fillId="3" borderId="0" xfId="2" applyNumberFormat="1" applyFont="1" applyFill="1" applyAlignment="1">
      <alignment horizontal="left" vertical="center"/>
    </xf>
    <xf numFmtId="0" fontId="10" fillId="3" borderId="1" xfId="2" applyFont="1" applyFill="1" applyBorder="1" applyAlignment="1">
      <alignment vertical="center"/>
    </xf>
    <xf numFmtId="0" fontId="12" fillId="3" borderId="2" xfId="2" applyFont="1" applyFill="1" applyBorder="1" applyAlignment="1">
      <alignment vertical="center"/>
    </xf>
    <xf numFmtId="0" fontId="13" fillId="3" borderId="2" xfId="2" applyFont="1" applyFill="1" applyBorder="1" applyAlignment="1">
      <alignment horizontal="right" vertical="center"/>
    </xf>
    <xf numFmtId="0" fontId="14" fillId="3" borderId="5" xfId="2" applyFont="1" applyFill="1" applyBorder="1" applyAlignment="1">
      <alignment vertical="center"/>
    </xf>
    <xf numFmtId="0" fontId="15" fillId="3" borderId="6" xfId="2" applyFont="1" applyFill="1" applyBorder="1" applyAlignment="1">
      <alignment horizontal="right" vertical="center"/>
    </xf>
    <xf numFmtId="0" fontId="17" fillId="3" borderId="7" xfId="2" applyFont="1" applyFill="1" applyBorder="1" applyAlignment="1">
      <alignment horizontal="center" vertical="center"/>
    </xf>
    <xf numFmtId="0" fontId="18" fillId="3" borderId="0" xfId="2" applyFont="1" applyFill="1"/>
    <xf numFmtId="0" fontId="10" fillId="0" borderId="0" xfId="2" applyFont="1" applyAlignment="1">
      <alignment vertical="center"/>
    </xf>
    <xf numFmtId="0" fontId="1" fillId="3" borderId="0" xfId="2" applyFill="1" applyAlignment="1">
      <alignment horizontal="center" vertical="center"/>
    </xf>
    <xf numFmtId="0" fontId="1" fillId="3" borderId="0" xfId="2" applyFill="1" applyAlignment="1">
      <alignment vertical="center"/>
    </xf>
    <xf numFmtId="165" fontId="19" fillId="3" borderId="0" xfId="2" applyNumberFormat="1" applyFont="1" applyFill="1" applyAlignment="1">
      <alignment horizontal="center" vertical="center"/>
    </xf>
    <xf numFmtId="0" fontId="1" fillId="3" borderId="8" xfId="2" applyFill="1" applyBorder="1" applyAlignment="1">
      <alignment vertical="center"/>
    </xf>
    <xf numFmtId="0" fontId="20" fillId="3" borderId="9" xfId="2" applyFont="1" applyFill="1" applyBorder="1" applyAlignment="1">
      <alignment vertical="center"/>
    </xf>
    <xf numFmtId="0" fontId="13" fillId="3" borderId="9" xfId="2" applyFont="1" applyFill="1" applyBorder="1" applyAlignment="1">
      <alignment horizontal="right" vertical="center"/>
    </xf>
    <xf numFmtId="0" fontId="12" fillId="3" borderId="5" xfId="2" applyFont="1" applyFill="1" applyBorder="1" applyAlignment="1">
      <alignment vertical="center"/>
    </xf>
    <xf numFmtId="0" fontId="17" fillId="3" borderId="6" xfId="2" applyFont="1" applyFill="1" applyBorder="1" applyAlignment="1">
      <alignment horizontal="right" vertical="center"/>
    </xf>
    <xf numFmtId="0" fontId="1" fillId="0" borderId="0" xfId="2" applyAlignment="1">
      <alignment vertical="center"/>
    </xf>
    <xf numFmtId="0" fontId="22" fillId="3" borderId="0" xfId="2" applyFont="1" applyFill="1" applyAlignment="1">
      <alignment horizontal="left" vertical="center"/>
    </xf>
    <xf numFmtId="0" fontId="1" fillId="3" borderId="13" xfId="2" applyFill="1" applyBorder="1" applyAlignment="1">
      <alignment vertical="center"/>
    </xf>
    <xf numFmtId="0" fontId="20" fillId="3" borderId="14" xfId="2" applyFont="1" applyFill="1" applyBorder="1" applyAlignment="1">
      <alignment vertical="center"/>
    </xf>
    <xf numFmtId="0" fontId="13" fillId="3" borderId="14" xfId="2" applyFont="1" applyFill="1" applyBorder="1" applyAlignment="1">
      <alignment horizontal="right" vertical="center"/>
    </xf>
    <xf numFmtId="0" fontId="24" fillId="3" borderId="0" xfId="2" applyFont="1" applyFill="1" applyAlignment="1">
      <alignment horizontal="left" vertical="center"/>
    </xf>
    <xf numFmtId="0" fontId="25" fillId="3" borderId="0" xfId="2" applyFont="1" applyFill="1" applyAlignment="1">
      <alignment horizontal="left" vertical="center" wrapText="1"/>
    </xf>
    <xf numFmtId="0" fontId="26" fillId="3" borderId="0" xfId="2" applyFont="1" applyFill="1" applyAlignment="1">
      <alignment vertical="center"/>
    </xf>
    <xf numFmtId="49" fontId="7" fillId="3" borderId="0" xfId="2" applyNumberFormat="1" applyFont="1" applyFill="1" applyAlignment="1">
      <alignment vertical="center"/>
    </xf>
    <xf numFmtId="0" fontId="27" fillId="3" borderId="18" xfId="2" applyFont="1" applyFill="1" applyBorder="1" applyAlignment="1">
      <alignment vertical="center" wrapText="1"/>
    </xf>
    <xf numFmtId="0" fontId="20" fillId="3" borderId="19" xfId="2" applyFont="1" applyFill="1" applyBorder="1" applyAlignment="1">
      <alignment horizontal="center"/>
    </xf>
    <xf numFmtId="0" fontId="20" fillId="3" borderId="20" xfId="2" applyFont="1" applyFill="1" applyBorder="1" applyAlignment="1">
      <alignment horizontal="center"/>
    </xf>
    <xf numFmtId="49" fontId="7" fillId="3" borderId="20" xfId="2" applyNumberFormat="1" applyFont="1" applyFill="1" applyBorder="1" applyAlignment="1">
      <alignment horizontal="center"/>
    </xf>
    <xf numFmtId="0" fontId="20" fillId="3" borderId="21" xfId="2" applyFont="1" applyFill="1" applyBorder="1" applyAlignment="1">
      <alignment horizontal="center"/>
    </xf>
    <xf numFmtId="0" fontId="20" fillId="3" borderId="22" xfId="2" applyFont="1" applyFill="1" applyBorder="1" applyAlignment="1">
      <alignment horizontal="center"/>
    </xf>
    <xf numFmtId="0" fontId="20" fillId="3" borderId="23" xfId="2" applyFont="1" applyFill="1" applyBorder="1" applyAlignment="1">
      <alignment horizontal="center"/>
    </xf>
    <xf numFmtId="0" fontId="20" fillId="3" borderId="24" xfId="2" applyFont="1" applyFill="1" applyBorder="1" applyAlignment="1">
      <alignment horizontal="center"/>
    </xf>
    <xf numFmtId="0" fontId="20" fillId="0" borderId="0" xfId="2" applyFont="1" applyAlignment="1">
      <alignment horizontal="center"/>
    </xf>
    <xf numFmtId="0" fontId="20" fillId="3" borderId="29" xfId="2" applyFont="1" applyFill="1" applyBorder="1" applyAlignment="1">
      <alignment horizontal="center"/>
    </xf>
    <xf numFmtId="0" fontId="20" fillId="3" borderId="0" xfId="2" applyFont="1" applyFill="1" applyAlignment="1">
      <alignment horizontal="center"/>
    </xf>
    <xf numFmtId="49" fontId="7" fillId="3" borderId="0" xfId="2" applyNumberFormat="1" applyFont="1" applyFill="1" applyAlignment="1">
      <alignment horizontal="center"/>
    </xf>
    <xf numFmtId="0" fontId="20" fillId="3" borderId="30" xfId="2" applyFont="1" applyFill="1" applyBorder="1" applyAlignment="1">
      <alignment horizontal="center"/>
    </xf>
    <xf numFmtId="0" fontId="20" fillId="3" borderId="31" xfId="2" quotePrefix="1" applyFont="1" applyFill="1" applyBorder="1" applyAlignment="1">
      <alignment horizontal="center"/>
    </xf>
    <xf numFmtId="0" fontId="20" fillId="3" borderId="32" xfId="2" applyFont="1" applyFill="1" applyBorder="1" applyAlignment="1">
      <alignment horizontal="center"/>
    </xf>
    <xf numFmtId="0" fontId="20" fillId="3" borderId="32" xfId="2" quotePrefix="1" applyFont="1" applyFill="1" applyBorder="1" applyAlignment="1">
      <alignment horizontal="center"/>
    </xf>
    <xf numFmtId="0" fontId="20" fillId="3" borderId="33" xfId="2" applyFont="1" applyFill="1" applyBorder="1" applyAlignment="1">
      <alignment horizontal="center"/>
    </xf>
    <xf numFmtId="0" fontId="20" fillId="3" borderId="34" xfId="2" applyFont="1" applyFill="1" applyBorder="1" applyAlignment="1">
      <alignment horizontal="center"/>
    </xf>
    <xf numFmtId="0" fontId="20" fillId="3" borderId="35" xfId="2" applyFont="1" applyFill="1" applyBorder="1" applyAlignment="1">
      <alignment horizontal="center"/>
    </xf>
    <xf numFmtId="0" fontId="20" fillId="3" borderId="36" xfId="2" applyFont="1" applyFill="1" applyBorder="1" applyAlignment="1">
      <alignment horizontal="center"/>
    </xf>
    <xf numFmtId="0" fontId="1" fillId="3" borderId="38" xfId="2" applyFill="1" applyBorder="1" applyAlignment="1">
      <alignment horizontal="center"/>
    </xf>
    <xf numFmtId="0" fontId="1" fillId="3" borderId="18" xfId="2" applyFill="1" applyBorder="1"/>
    <xf numFmtId="49" fontId="7" fillId="3" borderId="18" xfId="2" applyNumberFormat="1" applyFont="1" applyFill="1" applyBorder="1"/>
    <xf numFmtId="0" fontId="1" fillId="3" borderId="39" xfId="2" applyFill="1" applyBorder="1"/>
    <xf numFmtId="0" fontId="20" fillId="3" borderId="40" xfId="2" applyFont="1" applyFill="1" applyBorder="1" applyAlignment="1">
      <alignment horizontal="center"/>
    </xf>
    <xf numFmtId="0" fontId="20" fillId="3" borderId="41" xfId="2" applyFont="1" applyFill="1" applyBorder="1" applyAlignment="1">
      <alignment horizontal="center"/>
    </xf>
    <xf numFmtId="0" fontId="20" fillId="3" borderId="42" xfId="2" applyFont="1" applyFill="1" applyBorder="1" applyAlignment="1">
      <alignment horizontal="center"/>
    </xf>
    <xf numFmtId="0" fontId="20" fillId="3" borderId="43" xfId="2" applyFont="1" applyFill="1" applyBorder="1" applyAlignment="1">
      <alignment horizontal="center"/>
    </xf>
    <xf numFmtId="0" fontId="20" fillId="3" borderId="44" xfId="2" applyFont="1" applyFill="1" applyBorder="1" applyAlignment="1">
      <alignment horizontal="center"/>
    </xf>
    <xf numFmtId="0" fontId="20" fillId="3" borderId="45" xfId="2" applyFont="1" applyFill="1" applyBorder="1" applyAlignment="1">
      <alignment horizontal="center"/>
    </xf>
    <xf numFmtId="0" fontId="20" fillId="3" borderId="47" xfId="2" applyFont="1" applyFill="1" applyBorder="1"/>
    <xf numFmtId="3" fontId="28" fillId="3" borderId="48" xfId="2" applyNumberFormat="1" applyFont="1" applyFill="1" applyBorder="1"/>
    <xf numFmtId="3" fontId="28" fillId="3" borderId="49" xfId="2" applyNumberFormat="1" applyFont="1" applyFill="1" applyBorder="1"/>
    <xf numFmtId="3" fontId="28" fillId="3" borderId="50" xfId="2" applyNumberFormat="1" applyFont="1" applyFill="1" applyBorder="1"/>
    <xf numFmtId="3" fontId="28" fillId="3" borderId="51" xfId="2" applyNumberFormat="1" applyFont="1" applyFill="1" applyBorder="1"/>
    <xf numFmtId="3" fontId="28" fillId="3" borderId="52" xfId="2" applyNumberFormat="1" applyFont="1" applyFill="1" applyBorder="1"/>
    <xf numFmtId="3" fontId="28" fillId="3" borderId="53" xfId="2" applyNumberFormat="1" applyFont="1" applyFill="1" applyBorder="1"/>
    <xf numFmtId="166" fontId="14" fillId="3" borderId="54" xfId="1" applyNumberFormat="1" applyFont="1" applyFill="1" applyBorder="1" applyAlignment="1">
      <alignment horizontal="center"/>
    </xf>
    <xf numFmtId="0" fontId="20" fillId="0" borderId="0" xfId="2" applyFont="1"/>
    <xf numFmtId="0" fontId="29" fillId="4" borderId="0" xfId="2" applyFont="1" applyFill="1"/>
    <xf numFmtId="0" fontId="19" fillId="5" borderId="55" xfId="2" applyFont="1" applyFill="1" applyBorder="1" applyAlignment="1">
      <alignment horizontal="center"/>
    </xf>
    <xf numFmtId="0" fontId="19" fillId="4" borderId="0" xfId="2" applyFont="1" applyFill="1" applyAlignment="1">
      <alignment horizontal="center"/>
    </xf>
    <xf numFmtId="0" fontId="20" fillId="4" borderId="0" xfId="2" applyFont="1" applyFill="1"/>
    <xf numFmtId="49" fontId="7" fillId="3" borderId="57" xfId="2" applyNumberFormat="1" applyFont="1" applyFill="1" applyBorder="1"/>
    <xf numFmtId="0" fontId="20" fillId="3" borderId="58" xfId="2" applyFont="1" applyFill="1" applyBorder="1"/>
    <xf numFmtId="3" fontId="28" fillId="3" borderId="59" xfId="2" applyNumberFormat="1" applyFont="1" applyFill="1" applyBorder="1"/>
    <xf numFmtId="3" fontId="28" fillId="3" borderId="60" xfId="2" applyNumberFormat="1" applyFont="1" applyFill="1" applyBorder="1"/>
    <xf numFmtId="3" fontId="28" fillId="3" borderId="61" xfId="2" applyNumberFormat="1" applyFont="1" applyFill="1" applyBorder="1"/>
    <xf numFmtId="3" fontId="28" fillId="3" borderId="62" xfId="2" applyNumberFormat="1" applyFont="1" applyFill="1" applyBorder="1"/>
    <xf numFmtId="3" fontId="28" fillId="3" borderId="63" xfId="2" applyNumberFormat="1" applyFont="1" applyFill="1" applyBorder="1"/>
    <xf numFmtId="3" fontId="28" fillId="3" borderId="64" xfId="2" applyNumberFormat="1" applyFont="1" applyFill="1" applyBorder="1"/>
    <xf numFmtId="166" fontId="14" fillId="3" borderId="65" xfId="1" applyNumberFormat="1" applyFont="1" applyFill="1" applyBorder="1" applyAlignment="1">
      <alignment horizontal="center"/>
    </xf>
    <xf numFmtId="0" fontId="10" fillId="4" borderId="0" xfId="2" applyFont="1" applyFill="1"/>
    <xf numFmtId="0" fontId="12" fillId="4" borderId="0" xfId="2" applyFont="1" applyFill="1" applyAlignment="1">
      <alignment horizontal="center"/>
    </xf>
    <xf numFmtId="0" fontId="20" fillId="3" borderId="68" xfId="2" applyFont="1" applyFill="1" applyBorder="1"/>
    <xf numFmtId="3" fontId="28" fillId="3" borderId="69" xfId="2" applyNumberFormat="1" applyFont="1" applyFill="1" applyBorder="1"/>
    <xf numFmtId="3" fontId="28" fillId="3" borderId="70" xfId="2" applyNumberFormat="1" applyFont="1" applyFill="1" applyBorder="1"/>
    <xf numFmtId="3" fontId="28" fillId="3" borderId="71" xfId="2" applyNumberFormat="1" applyFont="1" applyFill="1" applyBorder="1"/>
    <xf numFmtId="3" fontId="28" fillId="3" borderId="72" xfId="2" applyNumberFormat="1" applyFont="1" applyFill="1" applyBorder="1"/>
    <xf numFmtId="3" fontId="28" fillId="3" borderId="73" xfId="2" applyNumberFormat="1" applyFont="1" applyFill="1" applyBorder="1"/>
    <xf numFmtId="3" fontId="28" fillId="3" borderId="74" xfId="2" applyNumberFormat="1" applyFont="1" applyFill="1" applyBorder="1"/>
    <xf numFmtId="166" fontId="14" fillId="3" borderId="75" xfId="1" applyNumberFormat="1" applyFont="1" applyFill="1" applyBorder="1" applyAlignment="1">
      <alignment horizontal="center"/>
    </xf>
    <xf numFmtId="49" fontId="7" fillId="3" borderId="76" xfId="2" applyNumberFormat="1" applyFont="1" applyFill="1" applyBorder="1"/>
    <xf numFmtId="3" fontId="28" fillId="3" borderId="77" xfId="2" applyNumberFormat="1" applyFont="1" applyFill="1" applyBorder="1"/>
    <xf numFmtId="3" fontId="28" fillId="3" borderId="78" xfId="2" applyNumberFormat="1" applyFont="1" applyFill="1" applyBorder="1"/>
    <xf numFmtId="3" fontId="28" fillId="3" borderId="79" xfId="2" applyNumberFormat="1" applyFont="1" applyFill="1" applyBorder="1"/>
    <xf numFmtId="3" fontId="28" fillId="3" borderId="80" xfId="2" applyNumberFormat="1" applyFont="1" applyFill="1" applyBorder="1"/>
    <xf numFmtId="3" fontId="28" fillId="3" borderId="81" xfId="2" applyNumberFormat="1" applyFont="1" applyFill="1" applyBorder="1"/>
    <xf numFmtId="3" fontId="28" fillId="3" borderId="82" xfId="2" applyNumberFormat="1" applyFont="1" applyFill="1" applyBorder="1"/>
    <xf numFmtId="166" fontId="14" fillId="3" borderId="83" xfId="1" applyNumberFormat="1" applyFont="1" applyFill="1" applyBorder="1" applyAlignment="1">
      <alignment horizontal="center"/>
    </xf>
    <xf numFmtId="0" fontId="10" fillId="4" borderId="9" xfId="2" applyFont="1" applyFill="1" applyBorder="1"/>
    <xf numFmtId="0" fontId="30" fillId="4" borderId="0" xfId="2" applyFont="1" applyFill="1" applyAlignment="1">
      <alignment horizontal="center"/>
    </xf>
    <xf numFmtId="49" fontId="7" fillId="3" borderId="84" xfId="2" applyNumberFormat="1" applyFont="1" applyFill="1" applyBorder="1"/>
    <xf numFmtId="3" fontId="28" fillId="3" borderId="85" xfId="2" applyNumberFormat="1" applyFont="1" applyFill="1" applyBorder="1"/>
    <xf numFmtId="3" fontId="28" fillId="3" borderId="86" xfId="2" applyNumberFormat="1" applyFont="1" applyFill="1" applyBorder="1"/>
    <xf numFmtId="3" fontId="28" fillId="3" borderId="87" xfId="2" applyNumberFormat="1" applyFont="1" applyFill="1" applyBorder="1"/>
    <xf numFmtId="3" fontId="28" fillId="3" borderId="88" xfId="2" applyNumberFormat="1" applyFont="1" applyFill="1" applyBorder="1"/>
    <xf numFmtId="3" fontId="28" fillId="3" borderId="89" xfId="2" applyNumberFormat="1" applyFont="1" applyFill="1" applyBorder="1"/>
    <xf numFmtId="3" fontId="28" fillId="3" borderId="90" xfId="2" applyNumberFormat="1" applyFont="1" applyFill="1" applyBorder="1"/>
    <xf numFmtId="166" fontId="14" fillId="3" borderId="91" xfId="1" applyNumberFormat="1" applyFont="1" applyFill="1" applyBorder="1" applyAlignment="1">
      <alignment horizontal="center"/>
    </xf>
    <xf numFmtId="0" fontId="1" fillId="3" borderId="29" xfId="2" applyFill="1" applyBorder="1"/>
    <xf numFmtId="0" fontId="1" fillId="3" borderId="92" xfId="2" applyFill="1" applyBorder="1" applyAlignment="1">
      <alignment horizontal="left"/>
    </xf>
    <xf numFmtId="0" fontId="7" fillId="3" borderId="92" xfId="2" applyFont="1" applyFill="1" applyBorder="1"/>
    <xf numFmtId="49" fontId="7" fillId="3" borderId="92" xfId="2" applyNumberFormat="1" applyFont="1" applyFill="1" applyBorder="1"/>
    <xf numFmtId="0" fontId="1" fillId="3" borderId="68" xfId="2" applyFill="1" applyBorder="1"/>
    <xf numFmtId="3" fontId="31" fillId="3" borderId="69" xfId="2" applyNumberFormat="1" applyFont="1" applyFill="1" applyBorder="1"/>
    <xf numFmtId="3" fontId="31" fillId="3" borderId="70" xfId="2" applyNumberFormat="1" applyFont="1" applyFill="1" applyBorder="1"/>
    <xf numFmtId="3" fontId="31" fillId="3" borderId="71" xfId="2" applyNumberFormat="1" applyFont="1" applyFill="1" applyBorder="1"/>
    <xf numFmtId="3" fontId="31" fillId="3" borderId="72" xfId="2" applyNumberFormat="1" applyFont="1" applyFill="1" applyBorder="1"/>
    <xf numFmtId="3" fontId="31" fillId="3" borderId="73" xfId="2" applyNumberFormat="1" applyFont="1" applyFill="1" applyBorder="1"/>
    <xf numFmtId="3" fontId="31" fillId="3" borderId="74" xfId="2" applyNumberFormat="1" applyFont="1" applyFill="1" applyBorder="1"/>
    <xf numFmtId="166" fontId="16" fillId="3" borderId="75" xfId="1" applyNumberFormat="1" applyFont="1" applyFill="1" applyBorder="1" applyAlignment="1">
      <alignment horizontal="center"/>
    </xf>
    <xf numFmtId="0" fontId="1" fillId="3" borderId="84" xfId="2" applyFill="1" applyBorder="1" applyAlignment="1">
      <alignment horizontal="left"/>
    </xf>
    <xf numFmtId="0" fontId="7" fillId="3" borderId="84" xfId="2" applyFont="1" applyFill="1" applyBorder="1"/>
    <xf numFmtId="0" fontId="1" fillId="3" borderId="93" xfId="2" applyFill="1" applyBorder="1"/>
    <xf numFmtId="3" fontId="31" fillId="3" borderId="85" xfId="2" applyNumberFormat="1" applyFont="1" applyFill="1" applyBorder="1"/>
    <xf numFmtId="3" fontId="31" fillId="3" borderId="86" xfId="2" applyNumberFormat="1" applyFont="1" applyFill="1" applyBorder="1"/>
    <xf numFmtId="3" fontId="31" fillId="3" borderId="87" xfId="2" applyNumberFormat="1" applyFont="1" applyFill="1" applyBorder="1"/>
    <xf numFmtId="3" fontId="31" fillId="3" borderId="88" xfId="2" applyNumberFormat="1" applyFont="1" applyFill="1" applyBorder="1"/>
    <xf numFmtId="3" fontId="31" fillId="3" borderId="89" xfId="2" applyNumberFormat="1" applyFont="1" applyFill="1" applyBorder="1"/>
    <xf numFmtId="3" fontId="31" fillId="3" borderId="90" xfId="2" applyNumberFormat="1" applyFont="1" applyFill="1" applyBorder="1"/>
    <xf numFmtId="166" fontId="16" fillId="3" borderId="91" xfId="1" applyNumberFormat="1" applyFont="1" applyFill="1" applyBorder="1" applyAlignment="1">
      <alignment horizontal="center"/>
    </xf>
    <xf numFmtId="0" fontId="12" fillId="4" borderId="9" xfId="2" applyFont="1" applyFill="1" applyBorder="1" applyAlignment="1">
      <alignment horizontal="center"/>
    </xf>
    <xf numFmtId="0" fontId="1" fillId="4" borderId="0" xfId="2" applyFill="1"/>
    <xf numFmtId="3" fontId="1" fillId="0" borderId="0" xfId="2" applyNumberFormat="1"/>
    <xf numFmtId="0" fontId="1" fillId="3" borderId="56" xfId="2" applyFill="1" applyBorder="1"/>
    <xf numFmtId="3" fontId="31" fillId="3" borderId="59" xfId="2" applyNumberFormat="1" applyFont="1" applyFill="1" applyBorder="1"/>
    <xf numFmtId="3" fontId="31" fillId="3" borderId="60" xfId="2" applyNumberFormat="1" applyFont="1" applyFill="1" applyBorder="1"/>
    <xf numFmtId="3" fontId="31" fillId="3" borderId="61" xfId="2" applyNumberFormat="1" applyFont="1" applyFill="1" applyBorder="1"/>
    <xf numFmtId="0" fontId="20" fillId="3" borderId="66" xfId="2" quotePrefix="1" applyFont="1" applyFill="1" applyBorder="1"/>
    <xf numFmtId="0" fontId="20" fillId="3" borderId="94" xfId="2" applyFont="1" applyFill="1" applyBorder="1"/>
    <xf numFmtId="0" fontId="20" fillId="3" borderId="95" xfId="2" quotePrefix="1" applyFont="1" applyFill="1" applyBorder="1"/>
    <xf numFmtId="0" fontId="20" fillId="3" borderId="93" xfId="2" applyFont="1" applyFill="1" applyBorder="1"/>
    <xf numFmtId="2" fontId="7" fillId="3" borderId="84" xfId="2" applyNumberFormat="1" applyFont="1" applyFill="1" applyBorder="1"/>
    <xf numFmtId="49" fontId="7" fillId="3" borderId="92" xfId="2" quotePrefix="1" applyNumberFormat="1" applyFont="1" applyFill="1" applyBorder="1"/>
    <xf numFmtId="0" fontId="1" fillId="3" borderId="96" xfId="2" applyFill="1" applyBorder="1" applyAlignment="1">
      <alignment horizontal="left"/>
    </xf>
    <xf numFmtId="0" fontId="7" fillId="3" borderId="96" xfId="2" applyFont="1" applyFill="1" applyBorder="1"/>
    <xf numFmtId="49" fontId="7" fillId="3" borderId="96" xfId="2" applyNumberFormat="1" applyFont="1" applyFill="1" applyBorder="1"/>
    <xf numFmtId="0" fontId="1" fillId="3" borderId="97" xfId="2" applyFill="1" applyBorder="1"/>
    <xf numFmtId="3" fontId="31" fillId="3" borderId="98" xfId="2" applyNumberFormat="1" applyFont="1" applyFill="1" applyBorder="1"/>
    <xf numFmtId="3" fontId="31" fillId="3" borderId="99" xfId="2" applyNumberFormat="1" applyFont="1" applyFill="1" applyBorder="1"/>
    <xf numFmtId="3" fontId="31" fillId="3" borderId="100" xfId="2" applyNumberFormat="1" applyFont="1" applyFill="1" applyBorder="1"/>
    <xf numFmtId="166" fontId="16" fillId="3" borderId="101" xfId="1" applyNumberFormat="1" applyFont="1" applyFill="1" applyBorder="1" applyAlignment="1">
      <alignment horizontal="center"/>
    </xf>
    <xf numFmtId="0" fontId="20" fillId="3" borderId="102" xfId="2" quotePrefix="1" applyFont="1" applyFill="1" applyBorder="1"/>
    <xf numFmtId="49" fontId="7" fillId="3" borderId="104" xfId="2" applyNumberFormat="1" applyFont="1" applyFill="1" applyBorder="1"/>
    <xf numFmtId="0" fontId="20" fillId="3" borderId="105" xfId="2" applyFont="1" applyFill="1" applyBorder="1"/>
    <xf numFmtId="0" fontId="20" fillId="3" borderId="56" xfId="2" quotePrefix="1" applyFont="1" applyFill="1" applyBorder="1"/>
    <xf numFmtId="3" fontId="31" fillId="3" borderId="62" xfId="2" applyNumberFormat="1" applyFont="1" applyFill="1" applyBorder="1"/>
    <xf numFmtId="3" fontId="31" fillId="3" borderId="63" xfId="2" applyNumberFormat="1" applyFont="1" applyFill="1" applyBorder="1"/>
    <xf numFmtId="0" fontId="1" fillId="3" borderId="58" xfId="2" applyFill="1" applyBorder="1"/>
    <xf numFmtId="0" fontId="20" fillId="3" borderId="29" xfId="2" quotePrefix="1" applyFont="1" applyFill="1" applyBorder="1"/>
    <xf numFmtId="3" fontId="28" fillId="3" borderId="106" xfId="2" applyNumberFormat="1" applyFont="1" applyFill="1" applyBorder="1"/>
    <xf numFmtId="3" fontId="28" fillId="3" borderId="107" xfId="2" applyNumberFormat="1" applyFont="1" applyFill="1" applyBorder="1"/>
    <xf numFmtId="3" fontId="28" fillId="3" borderId="108" xfId="2" applyNumberFormat="1" applyFont="1" applyFill="1" applyBorder="1"/>
    <xf numFmtId="3" fontId="31" fillId="3" borderId="109" xfId="2" applyNumberFormat="1" applyFont="1" applyFill="1" applyBorder="1"/>
    <xf numFmtId="3" fontId="31" fillId="3" borderId="106" xfId="2" applyNumberFormat="1" applyFont="1" applyFill="1" applyBorder="1"/>
    <xf numFmtId="3" fontId="31" fillId="3" borderId="107" xfId="2" applyNumberFormat="1" applyFont="1" applyFill="1" applyBorder="1"/>
    <xf numFmtId="3" fontId="31" fillId="3" borderId="108" xfId="2" applyNumberFormat="1" applyFont="1" applyFill="1" applyBorder="1"/>
    <xf numFmtId="3" fontId="31" fillId="3" borderId="110" xfId="2" applyNumberFormat="1" applyFont="1" applyFill="1" applyBorder="1"/>
    <xf numFmtId="3" fontId="31" fillId="3" borderId="111" xfId="2" applyNumberFormat="1" applyFont="1" applyFill="1" applyBorder="1"/>
    <xf numFmtId="166" fontId="16" fillId="3" borderId="112" xfId="1" applyNumberFormat="1" applyFont="1" applyFill="1" applyBorder="1" applyAlignment="1">
      <alignment horizontal="center"/>
    </xf>
    <xf numFmtId="0" fontId="1" fillId="3" borderId="0" xfId="2" applyFill="1" applyAlignment="1">
      <alignment horizontal="left"/>
    </xf>
    <xf numFmtId="0" fontId="7" fillId="3" borderId="0" xfId="2" applyFont="1" applyFill="1"/>
    <xf numFmtId="0" fontId="1" fillId="3" borderId="30" xfId="2" applyFill="1" applyBorder="1"/>
    <xf numFmtId="3" fontId="31" fillId="3" borderId="31" xfId="2" applyNumberFormat="1" applyFont="1" applyFill="1" applyBorder="1"/>
    <xf numFmtId="3" fontId="31" fillId="3" borderId="32" xfId="2" applyNumberFormat="1" applyFont="1" applyFill="1" applyBorder="1"/>
    <xf numFmtId="3" fontId="31" fillId="3" borderId="33" xfId="2" applyNumberFormat="1" applyFont="1" applyFill="1" applyBorder="1"/>
    <xf numFmtId="3" fontId="31" fillId="3" borderId="34" xfId="2" applyNumberFormat="1" applyFont="1" applyFill="1" applyBorder="1"/>
    <xf numFmtId="3" fontId="31" fillId="3" borderId="35" xfId="2" applyNumberFormat="1" applyFont="1" applyFill="1" applyBorder="1"/>
    <xf numFmtId="3" fontId="31" fillId="3" borderId="36" xfId="2" applyNumberFormat="1" applyFont="1" applyFill="1" applyBorder="1"/>
    <xf numFmtId="166" fontId="16" fillId="3" borderId="37" xfId="1" applyNumberFormat="1" applyFont="1" applyFill="1" applyBorder="1" applyAlignment="1">
      <alignment horizontal="center"/>
    </xf>
    <xf numFmtId="2" fontId="7" fillId="3" borderId="0" xfId="2" applyNumberFormat="1" applyFont="1" applyFill="1"/>
    <xf numFmtId="3" fontId="31" fillId="3" borderId="40" xfId="2" applyNumberFormat="1" applyFont="1" applyFill="1" applyBorder="1"/>
    <xf numFmtId="3" fontId="31" fillId="3" borderId="41" xfId="2" applyNumberFormat="1" applyFont="1" applyFill="1" applyBorder="1"/>
    <xf numFmtId="3" fontId="31" fillId="3" borderId="42" xfId="2" applyNumberFormat="1" applyFont="1" applyFill="1" applyBorder="1"/>
    <xf numFmtId="3" fontId="31" fillId="3" borderId="43" xfId="2" applyNumberFormat="1" applyFont="1" applyFill="1" applyBorder="1"/>
    <xf numFmtId="3" fontId="31" fillId="3" borderId="44" xfId="2" applyNumberFormat="1" applyFont="1" applyFill="1" applyBorder="1"/>
    <xf numFmtId="3" fontId="31" fillId="3" borderId="45" xfId="2" applyNumberFormat="1" applyFont="1" applyFill="1" applyBorder="1"/>
    <xf numFmtId="166" fontId="16" fillId="3" borderId="46" xfId="1" applyNumberFormat="1" applyFont="1" applyFill="1" applyBorder="1" applyAlignment="1">
      <alignment horizontal="center"/>
    </xf>
    <xf numFmtId="0" fontId="20" fillId="3" borderId="19" xfId="2" applyFont="1" applyFill="1" applyBorder="1"/>
    <xf numFmtId="0" fontId="20" fillId="3" borderId="20" xfId="2" applyFont="1" applyFill="1" applyBorder="1"/>
    <xf numFmtId="49" fontId="7" fillId="3" borderId="20" xfId="2" applyNumberFormat="1" applyFont="1" applyFill="1" applyBorder="1"/>
    <xf numFmtId="0" fontId="20" fillId="3" borderId="21" xfId="2" applyFont="1" applyFill="1" applyBorder="1"/>
    <xf numFmtId="0" fontId="20" fillId="3" borderId="38" xfId="2" applyFont="1" applyFill="1" applyBorder="1"/>
    <xf numFmtId="0" fontId="20" fillId="3" borderId="18" xfId="2" applyFont="1" applyFill="1" applyBorder="1"/>
    <xf numFmtId="0" fontId="20" fillId="3" borderId="39" xfId="2" applyFont="1" applyFill="1" applyBorder="1"/>
    <xf numFmtId="3" fontId="28" fillId="3" borderId="109" xfId="2" applyNumberFormat="1" applyFont="1" applyFill="1" applyBorder="1"/>
    <xf numFmtId="3" fontId="28" fillId="3" borderId="43" xfId="2" applyNumberFormat="1" applyFont="1" applyFill="1" applyBorder="1"/>
    <xf numFmtId="3" fontId="28" fillId="3" borderId="44" xfId="2" applyNumberFormat="1" applyFont="1" applyFill="1" applyBorder="1"/>
    <xf numFmtId="3" fontId="28" fillId="3" borderId="45" xfId="2" applyNumberFormat="1" applyFont="1" applyFill="1" applyBorder="1"/>
    <xf numFmtId="166" fontId="14" fillId="3" borderId="46" xfId="1" applyNumberFormat="1" applyFont="1" applyFill="1" applyBorder="1" applyAlignment="1">
      <alignment horizontal="center"/>
    </xf>
    <xf numFmtId="0" fontId="1" fillId="3" borderId="0" xfId="2" applyFill="1" applyAlignment="1">
      <alignment horizontal="center"/>
    </xf>
    <xf numFmtId="3" fontId="31" fillId="3" borderId="0" xfId="2" applyNumberFormat="1" applyFont="1" applyFill="1"/>
    <xf numFmtId="166" fontId="16" fillId="3" borderId="0" xfId="1" applyNumberFormat="1" applyFont="1" applyFill="1" applyAlignment="1">
      <alignment horizontal="center"/>
    </xf>
    <xf numFmtId="0" fontId="20" fillId="3" borderId="0" xfId="2" applyFont="1" applyFill="1" applyAlignment="1">
      <alignment horizontal="left"/>
    </xf>
    <xf numFmtId="49" fontId="7" fillId="0" borderId="0" xfId="2" applyNumberFormat="1" applyFont="1"/>
    <xf numFmtId="0" fontId="1" fillId="0" borderId="0" xfId="2" applyAlignment="1">
      <alignment horizontal="center"/>
    </xf>
    <xf numFmtId="167" fontId="0" fillId="0" borderId="0" xfId="1" applyNumberFormat="1" applyFont="1"/>
    <xf numFmtId="3" fontId="28" fillId="3" borderId="110" xfId="2" applyNumberFormat="1" applyFont="1" applyFill="1" applyBorder="1"/>
    <xf numFmtId="3" fontId="28" fillId="3" borderId="111" xfId="2" applyNumberFormat="1" applyFont="1" applyFill="1" applyBorder="1"/>
    <xf numFmtId="166" fontId="14" fillId="3" borderId="112" xfId="1" applyNumberFormat="1" applyFont="1" applyFill="1" applyBorder="1" applyAlignment="1">
      <alignment horizontal="center"/>
    </xf>
    <xf numFmtId="2" fontId="33" fillId="2" borderId="0" xfId="2" applyNumberFormat="1" applyFont="1" applyFill="1" applyAlignment="1" applyProtection="1">
      <alignment vertical="center"/>
      <protection locked="0"/>
    </xf>
    <xf numFmtId="2" fontId="3" fillId="0" borderId="0" xfId="2" applyNumberFormat="1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right" vertical="center" indent="1"/>
      <protection locked="0"/>
    </xf>
    <xf numFmtId="0" fontId="7" fillId="0" borderId="0" xfId="2" applyFont="1"/>
    <xf numFmtId="0" fontId="34" fillId="3" borderId="0" xfId="2" applyFont="1" applyFill="1" applyAlignment="1">
      <alignment horizontal="left"/>
    </xf>
    <xf numFmtId="168" fontId="6" fillId="3" borderId="0" xfId="2" applyNumberFormat="1" applyFont="1" applyFill="1"/>
    <xf numFmtId="0" fontId="32" fillId="3" borderId="0" xfId="2" applyFont="1" applyFill="1"/>
    <xf numFmtId="0" fontId="35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36" fillId="3" borderId="0" xfId="2" applyFont="1" applyFill="1" applyAlignment="1">
      <alignment vertical="center"/>
    </xf>
    <xf numFmtId="168" fontId="9" fillId="3" borderId="0" xfId="2" applyNumberFormat="1" applyFont="1" applyFill="1" applyAlignment="1">
      <alignment horizontal="left" vertical="center"/>
    </xf>
    <xf numFmtId="0" fontId="12" fillId="3" borderId="2" xfId="2" applyFont="1" applyFill="1" applyBorder="1" applyAlignment="1">
      <alignment horizontal="right" vertical="center"/>
    </xf>
    <xf numFmtId="0" fontId="12" fillId="3" borderId="1" xfId="2" applyFont="1" applyFill="1" applyBorder="1" applyAlignment="1">
      <alignment vertical="center"/>
    </xf>
    <xf numFmtId="0" fontId="10" fillId="3" borderId="2" xfId="2" applyFont="1" applyFill="1" applyBorder="1" applyAlignment="1">
      <alignment vertical="center"/>
    </xf>
    <xf numFmtId="0" fontId="15" fillId="3" borderId="2" xfId="2" applyFont="1" applyFill="1" applyBorder="1" applyAlignment="1">
      <alignment horizontal="right" vertical="center"/>
    </xf>
    <xf numFmtId="0" fontId="17" fillId="3" borderId="119" xfId="2" applyFont="1" applyFill="1" applyBorder="1" applyAlignment="1">
      <alignment horizontal="center" vertical="center"/>
    </xf>
    <xf numFmtId="0" fontId="12" fillId="3" borderId="0" xfId="2" applyFont="1" applyFill="1"/>
    <xf numFmtId="0" fontId="38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vertical="center"/>
    </xf>
    <xf numFmtId="0" fontId="17" fillId="3" borderId="0" xfId="2" applyFont="1" applyFill="1" applyAlignment="1">
      <alignment vertical="center"/>
    </xf>
    <xf numFmtId="0" fontId="1" fillId="3" borderId="0" xfId="2" applyFill="1" applyAlignment="1">
      <alignment horizontal="left" vertical="center"/>
    </xf>
    <xf numFmtId="169" fontId="19" fillId="3" borderId="0" xfId="2" applyNumberFormat="1" applyFont="1" applyFill="1" applyAlignment="1">
      <alignment horizontal="center" vertical="center"/>
    </xf>
    <xf numFmtId="168" fontId="1" fillId="3" borderId="0" xfId="2" applyNumberFormat="1" applyFill="1" applyAlignment="1">
      <alignment vertical="center"/>
    </xf>
    <xf numFmtId="0" fontId="12" fillId="3" borderId="14" xfId="2" applyFont="1" applyFill="1" applyBorder="1" applyAlignment="1">
      <alignment horizontal="right" vertical="center"/>
    </xf>
    <xf numFmtId="0" fontId="12" fillId="3" borderId="120" xfId="2" applyFont="1" applyFill="1" applyBorder="1" applyAlignment="1">
      <alignment vertical="center"/>
    </xf>
    <xf numFmtId="0" fontId="1" fillId="3" borderId="16" xfId="2" applyFill="1" applyBorder="1" applyAlignment="1">
      <alignment vertical="center"/>
    </xf>
    <xf numFmtId="0" fontId="17" fillId="3" borderId="16" xfId="2" applyFont="1" applyFill="1" applyBorder="1" applyAlignment="1">
      <alignment horizontal="right" vertical="center"/>
    </xf>
    <xf numFmtId="0" fontId="32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7" fillId="3" borderId="121" xfId="2" applyFont="1" applyFill="1" applyBorder="1" applyAlignment="1">
      <alignment horizontal="center" vertical="center"/>
    </xf>
    <xf numFmtId="0" fontId="27" fillId="3" borderId="0" xfId="2" applyFont="1" applyFill="1" applyAlignment="1">
      <alignment vertical="center" wrapText="1"/>
    </xf>
    <xf numFmtId="0" fontId="39" fillId="3" borderId="0" xfId="2" applyFont="1" applyFill="1" applyAlignment="1">
      <alignment vertical="center" wrapText="1"/>
    </xf>
    <xf numFmtId="0" fontId="1" fillId="6" borderId="0" xfId="2" applyFill="1" applyAlignment="1">
      <alignment vertical="center"/>
    </xf>
    <xf numFmtId="14" fontId="15" fillId="3" borderId="0" xfId="2" applyNumberFormat="1" applyFont="1" applyFill="1" applyAlignment="1">
      <alignment vertical="center"/>
    </xf>
    <xf numFmtId="0" fontId="26" fillId="3" borderId="0" xfId="2" applyFont="1" applyFill="1" applyAlignment="1">
      <alignment horizontal="center" vertical="center"/>
    </xf>
    <xf numFmtId="0" fontId="40" fillId="3" borderId="0" xfId="2" applyFont="1" applyFill="1" applyAlignment="1">
      <alignment horizontal="center" vertical="center" wrapText="1"/>
    </xf>
    <xf numFmtId="0" fontId="26" fillId="3" borderId="18" xfId="2" applyFont="1" applyFill="1" applyBorder="1" applyAlignment="1">
      <alignment horizontal="center" vertical="center"/>
    </xf>
    <xf numFmtId="0" fontId="20" fillId="3" borderId="19" xfId="2" applyFont="1" applyFill="1" applyBorder="1" applyAlignment="1">
      <alignment horizontal="left" vertical="center" wrapText="1"/>
    </xf>
    <xf numFmtId="0" fontId="20" fillId="3" borderId="20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20" fillId="3" borderId="124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3" borderId="29" xfId="2" applyFont="1" applyFill="1" applyBorder="1" applyAlignment="1">
      <alignment horizontal="left"/>
    </xf>
    <xf numFmtId="0" fontId="7" fillId="3" borderId="0" xfId="2" applyFont="1" applyFill="1" applyAlignment="1">
      <alignment horizontal="center"/>
    </xf>
    <xf numFmtId="0" fontId="28" fillId="3" borderId="29" xfId="2" applyFont="1" applyFill="1" applyBorder="1" applyAlignment="1">
      <alignment horizontal="center" wrapText="1"/>
    </xf>
    <xf numFmtId="0" fontId="28" fillId="3" borderId="124" xfId="2" applyFont="1" applyFill="1" applyBorder="1" applyAlignment="1">
      <alignment horizontal="center" wrapText="1"/>
    </xf>
    <xf numFmtId="0" fontId="28" fillId="3" borderId="125" xfId="2" applyFont="1" applyFill="1" applyBorder="1" applyAlignment="1">
      <alignment horizontal="center" wrapText="1"/>
    </xf>
    <xf numFmtId="0" fontId="28" fillId="3" borderId="125" xfId="2" quotePrefix="1" applyFont="1" applyFill="1" applyBorder="1" applyAlignment="1">
      <alignment horizontal="center" wrapText="1"/>
    </xf>
    <xf numFmtId="0" fontId="28" fillId="3" borderId="29" xfId="2" quotePrefix="1" applyFont="1" applyFill="1" applyBorder="1" applyAlignment="1">
      <alignment horizontal="center" wrapText="1"/>
    </xf>
    <xf numFmtId="0" fontId="28" fillId="3" borderId="30" xfId="2" applyFont="1" applyFill="1" applyBorder="1" applyAlignment="1">
      <alignment horizontal="center" wrapText="1"/>
    </xf>
    <xf numFmtId="0" fontId="28" fillId="3" borderId="29" xfId="2" quotePrefix="1" applyFont="1" applyFill="1" applyBorder="1" applyAlignment="1">
      <alignment horizontal="center" wrapText="1"/>
    </xf>
    <xf numFmtId="0" fontId="20" fillId="3" borderId="124" xfId="2" applyFont="1" applyFill="1" applyBorder="1" applyAlignment="1">
      <alignment horizontal="center"/>
    </xf>
    <xf numFmtId="0" fontId="28" fillId="3" borderId="0" xfId="2" applyFont="1" applyFill="1" applyAlignment="1">
      <alignment horizontal="center" wrapText="1"/>
    </xf>
    <xf numFmtId="0" fontId="1" fillId="3" borderId="38" xfId="2" applyFill="1" applyBorder="1" applyAlignment="1">
      <alignment horizontal="left"/>
    </xf>
    <xf numFmtId="0" fontId="7" fillId="3" borderId="18" xfId="2" applyFont="1" applyFill="1" applyBorder="1"/>
    <xf numFmtId="0" fontId="28" fillId="3" borderId="38" xfId="2" applyFont="1" applyFill="1" applyBorder="1" applyAlignment="1">
      <alignment horizontal="center" wrapText="1"/>
    </xf>
    <xf numFmtId="0" fontId="28" fillId="3" borderId="126" xfId="2" applyFont="1" applyFill="1" applyBorder="1" applyAlignment="1">
      <alignment horizontal="center" wrapText="1"/>
    </xf>
    <xf numFmtId="0" fontId="28" fillId="3" borderId="127" xfId="2" applyFont="1" applyFill="1" applyBorder="1" applyAlignment="1">
      <alignment horizontal="center" wrapText="1"/>
    </xf>
    <xf numFmtId="0" fontId="28" fillId="3" borderId="39" xfId="2" applyFont="1" applyFill="1" applyBorder="1" applyAlignment="1">
      <alignment horizontal="center" wrapText="1"/>
    </xf>
    <xf numFmtId="0" fontId="28" fillId="3" borderId="18" xfId="2" applyFont="1" applyFill="1" applyBorder="1" applyAlignment="1">
      <alignment horizontal="center" wrapText="1"/>
    </xf>
    <xf numFmtId="0" fontId="28" fillId="7" borderId="38" xfId="2" applyFont="1" applyFill="1" applyBorder="1" applyAlignment="1">
      <alignment horizontal="center" wrapText="1"/>
    </xf>
    <xf numFmtId="0" fontId="28" fillId="7" borderId="39" xfId="2" applyFont="1" applyFill="1" applyBorder="1" applyAlignment="1">
      <alignment horizontal="center" wrapText="1"/>
    </xf>
    <xf numFmtId="0" fontId="20" fillId="3" borderId="113" xfId="2" applyFont="1" applyFill="1" applyBorder="1"/>
    <xf numFmtId="3" fontId="28" fillId="3" borderId="128" xfId="2" applyNumberFormat="1" applyFont="1" applyFill="1" applyBorder="1"/>
    <xf numFmtId="168" fontId="11" fillId="3" borderId="129" xfId="1" applyNumberFormat="1" applyFont="1" applyFill="1" applyBorder="1" applyAlignment="1">
      <alignment horizontal="right" vertical="center"/>
    </xf>
    <xf numFmtId="3" fontId="28" fillId="3" borderId="130" xfId="2" applyNumberFormat="1" applyFont="1" applyFill="1" applyBorder="1"/>
    <xf numFmtId="168" fontId="11" fillId="3" borderId="131" xfId="1" applyNumberFormat="1" applyFont="1" applyFill="1" applyBorder="1" applyAlignment="1">
      <alignment horizontal="right" vertical="center"/>
    </xf>
    <xf numFmtId="170" fontId="11" fillId="3" borderId="131" xfId="1" applyNumberFormat="1" applyFont="1" applyFill="1" applyBorder="1" applyAlignment="1">
      <alignment horizontal="right" vertical="center"/>
    </xf>
    <xf numFmtId="3" fontId="31" fillId="3" borderId="124" xfId="2" applyNumberFormat="1" applyFont="1" applyFill="1" applyBorder="1" applyAlignment="1">
      <alignment vertical="center"/>
    </xf>
    <xf numFmtId="168" fontId="11" fillId="3" borderId="132" xfId="1" applyNumberFormat="1" applyFont="1" applyFill="1" applyBorder="1" applyAlignment="1">
      <alignment horizontal="right" vertical="center"/>
    </xf>
    <xf numFmtId="3" fontId="28" fillId="7" borderId="128" xfId="2" applyNumberFormat="1" applyFont="1" applyFill="1" applyBorder="1"/>
    <xf numFmtId="170" fontId="11" fillId="7" borderId="131" xfId="1" applyNumberFormat="1" applyFont="1" applyFill="1" applyBorder="1" applyAlignment="1">
      <alignment horizontal="right" vertical="center"/>
    </xf>
    <xf numFmtId="166" fontId="16" fillId="0" borderId="0" xfId="1" applyNumberFormat="1" applyFont="1" applyBorder="1" applyAlignment="1">
      <alignment horizontal="center" vertical="center"/>
    </xf>
    <xf numFmtId="0" fontId="42" fillId="4" borderId="0" xfId="2" applyFont="1" applyFill="1" applyAlignment="1">
      <alignment vertical="center"/>
    </xf>
    <xf numFmtId="0" fontId="19" fillId="5" borderId="55" xfId="2" applyFont="1" applyFill="1" applyBorder="1" applyAlignment="1">
      <alignment horizontal="center" vertical="center"/>
    </xf>
    <xf numFmtId="0" fontId="43" fillId="4" borderId="0" xfId="2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1" fillId="4" borderId="0" xfId="2" applyFill="1" applyAlignment="1">
      <alignment vertical="center"/>
    </xf>
    <xf numFmtId="0" fontId="20" fillId="3" borderId="57" xfId="2" applyFont="1" applyFill="1" applyBorder="1"/>
    <xf numFmtId="3" fontId="28" fillId="3" borderId="133" xfId="2" applyNumberFormat="1" applyFont="1" applyFill="1" applyBorder="1"/>
    <xf numFmtId="168" fontId="11" fillId="3" borderId="134" xfId="1" applyNumberFormat="1" applyFont="1" applyFill="1" applyBorder="1" applyAlignment="1">
      <alignment horizontal="right" vertical="center"/>
    </xf>
    <xf numFmtId="3" fontId="28" fillId="3" borderId="135" xfId="2" applyNumberFormat="1" applyFont="1" applyFill="1" applyBorder="1"/>
    <xf numFmtId="168" fontId="11" fillId="3" borderId="136" xfId="1" applyNumberFormat="1" applyFont="1" applyFill="1" applyBorder="1" applyAlignment="1">
      <alignment horizontal="right" vertical="center"/>
    </xf>
    <xf numFmtId="168" fontId="11" fillId="3" borderId="137" xfId="1" applyNumberFormat="1" applyFont="1" applyFill="1" applyBorder="1" applyAlignment="1">
      <alignment horizontal="right" vertical="center"/>
    </xf>
    <xf numFmtId="3" fontId="28" fillId="7" borderId="133" xfId="2" applyNumberFormat="1" applyFont="1" applyFill="1" applyBorder="1"/>
    <xf numFmtId="168" fontId="11" fillId="7" borderId="136" xfId="1" applyNumberFormat="1" applyFont="1" applyFill="1" applyBorder="1" applyAlignment="1">
      <alignment horizontal="right" vertical="center"/>
    </xf>
    <xf numFmtId="0" fontId="10" fillId="4" borderId="0" xfId="2" applyFont="1" applyFill="1" applyAlignment="1">
      <alignment vertical="center"/>
    </xf>
    <xf numFmtId="0" fontId="10" fillId="4" borderId="0" xfId="2" applyFont="1" applyFill="1" applyAlignment="1">
      <alignment horizontal="center" vertical="center"/>
    </xf>
    <xf numFmtId="0" fontId="20" fillId="3" borderId="92" xfId="2" applyFont="1" applyFill="1" applyBorder="1"/>
    <xf numFmtId="3" fontId="28" fillId="3" borderId="138" xfId="2" applyNumberFormat="1" applyFont="1" applyFill="1" applyBorder="1"/>
    <xf numFmtId="168" fontId="11" fillId="3" borderId="139" xfId="1" applyNumberFormat="1" applyFont="1" applyFill="1" applyBorder="1" applyAlignment="1">
      <alignment horizontal="right"/>
    </xf>
    <xf numFmtId="3" fontId="28" fillId="3" borderId="140" xfId="2" applyNumberFormat="1" applyFont="1" applyFill="1" applyBorder="1"/>
    <xf numFmtId="168" fontId="11" fillId="3" borderId="141" xfId="1" applyNumberFormat="1" applyFont="1" applyFill="1" applyBorder="1" applyAlignment="1">
      <alignment horizontal="right"/>
    </xf>
    <xf numFmtId="170" fontId="11" fillId="3" borderId="141" xfId="1" applyNumberFormat="1" applyFont="1" applyFill="1" applyBorder="1" applyAlignment="1">
      <alignment horizontal="right"/>
    </xf>
    <xf numFmtId="3" fontId="31" fillId="3" borderId="124" xfId="2" applyNumberFormat="1" applyFont="1" applyFill="1" applyBorder="1"/>
    <xf numFmtId="168" fontId="11" fillId="3" borderId="142" xfId="1" applyNumberFormat="1" applyFont="1" applyFill="1" applyBorder="1" applyAlignment="1">
      <alignment horizontal="right"/>
    </xf>
    <xf numFmtId="3" fontId="28" fillId="7" borderId="138" xfId="2" applyNumberFormat="1" applyFont="1" applyFill="1" applyBorder="1"/>
    <xf numFmtId="170" fontId="11" fillId="7" borderId="141" xfId="1" applyNumberFormat="1" applyFont="1" applyFill="1" applyBorder="1" applyAlignment="1">
      <alignment horizontal="right"/>
    </xf>
    <xf numFmtId="166" fontId="16" fillId="0" borderId="0" xfId="1" applyNumberFormat="1" applyFont="1" applyBorder="1" applyAlignment="1">
      <alignment horizontal="center"/>
    </xf>
    <xf numFmtId="0" fontId="10" fillId="4" borderId="0" xfId="2" applyFont="1" applyFill="1" applyAlignment="1">
      <alignment horizontal="center"/>
    </xf>
    <xf numFmtId="0" fontId="43" fillId="4" borderId="0" xfId="2" applyFont="1" applyFill="1" applyAlignment="1">
      <alignment horizontal="center"/>
    </xf>
    <xf numFmtId="168" fontId="11" fillId="3" borderId="134" xfId="1" applyNumberFormat="1" applyFont="1" applyFill="1" applyBorder="1" applyAlignment="1">
      <alignment horizontal="right"/>
    </xf>
    <xf numFmtId="168" fontId="11" fillId="3" borderId="136" xfId="1" applyNumberFormat="1" applyFont="1" applyFill="1" applyBorder="1" applyAlignment="1">
      <alignment horizontal="right"/>
    </xf>
    <xf numFmtId="168" fontId="11" fillId="3" borderId="137" xfId="1" applyNumberFormat="1" applyFont="1" applyFill="1" applyBorder="1" applyAlignment="1">
      <alignment horizontal="right"/>
    </xf>
    <xf numFmtId="168" fontId="11" fillId="7" borderId="136" xfId="1" applyNumberFormat="1" applyFont="1" applyFill="1" applyBorder="1" applyAlignment="1">
      <alignment horizontal="right"/>
    </xf>
    <xf numFmtId="0" fontId="20" fillId="3" borderId="76" xfId="2" applyFont="1" applyFill="1" applyBorder="1"/>
    <xf numFmtId="3" fontId="28" fillId="3" borderId="143" xfId="2" applyNumberFormat="1" applyFont="1" applyFill="1" applyBorder="1"/>
    <xf numFmtId="168" fontId="11" fillId="3" borderId="144" xfId="1" applyNumberFormat="1" applyFont="1" applyFill="1" applyBorder="1" applyAlignment="1">
      <alignment horizontal="right"/>
    </xf>
    <xf numFmtId="3" fontId="28" fillId="3" borderId="145" xfId="2" applyNumberFormat="1" applyFont="1" applyFill="1" applyBorder="1"/>
    <xf numFmtId="168" fontId="11" fillId="3" borderId="146" xfId="1" applyNumberFormat="1" applyFont="1" applyFill="1" applyBorder="1" applyAlignment="1">
      <alignment horizontal="right"/>
    </xf>
    <xf numFmtId="168" fontId="11" fillId="3" borderId="147" xfId="1" applyNumberFormat="1" applyFont="1" applyFill="1" applyBorder="1" applyAlignment="1">
      <alignment horizontal="right"/>
    </xf>
    <xf numFmtId="3" fontId="28" fillId="7" borderId="143" xfId="2" applyNumberFormat="1" applyFont="1" applyFill="1" applyBorder="1"/>
    <xf numFmtId="0" fontId="42" fillId="4" borderId="0" xfId="2" applyFont="1" applyFill="1"/>
    <xf numFmtId="0" fontId="19" fillId="8" borderId="55" xfId="2" applyFont="1" applyFill="1" applyBorder="1" applyAlignment="1">
      <alignment horizontal="center"/>
    </xf>
    <xf numFmtId="0" fontId="1" fillId="3" borderId="92" xfId="2" applyFill="1" applyBorder="1"/>
    <xf numFmtId="3" fontId="31" fillId="3" borderId="138" xfId="2" applyNumberFormat="1" applyFont="1" applyFill="1" applyBorder="1"/>
    <xf numFmtId="3" fontId="31" fillId="3" borderId="140" xfId="2" applyNumberFormat="1" applyFont="1" applyFill="1" applyBorder="1"/>
    <xf numFmtId="3" fontId="31" fillId="7" borderId="138" xfId="2" applyNumberFormat="1" applyFont="1" applyFill="1" applyBorder="1"/>
    <xf numFmtId="168" fontId="11" fillId="7" borderId="141" xfId="1" applyNumberFormat="1" applyFont="1" applyFill="1" applyBorder="1" applyAlignment="1">
      <alignment horizontal="right"/>
    </xf>
    <xf numFmtId="0" fontId="1" fillId="3" borderId="84" xfId="2" applyFill="1" applyBorder="1"/>
    <xf numFmtId="3" fontId="31" fillId="3" borderId="148" xfId="2" applyNumberFormat="1" applyFont="1" applyFill="1" applyBorder="1"/>
    <xf numFmtId="168" fontId="11" fillId="3" borderId="149" xfId="1" applyNumberFormat="1" applyFont="1" applyFill="1" applyBorder="1" applyAlignment="1">
      <alignment horizontal="right"/>
    </xf>
    <xf numFmtId="3" fontId="31" fillId="3" borderId="150" xfId="2" applyNumberFormat="1" applyFont="1" applyFill="1" applyBorder="1"/>
    <xf numFmtId="168" fontId="11" fillId="3" borderId="151" xfId="1" applyNumberFormat="1" applyFont="1" applyFill="1" applyBorder="1" applyAlignment="1">
      <alignment horizontal="right"/>
    </xf>
    <xf numFmtId="168" fontId="11" fillId="3" borderId="152" xfId="1" applyNumberFormat="1" applyFont="1" applyFill="1" applyBorder="1" applyAlignment="1">
      <alignment horizontal="right"/>
    </xf>
    <xf numFmtId="3" fontId="31" fillId="7" borderId="148" xfId="2" applyNumberFormat="1" applyFont="1" applyFill="1" applyBorder="1"/>
    <xf numFmtId="168" fontId="11" fillId="7" borderId="151" xfId="1" applyNumberFormat="1" applyFont="1" applyFill="1" applyBorder="1" applyAlignment="1">
      <alignment horizontal="right"/>
    </xf>
    <xf numFmtId="168" fontId="11" fillId="3" borderId="153" xfId="1" applyNumberFormat="1" applyFont="1" applyFill="1" applyBorder="1" applyAlignment="1">
      <alignment horizontal="right" vertical="center"/>
    </xf>
    <xf numFmtId="168" fontId="11" fillId="3" borderId="154" xfId="1" applyNumberFormat="1" applyFont="1" applyFill="1" applyBorder="1" applyAlignment="1">
      <alignment horizontal="right" vertical="center"/>
    </xf>
    <xf numFmtId="168" fontId="11" fillId="3" borderId="155" xfId="1" applyNumberFormat="1" applyFont="1" applyFill="1" applyBorder="1" applyAlignment="1">
      <alignment horizontal="right" vertical="center"/>
    </xf>
    <xf numFmtId="168" fontId="11" fillId="7" borderId="154" xfId="1" applyNumberFormat="1" applyFont="1" applyFill="1" applyBorder="1" applyAlignment="1">
      <alignment horizontal="right" vertical="center"/>
    </xf>
    <xf numFmtId="168" fontId="11" fillId="3" borderId="156" xfId="1" applyNumberFormat="1" applyFont="1" applyFill="1" applyBorder="1" applyAlignment="1">
      <alignment horizontal="right" vertical="center"/>
    </xf>
    <xf numFmtId="168" fontId="11" fillId="3" borderId="157" xfId="1" applyNumberFormat="1" applyFont="1" applyFill="1" applyBorder="1" applyAlignment="1">
      <alignment horizontal="right" vertical="center"/>
    </xf>
    <xf numFmtId="168" fontId="11" fillId="3" borderId="158" xfId="1" applyNumberFormat="1" applyFont="1" applyFill="1" applyBorder="1" applyAlignment="1">
      <alignment horizontal="right" vertical="center"/>
    </xf>
    <xf numFmtId="168" fontId="11" fillId="7" borderId="157" xfId="1" applyNumberFormat="1" applyFont="1" applyFill="1" applyBorder="1" applyAlignment="1">
      <alignment horizontal="right" vertical="center"/>
    </xf>
    <xf numFmtId="168" fontId="11" fillId="3" borderId="156" xfId="1" applyNumberFormat="1" applyFont="1" applyFill="1" applyBorder="1" applyAlignment="1">
      <alignment horizontal="right"/>
    </xf>
    <xf numFmtId="168" fontId="11" fillId="3" borderId="157" xfId="1" applyNumberFormat="1" applyFont="1" applyFill="1" applyBorder="1" applyAlignment="1">
      <alignment horizontal="right"/>
    </xf>
    <xf numFmtId="168" fontId="11" fillId="3" borderId="158" xfId="1" applyNumberFormat="1" applyFont="1" applyFill="1" applyBorder="1" applyAlignment="1">
      <alignment horizontal="right"/>
    </xf>
    <xf numFmtId="168" fontId="11" fillId="7" borderId="157" xfId="1" applyNumberFormat="1" applyFont="1" applyFill="1" applyBorder="1" applyAlignment="1">
      <alignment horizontal="right"/>
    </xf>
    <xf numFmtId="3" fontId="31" fillId="3" borderId="133" xfId="2" applyNumberFormat="1" applyFont="1" applyFill="1" applyBorder="1"/>
    <xf numFmtId="3" fontId="31" fillId="3" borderId="135" xfId="2" applyNumberFormat="1" applyFont="1" applyFill="1" applyBorder="1"/>
    <xf numFmtId="3" fontId="31" fillId="7" borderId="133" xfId="2" applyNumberFormat="1" applyFont="1" applyFill="1" applyBorder="1"/>
    <xf numFmtId="9" fontId="1" fillId="0" borderId="0" xfId="1" applyFont="1" applyBorder="1"/>
    <xf numFmtId="0" fontId="1" fillId="3" borderId="96" xfId="2" applyFill="1" applyBorder="1"/>
    <xf numFmtId="168" fontId="44" fillId="3" borderId="144" xfId="1" applyNumberFormat="1" applyFont="1" applyFill="1" applyBorder="1" applyAlignment="1">
      <alignment horizontal="right" vertical="center"/>
    </xf>
    <xf numFmtId="168" fontId="11" fillId="3" borderId="144" xfId="1" applyNumberFormat="1" applyFont="1" applyFill="1" applyBorder="1" applyAlignment="1">
      <alignment horizontal="right" vertical="center"/>
    </xf>
    <xf numFmtId="168" fontId="11" fillId="3" borderId="146" xfId="1" applyNumberFormat="1" applyFont="1" applyFill="1" applyBorder="1" applyAlignment="1">
      <alignment horizontal="right" vertical="center"/>
    </xf>
    <xf numFmtId="3" fontId="28" fillId="3" borderId="124" xfId="2" applyNumberFormat="1" applyFont="1" applyFill="1" applyBorder="1" applyAlignment="1">
      <alignment vertical="center"/>
    </xf>
    <xf numFmtId="168" fontId="44" fillId="3" borderId="147" xfId="1" applyNumberFormat="1" applyFont="1" applyFill="1" applyBorder="1" applyAlignment="1">
      <alignment horizontal="right" vertical="center"/>
    </xf>
    <xf numFmtId="168" fontId="44" fillId="3" borderId="146" xfId="1" applyNumberFormat="1" applyFont="1" applyFill="1" applyBorder="1" applyAlignment="1">
      <alignment horizontal="right" vertical="center"/>
    </xf>
    <xf numFmtId="166" fontId="14" fillId="0" borderId="0" xfId="1" applyNumberFormat="1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4" borderId="0" xfId="2" applyFont="1" applyFill="1" applyAlignment="1">
      <alignment vertical="center"/>
    </xf>
    <xf numFmtId="168" fontId="44" fillId="3" borderId="134" xfId="1" applyNumberFormat="1" applyFont="1" applyFill="1" applyBorder="1" applyAlignment="1">
      <alignment horizontal="right" vertical="center"/>
    </xf>
    <xf numFmtId="168" fontId="44" fillId="3" borderId="136" xfId="1" applyNumberFormat="1" applyFont="1" applyFill="1" applyBorder="1" applyAlignment="1">
      <alignment horizontal="right" vertical="center"/>
    </xf>
    <xf numFmtId="168" fontId="44" fillId="3" borderId="137" xfId="1" applyNumberFormat="1" applyFont="1" applyFill="1" applyBorder="1" applyAlignment="1">
      <alignment horizontal="right" vertical="center"/>
    </xf>
    <xf numFmtId="168" fontId="44" fillId="7" borderId="136" xfId="1" applyNumberFormat="1" applyFont="1" applyFill="1" applyBorder="1" applyAlignment="1">
      <alignment horizontal="right" vertical="center"/>
    </xf>
    <xf numFmtId="168" fontId="11" fillId="3" borderId="139" xfId="1" applyNumberFormat="1" applyFont="1" applyFill="1" applyBorder="1" applyAlignment="1">
      <alignment horizontal="right" vertical="center"/>
    </xf>
    <xf numFmtId="168" fontId="11" fillId="3" borderId="141" xfId="1" applyNumberFormat="1" applyFont="1" applyFill="1" applyBorder="1" applyAlignment="1">
      <alignment horizontal="right" vertical="center"/>
    </xf>
    <xf numFmtId="168" fontId="11" fillId="7" borderId="141" xfId="1" applyNumberFormat="1" applyFont="1" applyFill="1" applyBorder="1" applyAlignment="1">
      <alignment horizontal="right" vertical="center"/>
    </xf>
    <xf numFmtId="0" fontId="1" fillId="3" borderId="57" xfId="2" applyFill="1" applyBorder="1"/>
    <xf numFmtId="0" fontId="20" fillId="3" borderId="38" xfId="2" quotePrefix="1" applyFont="1" applyFill="1" applyBorder="1"/>
    <xf numFmtId="49" fontId="7" fillId="3" borderId="115" xfId="2" applyNumberFormat="1" applyFont="1" applyFill="1" applyBorder="1"/>
    <xf numFmtId="0" fontId="20" fillId="3" borderId="115" xfId="2" applyFont="1" applyFill="1" applyBorder="1"/>
    <xf numFmtId="3" fontId="28" fillId="3" borderId="159" xfId="2" applyNumberFormat="1" applyFont="1" applyFill="1" applyBorder="1"/>
    <xf numFmtId="168" fontId="11" fillId="3" borderId="160" xfId="1" applyNumberFormat="1" applyFont="1" applyFill="1" applyBorder="1" applyAlignment="1">
      <alignment horizontal="right"/>
    </xf>
    <xf numFmtId="3" fontId="28" fillId="3" borderId="161" xfId="2" applyNumberFormat="1" applyFont="1" applyFill="1" applyBorder="1"/>
    <xf numFmtId="168" fontId="11" fillId="3" borderId="162" xfId="1" applyNumberFormat="1" applyFont="1" applyFill="1" applyBorder="1" applyAlignment="1">
      <alignment horizontal="right"/>
    </xf>
    <xf numFmtId="168" fontId="11" fillId="7" borderId="162" xfId="1" applyNumberFormat="1" applyFont="1" applyFill="1" applyBorder="1" applyAlignment="1">
      <alignment horizontal="right"/>
    </xf>
    <xf numFmtId="3" fontId="31" fillId="3" borderId="29" xfId="2" applyNumberFormat="1" applyFont="1" applyFill="1" applyBorder="1"/>
    <xf numFmtId="3" fontId="31" fillId="3" borderId="125" xfId="2" applyNumberFormat="1" applyFont="1" applyFill="1" applyBorder="1"/>
    <xf numFmtId="3" fontId="31" fillId="7" borderId="29" xfId="2" applyNumberFormat="1" applyFont="1" applyFill="1" applyBorder="1"/>
    <xf numFmtId="3" fontId="31" fillId="3" borderId="38" xfId="2" applyNumberFormat="1" applyFont="1" applyFill="1" applyBorder="1"/>
    <xf numFmtId="3" fontId="31" fillId="3" borderId="127" xfId="2" applyNumberFormat="1" applyFont="1" applyFill="1" applyBorder="1"/>
    <xf numFmtId="168" fontId="11" fillId="3" borderId="163" xfId="1" applyNumberFormat="1" applyFont="1" applyFill="1" applyBorder="1" applyAlignment="1">
      <alignment horizontal="right"/>
    </xf>
    <xf numFmtId="3" fontId="31" fillId="7" borderId="38" xfId="2" applyNumberFormat="1" applyFont="1" applyFill="1" applyBorder="1"/>
    <xf numFmtId="3" fontId="28" fillId="7" borderId="159" xfId="2" applyNumberFormat="1" applyFont="1" applyFill="1" applyBorder="1"/>
    <xf numFmtId="168" fontId="11" fillId="3" borderId="0" xfId="1" applyNumberFormat="1" applyFont="1" applyFill="1" applyBorder="1" applyAlignment="1">
      <alignment horizontal="right"/>
    </xf>
    <xf numFmtId="3" fontId="31" fillId="3" borderId="20" xfId="2" applyNumberFormat="1" applyFont="1" applyFill="1" applyBorder="1"/>
    <xf numFmtId="168" fontId="11" fillId="3" borderId="20" xfId="1" applyNumberFormat="1" applyFont="1" applyFill="1" applyBorder="1" applyAlignment="1">
      <alignment horizontal="right"/>
    </xf>
    <xf numFmtId="166" fontId="16" fillId="3" borderId="0" xfId="1" applyNumberFormat="1" applyFont="1" applyFill="1" applyBorder="1" applyAlignment="1">
      <alignment horizontal="center"/>
    </xf>
    <xf numFmtId="168" fontId="11" fillId="3" borderId="18" xfId="1" applyNumberFormat="1" applyFont="1" applyFill="1" applyBorder="1" applyAlignment="1">
      <alignment horizontal="right"/>
    </xf>
    <xf numFmtId="3" fontId="31" fillId="3" borderId="18" xfId="2" applyNumberFormat="1" applyFont="1" applyFill="1" applyBorder="1"/>
    <xf numFmtId="49" fontId="32" fillId="3" borderId="113" xfId="2" applyNumberFormat="1" applyFont="1" applyFill="1" applyBorder="1"/>
    <xf numFmtId="168" fontId="11" fillId="3" borderId="132" xfId="1" applyNumberFormat="1" applyFont="1" applyFill="1" applyBorder="1" applyAlignment="1">
      <alignment horizontal="right"/>
    </xf>
    <xf numFmtId="3" fontId="28" fillId="3" borderId="164" xfId="2" applyNumberFormat="1" applyFont="1" applyFill="1" applyBorder="1"/>
    <xf numFmtId="168" fontId="11" fillId="3" borderId="129" xfId="1" applyNumberFormat="1" applyFont="1" applyFill="1" applyBorder="1" applyAlignment="1">
      <alignment horizontal="right"/>
    </xf>
    <xf numFmtId="3" fontId="28" fillId="3" borderId="165" xfId="2" applyNumberFormat="1" applyFont="1" applyFill="1" applyBorder="1"/>
    <xf numFmtId="168" fontId="11" fillId="3" borderId="131" xfId="1" applyNumberFormat="1" applyFont="1" applyFill="1" applyBorder="1" applyAlignment="1">
      <alignment horizontal="right"/>
    </xf>
    <xf numFmtId="0" fontId="20" fillId="3" borderId="38" xfId="2" applyFont="1" applyFill="1" applyBorder="1" applyAlignment="1">
      <alignment horizontal="center"/>
    </xf>
    <xf numFmtId="49" fontId="32" fillId="3" borderId="115" xfId="2" applyNumberFormat="1" applyFont="1" applyFill="1" applyBorder="1"/>
    <xf numFmtId="3" fontId="28" fillId="3" borderId="166" xfId="2" applyNumberFormat="1" applyFont="1" applyFill="1" applyBorder="1"/>
    <xf numFmtId="0" fontId="20" fillId="3" borderId="0" xfId="2" applyFont="1" applyFill="1"/>
    <xf numFmtId="49" fontId="32" fillId="3" borderId="92" xfId="2" applyNumberFormat="1" applyFont="1" applyFill="1" applyBorder="1"/>
    <xf numFmtId="3" fontId="28" fillId="3" borderId="167" xfId="2" applyNumberFormat="1" applyFont="1" applyFill="1" applyBorder="1"/>
    <xf numFmtId="0" fontId="20" fillId="3" borderId="0" xfId="2" applyFont="1" applyFill="1" applyAlignment="1">
      <alignment horizontal="left" vertical="center"/>
    </xf>
    <xf numFmtId="0" fontId="20" fillId="3" borderId="0" xfId="2" applyFont="1" applyFill="1" applyAlignment="1">
      <alignment vertical="center"/>
    </xf>
    <xf numFmtId="3" fontId="28" fillId="3" borderId="0" xfId="2" applyNumberFormat="1" applyFont="1" applyFill="1" applyAlignment="1">
      <alignment vertical="center"/>
    </xf>
    <xf numFmtId="168" fontId="44" fillId="3" borderId="0" xfId="1" applyNumberFormat="1" applyFont="1" applyFill="1" applyBorder="1" applyAlignment="1">
      <alignment horizontal="right" vertical="center"/>
    </xf>
    <xf numFmtId="166" fontId="14" fillId="3" borderId="0" xfId="1" applyNumberFormat="1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40" fillId="0" borderId="20" xfId="2" applyFont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3" fontId="1" fillId="0" borderId="0" xfId="2" applyNumberFormat="1" applyAlignment="1">
      <alignment vertical="center"/>
    </xf>
    <xf numFmtId="171" fontId="40" fillId="0" borderId="18" xfId="2" applyNumberFormat="1" applyFont="1" applyBorder="1" applyAlignment="1">
      <alignment horizontal="center" vertical="center" wrapText="1"/>
    </xf>
    <xf numFmtId="171" fontId="40" fillId="0" borderId="0" xfId="2" applyNumberFormat="1" applyFont="1" applyAlignment="1">
      <alignment horizontal="center" vertical="center" wrapText="1"/>
    </xf>
    <xf numFmtId="0" fontId="1" fillId="0" borderId="0" xfId="2" applyAlignment="1">
      <alignment horizontal="left"/>
    </xf>
    <xf numFmtId="3" fontId="31" fillId="0" borderId="0" xfId="2" applyNumberFormat="1" applyFont="1"/>
    <xf numFmtId="168" fontId="11" fillId="0" borderId="0" xfId="1" applyNumberFormat="1" applyFont="1" applyBorder="1" applyAlignment="1">
      <alignment horizontal="right"/>
    </xf>
    <xf numFmtId="9" fontId="31" fillId="0" borderId="0" xfId="1" applyFont="1" applyBorder="1"/>
    <xf numFmtId="168" fontId="1" fillId="0" borderId="0" xfId="2" applyNumberFormat="1"/>
    <xf numFmtId="0" fontId="46" fillId="3" borderId="0" xfId="2" applyFont="1" applyFill="1"/>
    <xf numFmtId="0" fontId="47" fillId="3" borderId="0" xfId="2" applyFont="1" applyFill="1" applyAlignment="1">
      <alignment vertical="center"/>
    </xf>
    <xf numFmtId="171" fontId="11" fillId="3" borderId="131" xfId="1" applyNumberFormat="1" applyFont="1" applyFill="1" applyBorder="1" applyAlignment="1">
      <alignment horizontal="right" vertical="center"/>
    </xf>
    <xf numFmtId="171" fontId="11" fillId="7" borderId="131" xfId="1" applyNumberFormat="1" applyFont="1" applyFill="1" applyBorder="1" applyAlignment="1">
      <alignment horizontal="right" vertical="center"/>
    </xf>
    <xf numFmtId="171" fontId="11" fillId="3" borderId="136" xfId="1" applyNumberFormat="1" applyFont="1" applyFill="1" applyBorder="1" applyAlignment="1">
      <alignment horizontal="right" vertical="center"/>
    </xf>
    <xf numFmtId="171" fontId="11" fillId="7" borderId="136" xfId="1" applyNumberFormat="1" applyFont="1" applyFill="1" applyBorder="1" applyAlignment="1">
      <alignment horizontal="right" vertical="center"/>
    </xf>
    <xf numFmtId="171" fontId="11" fillId="3" borderId="141" xfId="1" applyNumberFormat="1" applyFont="1" applyFill="1" applyBorder="1" applyAlignment="1">
      <alignment horizontal="right"/>
    </xf>
    <xf numFmtId="171" fontId="11" fillId="7" borderId="141" xfId="1" applyNumberFormat="1" applyFont="1" applyFill="1" applyBorder="1" applyAlignment="1">
      <alignment horizontal="right"/>
    </xf>
    <xf numFmtId="171" fontId="11" fillId="3" borderId="136" xfId="1" applyNumberFormat="1" applyFont="1" applyFill="1" applyBorder="1" applyAlignment="1">
      <alignment horizontal="right"/>
    </xf>
    <xf numFmtId="171" fontId="11" fillId="7" borderId="136" xfId="1" applyNumberFormat="1" applyFont="1" applyFill="1" applyBorder="1" applyAlignment="1">
      <alignment horizontal="right"/>
    </xf>
    <xf numFmtId="171" fontId="11" fillId="3" borderId="151" xfId="1" applyNumberFormat="1" applyFont="1" applyFill="1" applyBorder="1" applyAlignment="1">
      <alignment horizontal="right"/>
    </xf>
    <xf numFmtId="171" fontId="11" fillId="7" borderId="151" xfId="1" applyNumberFormat="1" applyFont="1" applyFill="1" applyBorder="1" applyAlignment="1">
      <alignment horizontal="right"/>
    </xf>
    <xf numFmtId="171" fontId="11" fillId="3" borderId="154" xfId="1" applyNumberFormat="1" applyFont="1" applyFill="1" applyBorder="1" applyAlignment="1">
      <alignment horizontal="right" vertical="center"/>
    </xf>
    <xf numFmtId="171" fontId="11" fillId="7" borderId="154" xfId="1" applyNumberFormat="1" applyFont="1" applyFill="1" applyBorder="1" applyAlignment="1">
      <alignment horizontal="right" vertical="center"/>
    </xf>
    <xf numFmtId="171" fontId="11" fillId="3" borderId="157" xfId="1" applyNumberFormat="1" applyFont="1" applyFill="1" applyBorder="1" applyAlignment="1">
      <alignment horizontal="right" vertical="center"/>
    </xf>
    <xf numFmtId="171" fontId="11" fillId="7" borderId="157" xfId="1" applyNumberFormat="1" applyFont="1" applyFill="1" applyBorder="1" applyAlignment="1">
      <alignment horizontal="right" vertical="center"/>
    </xf>
    <xf numFmtId="171" fontId="11" fillId="3" borderId="157" xfId="1" applyNumberFormat="1" applyFont="1" applyFill="1" applyBorder="1" applyAlignment="1">
      <alignment horizontal="right"/>
    </xf>
    <xf numFmtId="171" fontId="11" fillId="7" borderId="157" xfId="1" applyNumberFormat="1" applyFont="1" applyFill="1" applyBorder="1" applyAlignment="1">
      <alignment horizontal="right"/>
    </xf>
    <xf numFmtId="171" fontId="44" fillId="3" borderId="136" xfId="1" applyNumberFormat="1" applyFont="1" applyFill="1" applyBorder="1" applyAlignment="1">
      <alignment horizontal="right" vertical="center"/>
    </xf>
    <xf numFmtId="171" fontId="44" fillId="7" borderId="136" xfId="1" applyNumberFormat="1" applyFont="1" applyFill="1" applyBorder="1" applyAlignment="1">
      <alignment horizontal="right" vertical="center"/>
    </xf>
    <xf numFmtId="171" fontId="11" fillId="3" borderId="141" xfId="1" applyNumberFormat="1" applyFont="1" applyFill="1" applyBorder="1" applyAlignment="1">
      <alignment horizontal="right" vertical="center"/>
    </xf>
    <xf numFmtId="171" fontId="11" fillId="7" borderId="141" xfId="1" applyNumberFormat="1" applyFont="1" applyFill="1" applyBorder="1" applyAlignment="1">
      <alignment horizontal="right" vertical="center"/>
    </xf>
    <xf numFmtId="171" fontId="11" fillId="3" borderId="162" xfId="1" applyNumberFormat="1" applyFont="1" applyFill="1" applyBorder="1" applyAlignment="1">
      <alignment horizontal="right"/>
    </xf>
    <xf numFmtId="171" fontId="11" fillId="7" borderId="162" xfId="1" applyNumberFormat="1" applyFont="1" applyFill="1" applyBorder="1" applyAlignment="1">
      <alignment horizontal="right"/>
    </xf>
    <xf numFmtId="0" fontId="20" fillId="3" borderId="67" xfId="2" applyFont="1" applyFill="1" applyBorder="1" applyAlignment="1">
      <alignment horizontal="left" vertical="top" wrapText="1"/>
    </xf>
    <xf numFmtId="0" fontId="20" fillId="3" borderId="9" xfId="2" applyFont="1" applyFill="1" applyBorder="1" applyAlignment="1">
      <alignment horizontal="left" vertical="top" wrapText="1"/>
    </xf>
    <xf numFmtId="0" fontId="20" fillId="3" borderId="103" xfId="2" applyFont="1" applyFill="1" applyBorder="1" applyAlignment="1">
      <alignment horizontal="left" vertical="top" wrapText="1"/>
    </xf>
    <xf numFmtId="0" fontId="20" fillId="3" borderId="66" xfId="2" quotePrefix="1" applyFont="1" applyFill="1" applyBorder="1" applyAlignment="1">
      <alignment vertical="top"/>
    </xf>
    <xf numFmtId="0" fontId="20" fillId="3" borderId="56" xfId="2" quotePrefix="1" applyFont="1" applyFill="1" applyBorder="1" applyAlignment="1">
      <alignment vertical="top"/>
    </xf>
    <xf numFmtId="0" fontId="20" fillId="3" borderId="67" xfId="2" applyFont="1" applyFill="1" applyBorder="1" applyAlignment="1">
      <alignment horizontal="left" vertical="top"/>
    </xf>
    <xf numFmtId="0" fontId="20" fillId="3" borderId="14" xfId="2" applyFont="1" applyFill="1" applyBorder="1" applyAlignment="1">
      <alignment horizontal="left" vertical="top"/>
    </xf>
    <xf numFmtId="0" fontId="20" fillId="3" borderId="29" xfId="2" quotePrefix="1" applyFont="1" applyFill="1" applyBorder="1" applyAlignment="1">
      <alignment vertical="top"/>
    </xf>
    <xf numFmtId="0" fontId="20" fillId="3" borderId="14" xfId="2" applyFont="1" applyFill="1" applyBorder="1" applyAlignment="1">
      <alignment horizontal="left" vertical="top" wrapText="1"/>
    </xf>
    <xf numFmtId="0" fontId="12" fillId="3" borderId="3" xfId="2" applyFont="1" applyFill="1" applyBorder="1" applyAlignment="1">
      <alignment horizontal="left" vertical="center"/>
    </xf>
    <xf numFmtId="0" fontId="12" fillId="3" borderId="2" xfId="2" applyFont="1" applyFill="1" applyBorder="1" applyAlignment="1">
      <alignment horizontal="left" vertical="center"/>
    </xf>
    <xf numFmtId="0" fontId="12" fillId="3" borderId="4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11" xfId="2" applyFont="1" applyFill="1" applyBorder="1" applyAlignment="1">
      <alignment horizontal="left" vertical="center"/>
    </xf>
    <xf numFmtId="0" fontId="21" fillId="3" borderId="12" xfId="2" applyFont="1" applyFill="1" applyBorder="1" applyAlignment="1">
      <alignment horizontal="left" vertical="center"/>
    </xf>
    <xf numFmtId="0" fontId="23" fillId="3" borderId="15" xfId="2" applyFont="1" applyFill="1" applyBorder="1" applyAlignment="1">
      <alignment horizontal="left" vertical="center"/>
    </xf>
    <xf numFmtId="0" fontId="23" fillId="3" borderId="16" xfId="2" applyFont="1" applyFill="1" applyBorder="1" applyAlignment="1">
      <alignment horizontal="left" vertical="center"/>
    </xf>
    <xf numFmtId="0" fontId="23" fillId="3" borderId="17" xfId="2" applyFont="1" applyFill="1" applyBorder="1" applyAlignment="1">
      <alignment horizontal="left" vertical="center"/>
    </xf>
    <xf numFmtId="0" fontId="20" fillId="3" borderId="25" xfId="2" applyFont="1" applyFill="1" applyBorder="1" applyAlignment="1">
      <alignment horizontal="center"/>
    </xf>
    <xf numFmtId="0" fontId="20" fillId="3" borderId="26" xfId="2" applyFont="1" applyFill="1" applyBorder="1" applyAlignment="1">
      <alignment horizontal="center"/>
    </xf>
    <xf numFmtId="0" fontId="20" fillId="3" borderId="27" xfId="2" applyFont="1" applyFill="1" applyBorder="1" applyAlignment="1">
      <alignment horizontal="center"/>
    </xf>
    <xf numFmtId="0" fontId="20" fillId="3" borderId="28" xfId="2" applyFont="1" applyFill="1" applyBorder="1" applyAlignment="1">
      <alignment horizontal="center" vertical="center" wrapText="1"/>
    </xf>
    <xf numFmtId="0" fontId="20" fillId="3" borderId="37" xfId="2" applyFont="1" applyFill="1" applyBorder="1" applyAlignment="1">
      <alignment horizontal="center" vertical="center" wrapText="1"/>
    </xf>
    <xf numFmtId="0" fontId="20" fillId="3" borderId="46" xfId="2" applyFont="1" applyFill="1" applyBorder="1" applyAlignment="1">
      <alignment horizontal="center" vertical="center" wrapText="1"/>
    </xf>
    <xf numFmtId="0" fontId="20" fillId="3" borderId="19" xfId="2" quotePrefix="1" applyFont="1" applyFill="1" applyBorder="1" applyAlignment="1">
      <alignment vertical="top"/>
    </xf>
    <xf numFmtId="0" fontId="20" fillId="3" borderId="20" xfId="2" applyFont="1" applyFill="1" applyBorder="1" applyAlignment="1">
      <alignment horizontal="left" vertical="top"/>
    </xf>
    <xf numFmtId="0" fontId="26" fillId="0" borderId="20" xfId="2" applyFont="1" applyBorder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45" fillId="0" borderId="19" xfId="2" applyFont="1" applyBorder="1" applyAlignment="1">
      <alignment horizontal="center" vertical="center"/>
    </xf>
    <xf numFmtId="0" fontId="45" fillId="0" borderId="21" xfId="2" applyFont="1" applyBorder="1" applyAlignment="1">
      <alignment horizontal="center" vertical="center"/>
    </xf>
    <xf numFmtId="171" fontId="26" fillId="0" borderId="38" xfId="2" applyNumberFormat="1" applyFont="1" applyBorder="1" applyAlignment="1">
      <alignment horizontal="center" vertical="center"/>
    </xf>
    <xf numFmtId="171" fontId="26" fillId="0" borderId="18" xfId="2" applyNumberFormat="1" applyFont="1" applyBorder="1" applyAlignment="1">
      <alignment horizontal="center" vertical="center"/>
    </xf>
    <xf numFmtId="171" fontId="40" fillId="0" borderId="38" xfId="2" applyNumberFormat="1" applyFont="1" applyBorder="1" applyAlignment="1">
      <alignment horizontal="center" vertical="center" wrapText="1"/>
    </xf>
    <xf numFmtId="171" fontId="40" fillId="0" borderId="39" xfId="2" applyNumberFormat="1" applyFont="1" applyBorder="1" applyAlignment="1">
      <alignment horizontal="center" vertical="center" wrapText="1"/>
    </xf>
    <xf numFmtId="171" fontId="40" fillId="0" borderId="18" xfId="2" applyNumberFormat="1" applyFont="1" applyBorder="1" applyAlignment="1">
      <alignment horizontal="center" vertical="center" wrapText="1"/>
    </xf>
    <xf numFmtId="171" fontId="26" fillId="0" borderId="39" xfId="2" applyNumberFormat="1" applyFont="1" applyBorder="1" applyAlignment="1">
      <alignment horizontal="center" vertical="center"/>
    </xf>
    <xf numFmtId="171" fontId="45" fillId="0" borderId="38" xfId="2" applyNumberFormat="1" applyFont="1" applyBorder="1" applyAlignment="1">
      <alignment horizontal="center" vertical="center"/>
    </xf>
    <xf numFmtId="171" fontId="45" fillId="0" borderId="39" xfId="2" applyNumberFormat="1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40" fillId="0" borderId="19" xfId="2" applyFont="1" applyBorder="1" applyAlignment="1">
      <alignment horizontal="center" vertical="center" wrapText="1"/>
    </xf>
    <xf numFmtId="0" fontId="40" fillId="0" borderId="21" xfId="2" applyFont="1" applyBorder="1" applyAlignment="1">
      <alignment horizontal="center" vertical="center" wrapText="1"/>
    </xf>
    <xf numFmtId="0" fontId="40" fillId="0" borderId="20" xfId="2" applyFont="1" applyBorder="1" applyAlignment="1">
      <alignment horizontal="center" vertical="center" wrapText="1"/>
    </xf>
    <xf numFmtId="0" fontId="20" fillId="3" borderId="18" xfId="2" applyFont="1" applyFill="1" applyBorder="1" applyAlignment="1">
      <alignment horizontal="left" vertical="top" wrapText="1"/>
    </xf>
    <xf numFmtId="0" fontId="28" fillId="3" borderId="29" xfId="2" quotePrefix="1" applyFont="1" applyFill="1" applyBorder="1" applyAlignment="1">
      <alignment horizontal="center" wrapText="1"/>
    </xf>
    <xf numFmtId="0" fontId="28" fillId="3" borderId="30" xfId="2" quotePrefix="1" applyFont="1" applyFill="1" applyBorder="1" applyAlignment="1">
      <alignment horizontal="center" wrapText="1"/>
    </xf>
    <xf numFmtId="0" fontId="28" fillId="7" borderId="29" xfId="2" quotePrefix="1" applyFont="1" applyFill="1" applyBorder="1" applyAlignment="1">
      <alignment horizontal="center" wrapText="1"/>
    </xf>
    <xf numFmtId="0" fontId="28" fillId="7" borderId="30" xfId="2" quotePrefix="1" applyFont="1" applyFill="1" applyBorder="1" applyAlignment="1">
      <alignment horizontal="center" wrapText="1"/>
    </xf>
    <xf numFmtId="0" fontId="41" fillId="3" borderId="23" xfId="2" applyFont="1" applyFill="1" applyBorder="1" applyAlignment="1">
      <alignment horizontal="center" vertical="center" wrapText="1"/>
    </xf>
    <xf numFmtId="0" fontId="41" fillId="3" borderId="19" xfId="2" applyFont="1" applyFill="1" applyBorder="1" applyAlignment="1">
      <alignment horizontal="center" vertical="center" wrapText="1"/>
    </xf>
    <xf numFmtId="0" fontId="41" fillId="3" borderId="21" xfId="2" applyFont="1" applyFill="1" applyBorder="1" applyAlignment="1">
      <alignment horizontal="center" vertical="center" wrapText="1"/>
    </xf>
    <xf numFmtId="0" fontId="41" fillId="3" borderId="22" xfId="2" applyFont="1" applyFill="1" applyBorder="1" applyAlignment="1">
      <alignment horizontal="center" vertical="center" wrapText="1"/>
    </xf>
    <xf numFmtId="0" fontId="41" fillId="3" borderId="24" xfId="2" applyFont="1" applyFill="1" applyBorder="1" applyAlignment="1">
      <alignment horizontal="center" vertical="center" wrapText="1"/>
    </xf>
    <xf numFmtId="0" fontId="41" fillId="7" borderId="22" xfId="2" applyFont="1" applyFill="1" applyBorder="1" applyAlignment="1">
      <alignment horizontal="center" vertical="center" wrapText="1"/>
    </xf>
    <xf numFmtId="0" fontId="41" fillId="7" borderId="24" xfId="2" applyFont="1" applyFill="1" applyBorder="1" applyAlignment="1">
      <alignment horizontal="center" vertical="center" wrapText="1"/>
    </xf>
    <xf numFmtId="0" fontId="41" fillId="3" borderId="122" xfId="2" applyFont="1" applyFill="1" applyBorder="1" applyAlignment="1">
      <alignment horizontal="center" vertical="center" wrapText="1"/>
    </xf>
    <xf numFmtId="0" fontId="41" fillId="3" borderId="123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left" vertical="center"/>
    </xf>
    <xf numFmtId="0" fontId="12" fillId="3" borderId="16" xfId="2" applyFont="1" applyFill="1" applyBorder="1" applyAlignment="1">
      <alignment horizontal="left" vertical="center"/>
    </xf>
    <xf numFmtId="0" fontId="12" fillId="3" borderId="17" xfId="2" applyFont="1" applyFill="1" applyBorder="1" applyAlignment="1">
      <alignment horizontal="left" vertical="center"/>
    </xf>
    <xf numFmtId="0" fontId="46" fillId="3" borderId="3" xfId="2" applyFont="1" applyFill="1" applyBorder="1" applyAlignment="1">
      <alignment horizontal="left" vertical="center"/>
    </xf>
    <xf numFmtId="0" fontId="46" fillId="3" borderId="2" xfId="2" applyFont="1" applyFill="1" applyBorder="1" applyAlignment="1">
      <alignment horizontal="left" vertical="center"/>
    </xf>
    <xf numFmtId="0" fontId="46" fillId="3" borderId="4" xfId="2" applyFont="1" applyFill="1" applyBorder="1" applyAlignment="1">
      <alignment horizontal="left" vertical="center"/>
    </xf>
    <xf numFmtId="3" fontId="28" fillId="3" borderId="54" xfId="2" applyNumberFormat="1" applyFont="1" applyFill="1" applyBorder="1"/>
    <xf numFmtId="3" fontId="28" fillId="3" borderId="114" xfId="2" applyNumberFormat="1" applyFont="1" applyFill="1" applyBorder="1"/>
    <xf numFmtId="0" fontId="20" fillId="3" borderId="116" xfId="2" applyFont="1" applyFill="1" applyBorder="1"/>
    <xf numFmtId="3" fontId="28" fillId="3" borderId="112" xfId="2" applyNumberFormat="1" applyFont="1" applyFill="1" applyBorder="1"/>
    <xf numFmtId="3" fontId="28" fillId="3" borderId="117" xfId="2" applyNumberFormat="1" applyFont="1" applyFill="1" applyBorder="1"/>
    <xf numFmtId="3" fontId="28" fillId="3" borderId="75" xfId="2" applyNumberFormat="1" applyFont="1" applyFill="1" applyBorder="1"/>
    <xf numFmtId="3" fontId="28" fillId="3" borderId="118" xfId="2" applyNumberFormat="1" applyFont="1" applyFill="1" applyBorder="1"/>
    <xf numFmtId="3" fontId="1" fillId="3" borderId="0" xfId="2" applyNumberFormat="1" applyFill="1"/>
  </cellXfs>
  <cellStyles count="3">
    <cellStyle name="Normal" xfId="0" builtinId="0"/>
    <cellStyle name="Normal 7" xfId="2" xr:uid="{6A0D4AAA-CB0C-4A18-8778-155EAB478CCF}"/>
    <cellStyle name="Percent" xfId="1" builtinId="5"/>
  </cellStyles>
  <dxfs count="16"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C8E9DA6-DDE9-41A4-934F-532B41FDD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C8CDB0A9-858B-4A36-9588-A0ED2DE62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AC54550-0623-44B8-880A-C8A46AE9D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</xdr:colOff>
      <xdr:row>0</xdr:row>
      <xdr:rowOff>28575</xdr:rowOff>
    </xdr:from>
    <xdr:to>
      <xdr:col>25</xdr:col>
      <xdr:colOff>142875</xdr:colOff>
      <xdr:row>1</xdr:row>
      <xdr:rowOff>466725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1D6861-489F-44C7-9461-25A5E59CB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0355" y="28575"/>
          <a:ext cx="1463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0</xdr:row>
      <xdr:rowOff>66675</xdr:rowOff>
    </xdr:from>
    <xdr:to>
      <xdr:col>15</xdr:col>
      <xdr:colOff>102394</xdr:colOff>
      <xdr:row>1</xdr:row>
      <xdr:rowOff>314325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FB39D4E-191B-4D8A-A21D-52C45D26D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790" y="66675"/>
          <a:ext cx="1134904" cy="77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0</xdr:row>
      <xdr:rowOff>66675</xdr:rowOff>
    </xdr:from>
    <xdr:to>
      <xdr:col>15</xdr:col>
      <xdr:colOff>102394</xdr:colOff>
      <xdr:row>1</xdr:row>
      <xdr:rowOff>314325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BFBB49D-6CB5-48CE-AD0F-A7565C79D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6675"/>
          <a:ext cx="1134904" cy="77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6412D-3C6B-4115-8947-29647CD09EBF}">
  <sheetPr codeName="Sheet5">
    <tabColor rgb="FFFF0000"/>
    <pageSetUpPr fitToPage="1"/>
  </sheetPr>
  <dimension ref="A1:BH143"/>
  <sheetViews>
    <sheetView showGridLines="0" showZeros="0" workbookViewId="0">
      <pane xSplit="5" ySplit="10" topLeftCell="M66" activePane="bottomRight" state="frozen"/>
      <selection activeCell="Q5" sqref="Q5"/>
      <selection pane="topRight" activeCell="Q5" sqref="Q5"/>
      <selection pane="bottomLeft" activeCell="Q5" sqref="Q5"/>
      <selection pane="bottomRight" activeCell="A2" sqref="A2:AM83"/>
    </sheetView>
  </sheetViews>
  <sheetFormatPr defaultRowHeight="13.2" outlineLevelRow="1" outlineLevelCol="1"/>
  <cols>
    <col min="1" max="1" width="5.88671875" style="217" customWidth="1"/>
    <col min="2" max="2" width="5" style="5" customWidth="1"/>
    <col min="3" max="3" width="20.44140625" style="5" customWidth="1"/>
    <col min="4" max="4" width="11.33203125" style="216" hidden="1" customWidth="1" outlineLevel="1"/>
    <col min="5" max="5" width="6.44140625" style="5" customWidth="1" collapsed="1"/>
    <col min="6" max="10" width="6.5546875" style="5" customWidth="1"/>
    <col min="11" max="11" width="7.44140625" style="5" customWidth="1"/>
    <col min="12" max="13" width="7.5546875" style="5" customWidth="1"/>
    <col min="14" max="32" width="6.5546875" style="5" customWidth="1"/>
    <col min="33" max="33" width="8.109375" style="5" hidden="1" customWidth="1" outlineLevel="1"/>
    <col min="34" max="34" width="9.5546875" style="5" customWidth="1" collapsed="1"/>
    <col min="35" max="36" width="8.109375" style="5" hidden="1" customWidth="1" outlineLevel="1"/>
    <col min="37" max="37" width="7.5546875" style="5" hidden="1" customWidth="1" outlineLevel="1"/>
    <col min="38" max="38" width="8.109375" style="5" hidden="1" customWidth="1" outlineLevel="1"/>
    <col min="39" max="39" width="7.88671875" style="5" customWidth="1" collapsed="1"/>
    <col min="40" max="52" width="1" style="5" customWidth="1"/>
    <col min="53" max="53" width="24.88671875" style="144" hidden="1" customWidth="1" outlineLevel="1"/>
    <col min="54" max="54" width="19.88671875" style="144" hidden="1" customWidth="1" outlineLevel="1"/>
    <col min="55" max="55" width="7.5546875" style="5" hidden="1" customWidth="1" outlineLevel="1"/>
    <col min="56" max="56" width="5.44140625" style="5" hidden="1" customWidth="1" outlineLevel="1"/>
    <col min="57" max="57" width="9.109375" style="5" hidden="1" customWidth="1" outlineLevel="1" collapsed="1"/>
    <col min="58" max="58" width="10.5546875" style="5" hidden="1" customWidth="1" outlineLevel="1"/>
    <col min="59" max="59" width="9.109375" style="5" hidden="1" customWidth="1" outlineLevel="1"/>
    <col min="60" max="60" width="9.109375" style="5" customWidth="1" collapsed="1"/>
    <col min="61" max="16384" width="8.88671875" style="5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 s="5"/>
      <c r="BB1" s="5"/>
    </row>
    <row r="2" spans="1:59" ht="52.65" customHeight="1">
      <c r="A2" s="6" t="str">
        <f>IF(K5="Export","EU "&amp;K5&amp;" of Bovine Products to Third Countries","EU 28 "&amp;K5&amp;" of Bovine Products from Third Countries")</f>
        <v>EU Export of Bovine Products to Third Countries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7"/>
      <c r="S2" s="7"/>
      <c r="T2" s="10" t="str">
        <f>K5&amp;"s in TONNES cwe by Member State"</f>
        <v>Exports in TONNES cwe by Member State</v>
      </c>
      <c r="U2" s="7"/>
      <c r="V2" s="9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9"/>
      <c r="BA2" s="5"/>
      <c r="BB2" s="5"/>
    </row>
    <row r="3" spans="1:59" ht="7.5" customHeight="1" thickBo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9"/>
      <c r="BA3" s="5"/>
      <c r="BB3" s="5"/>
    </row>
    <row r="4" spans="1:59" s="23" customFormat="1" ht="18" customHeight="1" thickBot="1">
      <c r="A4" s="11"/>
      <c r="B4" s="12" t="s">
        <v>177</v>
      </c>
      <c r="C4" s="13"/>
      <c r="D4" s="14"/>
      <c r="E4" s="15"/>
      <c r="F4" s="15"/>
      <c r="G4" s="15"/>
      <c r="H4" s="16"/>
      <c r="I4" s="17"/>
      <c r="J4" s="18" t="s">
        <v>1</v>
      </c>
      <c r="K4" s="470" t="s">
        <v>2</v>
      </c>
      <c r="L4" s="471"/>
      <c r="M4" s="472"/>
      <c r="N4" s="13"/>
      <c r="O4" s="19"/>
      <c r="P4" s="20" t="s">
        <v>3</v>
      </c>
      <c r="Q4" s="21">
        <v>4</v>
      </c>
      <c r="R4" s="2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59" s="32" customFormat="1" ht="18" customHeight="1" thickBot="1">
      <c r="A5" s="24"/>
      <c r="B5" s="25"/>
      <c r="C5" s="25"/>
      <c r="D5" s="26">
        <f>DATE($Q$5,$Q$4,1)</f>
        <v>45383</v>
      </c>
      <c r="E5" s="25"/>
      <c r="F5" s="25"/>
      <c r="G5" s="25"/>
      <c r="H5" s="27"/>
      <c r="I5" s="28"/>
      <c r="J5" s="29" t="s">
        <v>4</v>
      </c>
      <c r="K5" s="473" t="s">
        <v>5</v>
      </c>
      <c r="L5" s="474"/>
      <c r="M5" s="475"/>
      <c r="N5" s="25"/>
      <c r="O5" s="30"/>
      <c r="P5" s="31" t="s">
        <v>6</v>
      </c>
      <c r="Q5" s="21">
        <v>2024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59" s="32" customFormat="1" ht="18" customHeight="1" thickBot="1">
      <c r="A6" s="33"/>
      <c r="B6" s="33"/>
      <c r="C6" s="33"/>
      <c r="D6" s="33"/>
      <c r="E6" s="33"/>
      <c r="F6" s="33"/>
      <c r="G6" s="25"/>
      <c r="H6" s="34"/>
      <c r="I6" s="35"/>
      <c r="J6" s="36" t="s">
        <v>7</v>
      </c>
      <c r="K6" s="476" t="s">
        <v>8</v>
      </c>
      <c r="L6" s="477"/>
      <c r="M6" s="478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59" s="32" customFormat="1" ht="8.25" customHeight="1" thickBot="1">
      <c r="A7" s="33"/>
      <c r="B7" s="33"/>
      <c r="C7" s="39"/>
      <c r="D7" s="40"/>
      <c r="E7" s="39"/>
      <c r="F7" s="39"/>
      <c r="G7" s="25"/>
      <c r="H7" s="25"/>
      <c r="I7" s="25"/>
      <c r="J7" s="25"/>
      <c r="K7" s="25"/>
      <c r="L7" s="25"/>
      <c r="M7" s="25"/>
      <c r="N7" s="25"/>
      <c r="O7" s="41"/>
      <c r="P7" s="41"/>
      <c r="Q7" s="41"/>
      <c r="R7" s="41"/>
      <c r="S7" s="41"/>
      <c r="T7" s="41"/>
      <c r="U7" s="41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59" s="49" customFormat="1" ht="15" customHeight="1" thickTop="1">
      <c r="A8" s="42"/>
      <c r="B8" s="43"/>
      <c r="C8" s="43"/>
      <c r="D8" s="44"/>
      <c r="E8" s="45"/>
      <c r="F8" s="46" t="s">
        <v>9</v>
      </c>
      <c r="G8" s="47" t="s">
        <v>10</v>
      </c>
      <c r="H8" s="47" t="s">
        <v>11</v>
      </c>
      <c r="I8" s="47" t="s">
        <v>12</v>
      </c>
      <c r="J8" s="47" t="s">
        <v>13</v>
      </c>
      <c r="K8" s="47" t="s">
        <v>14</v>
      </c>
      <c r="L8" s="47" t="s">
        <v>15</v>
      </c>
      <c r="M8" s="47" t="s">
        <v>16</v>
      </c>
      <c r="N8" s="47" t="s">
        <v>17</v>
      </c>
      <c r="O8" s="47" t="s">
        <v>18</v>
      </c>
      <c r="P8" s="47" t="s">
        <v>19</v>
      </c>
      <c r="Q8" s="47" t="s">
        <v>20</v>
      </c>
      <c r="R8" s="47" t="s">
        <v>21</v>
      </c>
      <c r="S8" s="47" t="s">
        <v>22</v>
      </c>
      <c r="T8" s="47" t="s">
        <v>23</v>
      </c>
      <c r="U8" s="47" t="s">
        <v>24</v>
      </c>
      <c r="V8" s="47" t="s">
        <v>25</v>
      </c>
      <c r="W8" s="47" t="s">
        <v>26</v>
      </c>
      <c r="X8" s="47" t="s">
        <v>27</v>
      </c>
      <c r="Y8" s="47" t="s">
        <v>28</v>
      </c>
      <c r="Z8" s="47" t="s">
        <v>29</v>
      </c>
      <c r="AA8" s="47" t="s">
        <v>30</v>
      </c>
      <c r="AB8" s="47" t="s">
        <v>31</v>
      </c>
      <c r="AC8" s="47" t="s">
        <v>32</v>
      </c>
      <c r="AD8" s="47" t="s">
        <v>33</v>
      </c>
      <c r="AE8" s="47" t="s">
        <v>34</v>
      </c>
      <c r="AF8" s="47" t="s">
        <v>35</v>
      </c>
      <c r="AG8" s="48" t="s">
        <v>36</v>
      </c>
      <c r="AH8" s="479" t="s">
        <v>37</v>
      </c>
      <c r="AI8" s="480"/>
      <c r="AJ8" s="480"/>
      <c r="AK8" s="480"/>
      <c r="AL8" s="481"/>
      <c r="AM8" s="482" t="str">
        <f>"EU % " &amp; RIGHT(E11,2) &amp; "/" &amp; RIGHT(E12,2)</f>
        <v>EU % 24/23</v>
      </c>
    </row>
    <row r="9" spans="1:59" s="49" customFormat="1" hidden="1" outlineLevel="1">
      <c r="A9" s="50"/>
      <c r="B9" s="51"/>
      <c r="C9" s="51"/>
      <c r="D9" s="52"/>
      <c r="E9" s="53"/>
      <c r="F9" s="54" t="s">
        <v>38</v>
      </c>
      <c r="G9" s="55" t="s">
        <v>39</v>
      </c>
      <c r="H9" s="55" t="s">
        <v>40</v>
      </c>
      <c r="I9" s="55" t="s">
        <v>41</v>
      </c>
      <c r="J9" s="55" t="s">
        <v>42</v>
      </c>
      <c r="K9" s="55" t="s">
        <v>43</v>
      </c>
      <c r="L9" s="55" t="s">
        <v>44</v>
      </c>
      <c r="M9" s="55" t="s">
        <v>45</v>
      </c>
      <c r="N9" s="55" t="s">
        <v>46</v>
      </c>
      <c r="O9" s="55" t="s">
        <v>47</v>
      </c>
      <c r="P9" s="56" t="s">
        <v>48</v>
      </c>
      <c r="Q9" s="55" t="s">
        <v>49</v>
      </c>
      <c r="R9" s="55" t="s">
        <v>50</v>
      </c>
      <c r="S9" s="55" t="s">
        <v>51</v>
      </c>
      <c r="T9" s="55" t="s">
        <v>52</v>
      </c>
      <c r="U9" s="55" t="s">
        <v>53</v>
      </c>
      <c r="V9" s="55" t="s">
        <v>54</v>
      </c>
      <c r="W9" s="55" t="s">
        <v>55</v>
      </c>
      <c r="X9" s="55" t="s">
        <v>56</v>
      </c>
      <c r="Y9" s="55" t="s">
        <v>57</v>
      </c>
      <c r="Z9" s="55" t="s">
        <v>58</v>
      </c>
      <c r="AA9" s="55" t="s">
        <v>59</v>
      </c>
      <c r="AB9" s="55" t="s">
        <v>60</v>
      </c>
      <c r="AC9" s="55" t="s">
        <v>61</v>
      </c>
      <c r="AD9" s="55" t="s">
        <v>62</v>
      </c>
      <c r="AE9" s="55" t="s">
        <v>63</v>
      </c>
      <c r="AF9" s="55" t="s">
        <v>64</v>
      </c>
      <c r="AG9" s="57" t="s">
        <v>65</v>
      </c>
      <c r="AH9" s="58"/>
      <c r="AI9" s="59"/>
      <c r="AJ9" s="59"/>
      <c r="AK9" s="59"/>
      <c r="AL9" s="60"/>
      <c r="AM9" s="483"/>
    </row>
    <row r="10" spans="1:59" ht="15.75" customHeight="1" collapsed="1" thickBot="1">
      <c r="A10" s="61"/>
      <c r="B10" s="62"/>
      <c r="C10" s="62"/>
      <c r="D10" s="63"/>
      <c r="E10" s="64"/>
      <c r="F10" s="65">
        <f>$Q$4</f>
        <v>4</v>
      </c>
      <c r="G10" s="66">
        <f t="shared" ref="G10:AF10" si="0">$Q$4</f>
        <v>4</v>
      </c>
      <c r="H10" s="66">
        <f t="shared" si="0"/>
        <v>4</v>
      </c>
      <c r="I10" s="66">
        <f t="shared" si="0"/>
        <v>4</v>
      </c>
      <c r="J10" s="66">
        <f t="shared" si="0"/>
        <v>4</v>
      </c>
      <c r="K10" s="66">
        <f t="shared" si="0"/>
        <v>4</v>
      </c>
      <c r="L10" s="66">
        <f t="shared" si="0"/>
        <v>4</v>
      </c>
      <c r="M10" s="66">
        <f t="shared" si="0"/>
        <v>4</v>
      </c>
      <c r="N10" s="66">
        <f t="shared" si="0"/>
        <v>4</v>
      </c>
      <c r="O10" s="66">
        <f t="shared" si="0"/>
        <v>4</v>
      </c>
      <c r="P10" s="66">
        <f t="shared" si="0"/>
        <v>4</v>
      </c>
      <c r="Q10" s="66">
        <f t="shared" si="0"/>
        <v>4</v>
      </c>
      <c r="R10" s="66">
        <f t="shared" si="0"/>
        <v>4</v>
      </c>
      <c r="S10" s="66">
        <f t="shared" si="0"/>
        <v>4</v>
      </c>
      <c r="T10" s="66">
        <f t="shared" si="0"/>
        <v>4</v>
      </c>
      <c r="U10" s="66">
        <f t="shared" si="0"/>
        <v>4</v>
      </c>
      <c r="V10" s="66">
        <f t="shared" si="0"/>
        <v>4</v>
      </c>
      <c r="W10" s="66">
        <f t="shared" si="0"/>
        <v>4</v>
      </c>
      <c r="X10" s="66">
        <f t="shared" si="0"/>
        <v>4</v>
      </c>
      <c r="Y10" s="66">
        <f t="shared" si="0"/>
        <v>4</v>
      </c>
      <c r="Z10" s="66">
        <f t="shared" si="0"/>
        <v>4</v>
      </c>
      <c r="AA10" s="66">
        <f t="shared" si="0"/>
        <v>4</v>
      </c>
      <c r="AB10" s="66">
        <f t="shared" si="0"/>
        <v>4</v>
      </c>
      <c r="AC10" s="66">
        <f t="shared" si="0"/>
        <v>4</v>
      </c>
      <c r="AD10" s="66">
        <f t="shared" si="0"/>
        <v>4</v>
      </c>
      <c r="AE10" s="66">
        <f t="shared" si="0"/>
        <v>4</v>
      </c>
      <c r="AF10" s="66">
        <f t="shared" si="0"/>
        <v>4</v>
      </c>
      <c r="AG10" s="67" t="e">
        <v>#N/A</v>
      </c>
      <c r="AH10" s="68" t="s">
        <v>66</v>
      </c>
      <c r="AI10" s="69"/>
      <c r="AJ10" s="69"/>
      <c r="AK10" s="69"/>
      <c r="AL10" s="70"/>
      <c r="AM10" s="484"/>
      <c r="BA10" s="5"/>
      <c r="BB10" s="5"/>
    </row>
    <row r="11" spans="1:59" s="79" customFormat="1" ht="15" thickTop="1" thickBot="1">
      <c r="A11" s="485" t="s">
        <v>67</v>
      </c>
      <c r="B11" s="486" t="s">
        <v>68</v>
      </c>
      <c r="C11" s="486"/>
      <c r="D11" s="8" t="s">
        <v>69</v>
      </c>
      <c r="E11" s="71">
        <f>$Q$5</f>
        <v>2024</v>
      </c>
      <c r="F11" s="72">
        <v>435.22650000000004</v>
      </c>
      <c r="G11" s="73">
        <v>4539.3685200000009</v>
      </c>
      <c r="H11" s="73">
        <v>1769.7562</v>
      </c>
      <c r="I11" s="73">
        <v>974.20288000000016</v>
      </c>
      <c r="J11" s="73">
        <v>1054.7163399999999</v>
      </c>
      <c r="K11" s="73">
        <v>366.89416000000006</v>
      </c>
      <c r="L11" s="73">
        <v>2503.4943000000003</v>
      </c>
      <c r="M11" s="73">
        <v>56.778300000000002</v>
      </c>
      <c r="N11" s="73">
        <v>207.30709999999999</v>
      </c>
      <c r="O11" s="73">
        <v>1554.1817000000001</v>
      </c>
      <c r="P11" s="73">
        <v>593.61062000000004</v>
      </c>
      <c r="Q11" s="73">
        <v>16.188000000000002</v>
      </c>
      <c r="R11" s="73">
        <v>0</v>
      </c>
      <c r="S11" s="73">
        <v>83.946240000000017</v>
      </c>
      <c r="T11" s="73">
        <v>55.512</v>
      </c>
      <c r="U11" s="73">
        <v>0</v>
      </c>
      <c r="V11" s="73">
        <v>1644.7239</v>
      </c>
      <c r="W11" s="73">
        <v>0</v>
      </c>
      <c r="X11" s="73">
        <v>397.06229999999999</v>
      </c>
      <c r="Y11" s="73">
        <v>1365.8084200000003</v>
      </c>
      <c r="Z11" s="73">
        <v>568.72296000000006</v>
      </c>
      <c r="AA11" s="73">
        <v>0</v>
      </c>
      <c r="AB11" s="73">
        <v>26.891999999999999</v>
      </c>
      <c r="AC11" s="73">
        <v>18.982620000000001</v>
      </c>
      <c r="AD11" s="73">
        <v>352.78564000000006</v>
      </c>
      <c r="AE11" s="73">
        <v>0</v>
      </c>
      <c r="AF11" s="73">
        <v>0</v>
      </c>
      <c r="AG11" s="74">
        <v>0</v>
      </c>
      <c r="AH11" s="75">
        <f>SUM(F11:AG11)</f>
        <v>18586.160699999993</v>
      </c>
      <c r="AI11" s="76"/>
      <c r="AJ11" s="76"/>
      <c r="AK11" s="76"/>
      <c r="AL11" s="77"/>
      <c r="AM11" s="78">
        <f>IF(ISERROR(AH11/AH12),"",IF(AH11/AH12&gt;2,"++",AH11/AH12-1))</f>
        <v>1.1243136413862764E-2</v>
      </c>
      <c r="BB11" s="80" t="s">
        <v>70</v>
      </c>
      <c r="BC11" s="81" t="str">
        <f>VLOOKUP($K$4,$BB$12:$BC$15,2,0)</f>
        <v>4+</v>
      </c>
      <c r="BE11" s="82">
        <v>1</v>
      </c>
      <c r="BF11" s="82">
        <v>2010</v>
      </c>
      <c r="BG11" s="83" t="s">
        <v>71</v>
      </c>
    </row>
    <row r="12" spans="1:59" s="79" customFormat="1" ht="14.4" thickBot="1">
      <c r="A12" s="465"/>
      <c r="B12" s="467"/>
      <c r="C12" s="467"/>
      <c r="D12" s="84" t="str">
        <f>D11</f>
        <v>0102 Pure Bred Breeding</v>
      </c>
      <c r="E12" s="85">
        <f>E11-1</f>
        <v>2023</v>
      </c>
      <c r="F12" s="86">
        <v>371.15370000000001</v>
      </c>
      <c r="G12" s="87">
        <v>933.47694000000013</v>
      </c>
      <c r="H12" s="87">
        <v>1325.0864000000001</v>
      </c>
      <c r="I12" s="87">
        <v>751.68164000000013</v>
      </c>
      <c r="J12" s="87">
        <v>1533.5772400000001</v>
      </c>
      <c r="K12" s="87">
        <v>698.94580000000008</v>
      </c>
      <c r="L12" s="87">
        <v>1306.5796800000001</v>
      </c>
      <c r="M12" s="87">
        <v>0</v>
      </c>
      <c r="N12" s="87">
        <v>56.10136</v>
      </c>
      <c r="O12" s="87">
        <v>3901.9691400000006</v>
      </c>
      <c r="P12" s="87">
        <v>176.01908000000003</v>
      </c>
      <c r="Q12" s="87">
        <v>84.608240000000009</v>
      </c>
      <c r="R12" s="87">
        <v>0</v>
      </c>
      <c r="S12" s="87">
        <v>325.18978000000004</v>
      </c>
      <c r="T12" s="87">
        <v>106.4464</v>
      </c>
      <c r="U12" s="87">
        <v>53.684800000000003</v>
      </c>
      <c r="V12" s="87">
        <v>3450.9368800000002</v>
      </c>
      <c r="W12" s="87">
        <v>0</v>
      </c>
      <c r="X12" s="87">
        <v>619.58336000000008</v>
      </c>
      <c r="Y12" s="87">
        <v>637.11758000000009</v>
      </c>
      <c r="Z12" s="87">
        <v>1773.6625600000002</v>
      </c>
      <c r="AA12" s="87">
        <v>11.113199999999999</v>
      </c>
      <c r="AB12" s="87">
        <v>21.330000000000002</v>
      </c>
      <c r="AC12" s="87">
        <v>8.8360199999999995</v>
      </c>
      <c r="AD12" s="87">
        <v>232.41748000000001</v>
      </c>
      <c r="AE12" s="87">
        <v>0</v>
      </c>
      <c r="AF12" s="87">
        <v>0</v>
      </c>
      <c r="AG12" s="88">
        <v>0</v>
      </c>
      <c r="AH12" s="89">
        <f t="shared" ref="AH12:AH75" si="1">SUM(F12:AG12)</f>
        <v>18379.517280000004</v>
      </c>
      <c r="AI12" s="90"/>
      <c r="AJ12" s="90"/>
      <c r="AK12" s="90"/>
      <c r="AL12" s="91"/>
      <c r="AM12" s="92"/>
      <c r="BB12" s="93" t="s">
        <v>72</v>
      </c>
      <c r="BC12" s="94">
        <v>1</v>
      </c>
      <c r="BE12" s="82">
        <v>2</v>
      </c>
      <c r="BF12" s="82">
        <f>1+BF11</f>
        <v>2011</v>
      </c>
      <c r="BG12" s="83" t="s">
        <v>73</v>
      </c>
    </row>
    <row r="13" spans="1:59" s="79" customFormat="1" ht="13.8">
      <c r="A13" s="464" t="s">
        <v>67</v>
      </c>
      <c r="B13" s="466" t="s">
        <v>74</v>
      </c>
      <c r="C13" s="466"/>
      <c r="D13" s="8" t="s">
        <v>75</v>
      </c>
      <c r="E13" s="95">
        <f>$Q$5</f>
        <v>2024</v>
      </c>
      <c r="F13" s="96">
        <v>120.0177</v>
      </c>
      <c r="G13" s="97">
        <v>1157.0037799999998</v>
      </c>
      <c r="H13" s="97">
        <v>59.628329999999998</v>
      </c>
      <c r="I13" s="97">
        <v>37.649069999999995</v>
      </c>
      <c r="J13" s="97">
        <v>285.49915999999996</v>
      </c>
      <c r="K13" s="97">
        <v>0</v>
      </c>
      <c r="L13" s="97">
        <v>4904.9814100000003</v>
      </c>
      <c r="M13" s="97">
        <v>493.18115999999992</v>
      </c>
      <c r="N13" s="97">
        <v>9828.8951000000015</v>
      </c>
      <c r="O13" s="97">
        <v>1167.57032</v>
      </c>
      <c r="P13" s="97">
        <v>13013.409530000001</v>
      </c>
      <c r="Q13" s="97">
        <v>0</v>
      </c>
      <c r="R13" s="97">
        <v>134.51999999999998</v>
      </c>
      <c r="S13" s="97">
        <v>19.140029999999996</v>
      </c>
      <c r="T13" s="97">
        <v>309.57749999999999</v>
      </c>
      <c r="U13" s="97">
        <v>0</v>
      </c>
      <c r="V13" s="97">
        <v>5383.1665400000002</v>
      </c>
      <c r="W13" s="97">
        <v>0</v>
      </c>
      <c r="X13" s="97">
        <v>558.49573000000021</v>
      </c>
      <c r="Y13" s="97">
        <v>0</v>
      </c>
      <c r="Z13" s="97">
        <v>362.36081000000001</v>
      </c>
      <c r="AA13" s="97">
        <v>6122.6169200000004</v>
      </c>
      <c r="AB13" s="97">
        <v>7324.4865099999988</v>
      </c>
      <c r="AC13" s="97">
        <v>745.97</v>
      </c>
      <c r="AD13" s="97">
        <v>86.944480000000013</v>
      </c>
      <c r="AE13" s="97">
        <v>0</v>
      </c>
      <c r="AF13" s="97">
        <v>0</v>
      </c>
      <c r="AG13" s="98">
        <v>0</v>
      </c>
      <c r="AH13" s="99">
        <f t="shared" si="1"/>
        <v>52115.114080000007</v>
      </c>
      <c r="AI13" s="100"/>
      <c r="AJ13" s="100"/>
      <c r="AK13" s="100"/>
      <c r="AL13" s="101"/>
      <c r="AM13" s="102">
        <f t="shared" ref="AM13:AM77" si="2">IF(ISERROR(AH13/AH14),"",IF(AH13/AH14&gt;2,"++",AH13/AH14-1))</f>
        <v>-0.10190611165753094</v>
      </c>
      <c r="BB13" s="93" t="s">
        <v>76</v>
      </c>
      <c r="BC13" s="94" t="s">
        <v>77</v>
      </c>
      <c r="BE13" s="82">
        <v>3</v>
      </c>
      <c r="BF13" s="82">
        <f>1+BF12</f>
        <v>2012</v>
      </c>
      <c r="BG13" s="83" t="s">
        <v>78</v>
      </c>
    </row>
    <row r="14" spans="1:59" s="79" customFormat="1" ht="14.4" thickBot="1">
      <c r="A14" s="465"/>
      <c r="B14" s="467"/>
      <c r="C14" s="467"/>
      <c r="D14" s="8" t="s">
        <v>75</v>
      </c>
      <c r="E14" s="85">
        <f>E13-1</f>
        <v>2023</v>
      </c>
      <c r="F14" s="86">
        <v>5.346000000000001</v>
      </c>
      <c r="G14" s="87">
        <v>8235.550729999999</v>
      </c>
      <c r="H14" s="87">
        <v>1367.1625800000002</v>
      </c>
      <c r="I14" s="87">
        <v>5.6999999999999998E-4</v>
      </c>
      <c r="J14" s="87">
        <v>121.81732000000001</v>
      </c>
      <c r="K14" s="87">
        <v>109.41149999999999</v>
      </c>
      <c r="L14" s="87">
        <v>5897.0516899999993</v>
      </c>
      <c r="M14" s="87">
        <v>159.14468999999997</v>
      </c>
      <c r="N14" s="87">
        <v>7934.676550000001</v>
      </c>
      <c r="O14" s="87">
        <v>3071.0182</v>
      </c>
      <c r="P14" s="87">
        <v>7193.3648600000006</v>
      </c>
      <c r="Q14" s="87">
        <v>11.318999999999999</v>
      </c>
      <c r="R14" s="87">
        <v>0</v>
      </c>
      <c r="S14" s="87">
        <v>334.93063000000001</v>
      </c>
      <c r="T14" s="87">
        <v>0</v>
      </c>
      <c r="U14" s="87">
        <v>0</v>
      </c>
      <c r="V14" s="87">
        <v>3133.2001399999999</v>
      </c>
      <c r="W14" s="87">
        <v>0</v>
      </c>
      <c r="X14" s="87">
        <v>52.110680000000002</v>
      </c>
      <c r="Y14" s="87">
        <v>0</v>
      </c>
      <c r="Z14" s="87">
        <v>45.64996</v>
      </c>
      <c r="AA14" s="87">
        <v>7515.549500000001</v>
      </c>
      <c r="AB14" s="87">
        <v>9485.81149</v>
      </c>
      <c r="AC14" s="87">
        <v>3082.7992200000008</v>
      </c>
      <c r="AD14" s="87">
        <v>272.66584</v>
      </c>
      <c r="AE14" s="87">
        <v>0</v>
      </c>
      <c r="AF14" s="87">
        <v>0</v>
      </c>
      <c r="AG14" s="88">
        <v>0</v>
      </c>
      <c r="AH14" s="89">
        <f t="shared" si="1"/>
        <v>58028.581150000005</v>
      </c>
      <c r="AI14" s="90"/>
      <c r="AJ14" s="90"/>
      <c r="AK14" s="90"/>
      <c r="AL14" s="91"/>
      <c r="AM14" s="92"/>
      <c r="BB14" s="93" t="s">
        <v>79</v>
      </c>
      <c r="BC14" s="94" t="s">
        <v>80</v>
      </c>
      <c r="BE14" s="82">
        <v>4</v>
      </c>
      <c r="BF14" s="82">
        <f>1+BF13</f>
        <v>2013</v>
      </c>
      <c r="BG14" s="83" t="s">
        <v>81</v>
      </c>
    </row>
    <row r="15" spans="1:59" s="79" customFormat="1" ht="14.4" thickBot="1">
      <c r="A15" s="464" t="s">
        <v>82</v>
      </c>
      <c r="B15" s="461" t="s">
        <v>83</v>
      </c>
      <c r="C15" s="461"/>
      <c r="D15" s="103"/>
      <c r="E15" s="95">
        <f>$Q$5</f>
        <v>2024</v>
      </c>
      <c r="F15" s="104">
        <f t="shared" ref="F15:AG16" si="3">F17+F19+F21+F23+F25+F27</f>
        <v>819.0009</v>
      </c>
      <c r="G15" s="105">
        <f t="shared" si="3"/>
        <v>4378.2522999999992</v>
      </c>
      <c r="H15" s="105">
        <f t="shared" si="3"/>
        <v>0</v>
      </c>
      <c r="I15" s="105">
        <f t="shared" si="3"/>
        <v>317.48089999999996</v>
      </c>
      <c r="J15" s="105">
        <f t="shared" si="3"/>
        <v>4092.4766</v>
      </c>
      <c r="K15" s="105">
        <f t="shared" si="3"/>
        <v>5.9056999999999995</v>
      </c>
      <c r="L15" s="105">
        <f t="shared" si="3"/>
        <v>56080.998299999999</v>
      </c>
      <c r="M15" s="105">
        <f t="shared" si="3"/>
        <v>92.689599999999999</v>
      </c>
      <c r="N15" s="105">
        <f t="shared" si="3"/>
        <v>8726.6696000000011</v>
      </c>
      <c r="O15" s="105">
        <f t="shared" si="3"/>
        <v>3493.7408000000005</v>
      </c>
      <c r="P15" s="105">
        <f t="shared" si="3"/>
        <v>2235.5789999999997</v>
      </c>
      <c r="Q15" s="105">
        <f t="shared" si="3"/>
        <v>9048.2139000000006</v>
      </c>
      <c r="R15" s="105">
        <f t="shared" si="3"/>
        <v>0</v>
      </c>
      <c r="S15" s="105">
        <f t="shared" si="3"/>
        <v>6.5000000000000006E-3</v>
      </c>
      <c r="T15" s="105">
        <f t="shared" si="3"/>
        <v>8.4681999999999995</v>
      </c>
      <c r="U15" s="105">
        <f t="shared" si="3"/>
        <v>0.77350000000000008</v>
      </c>
      <c r="V15" s="105">
        <f t="shared" si="3"/>
        <v>2.47E-2</v>
      </c>
      <c r="W15" s="105">
        <f t="shared" si="3"/>
        <v>0</v>
      </c>
      <c r="X15" s="105">
        <f t="shared" si="3"/>
        <v>8184.9851000000008</v>
      </c>
      <c r="Y15" s="105">
        <f t="shared" si="3"/>
        <v>3422.3744000000006</v>
      </c>
      <c r="Z15" s="105">
        <f t="shared" si="3"/>
        <v>28524.730199999998</v>
      </c>
      <c r="AA15" s="105">
        <f t="shared" si="3"/>
        <v>325.89179999999999</v>
      </c>
      <c r="AB15" s="105">
        <f t="shared" si="3"/>
        <v>132.56909999999999</v>
      </c>
      <c r="AC15" s="105">
        <f t="shared" si="3"/>
        <v>23.963100000000001</v>
      </c>
      <c r="AD15" s="105">
        <f t="shared" si="3"/>
        <v>0</v>
      </c>
      <c r="AE15" s="105">
        <f t="shared" si="3"/>
        <v>0</v>
      </c>
      <c r="AF15" s="105">
        <f t="shared" si="3"/>
        <v>52.529200000000003</v>
      </c>
      <c r="AG15" s="106">
        <f t="shared" si="3"/>
        <v>0</v>
      </c>
      <c r="AH15" s="107">
        <f t="shared" si="1"/>
        <v>129967.32339999999</v>
      </c>
      <c r="AI15" s="108"/>
      <c r="AJ15" s="108"/>
      <c r="AK15" s="108"/>
      <c r="AL15" s="109"/>
      <c r="AM15" s="110">
        <f t="shared" si="2"/>
        <v>0.37655320900951472</v>
      </c>
      <c r="BB15" s="111" t="s">
        <v>2</v>
      </c>
      <c r="BC15" s="112" t="s">
        <v>84</v>
      </c>
      <c r="BE15" s="82">
        <v>5</v>
      </c>
      <c r="BF15" s="82">
        <f>1+BF14</f>
        <v>2014</v>
      </c>
      <c r="BG15" s="83" t="s">
        <v>85</v>
      </c>
    </row>
    <row r="16" spans="1:59" s="79" customFormat="1" ht="14.4" thickBot="1">
      <c r="A16" s="468"/>
      <c r="B16" s="462"/>
      <c r="C16" s="462"/>
      <c r="D16" s="113"/>
      <c r="E16" s="85">
        <f>E15-1</f>
        <v>2023</v>
      </c>
      <c r="F16" s="114">
        <f t="shared" si="3"/>
        <v>629.22270000000003</v>
      </c>
      <c r="G16" s="115">
        <f t="shared" si="3"/>
        <v>1004.7482</v>
      </c>
      <c r="H16" s="115">
        <f t="shared" si="3"/>
        <v>0</v>
      </c>
      <c r="I16" s="115">
        <f t="shared" si="3"/>
        <v>471.23940000000005</v>
      </c>
      <c r="J16" s="115">
        <f t="shared" si="3"/>
        <v>3354.9576000000006</v>
      </c>
      <c r="K16" s="115">
        <f t="shared" si="3"/>
        <v>4.5500000000000007</v>
      </c>
      <c r="L16" s="115">
        <f t="shared" si="3"/>
        <v>53911.438800000004</v>
      </c>
      <c r="M16" s="115">
        <f t="shared" si="3"/>
        <v>38.693599999999996</v>
      </c>
      <c r="N16" s="115">
        <f t="shared" si="3"/>
        <v>1235.9181000000001</v>
      </c>
      <c r="O16" s="115">
        <f t="shared" si="3"/>
        <v>1176.1795000000002</v>
      </c>
      <c r="P16" s="115">
        <f t="shared" si="3"/>
        <v>1937.6436000000001</v>
      </c>
      <c r="Q16" s="115">
        <f t="shared" si="3"/>
        <v>351.70300000000003</v>
      </c>
      <c r="R16" s="115">
        <f t="shared" si="3"/>
        <v>0</v>
      </c>
      <c r="S16" s="115">
        <f t="shared" si="3"/>
        <v>9.0000000000000011E-3</v>
      </c>
      <c r="T16" s="115">
        <f t="shared" si="3"/>
        <v>10.374000000000001</v>
      </c>
      <c r="U16" s="115">
        <f t="shared" si="3"/>
        <v>1.4338000000000002</v>
      </c>
      <c r="V16" s="115">
        <f t="shared" si="3"/>
        <v>0.67580000000000007</v>
      </c>
      <c r="W16" s="115">
        <f t="shared" si="3"/>
        <v>6.8000000000000005E-2</v>
      </c>
      <c r="X16" s="115">
        <f t="shared" si="3"/>
        <v>8130.5383000000011</v>
      </c>
      <c r="Y16" s="115">
        <f t="shared" si="3"/>
        <v>2946.9714000000004</v>
      </c>
      <c r="Z16" s="115">
        <f t="shared" si="3"/>
        <v>14810.466700000001</v>
      </c>
      <c r="AA16" s="115">
        <f t="shared" si="3"/>
        <v>477.14479999999998</v>
      </c>
      <c r="AB16" s="115">
        <f t="shared" si="3"/>
        <v>17.691300000000002</v>
      </c>
      <c r="AC16" s="115">
        <f t="shared" si="3"/>
        <v>3858.2107999999998</v>
      </c>
      <c r="AD16" s="115">
        <f t="shared" si="3"/>
        <v>0</v>
      </c>
      <c r="AE16" s="115">
        <f t="shared" si="3"/>
        <v>35.637</v>
      </c>
      <c r="AF16" s="115">
        <f t="shared" si="3"/>
        <v>9.5225000000000009</v>
      </c>
      <c r="AG16" s="116">
        <f t="shared" si="3"/>
        <v>0</v>
      </c>
      <c r="AH16" s="117">
        <f t="shared" si="1"/>
        <v>94415.037900000025</v>
      </c>
      <c r="AI16" s="118"/>
      <c r="AJ16" s="118"/>
      <c r="AK16" s="118"/>
      <c r="AL16" s="119"/>
      <c r="AM16" s="120"/>
      <c r="BB16" s="80" t="s">
        <v>86</v>
      </c>
      <c r="BC16" s="81">
        <f>VLOOKUP($K$5,$BB$17:$BC$18,2,0)</f>
        <v>2</v>
      </c>
      <c r="BE16" s="82">
        <v>6</v>
      </c>
      <c r="BF16" s="82">
        <f>1+BF15</f>
        <v>2015</v>
      </c>
      <c r="BG16" s="83" t="s">
        <v>87</v>
      </c>
    </row>
    <row r="17" spans="1:60" ht="14.4" hidden="1" outlineLevel="1" thickBot="1">
      <c r="A17" s="121"/>
      <c r="B17" s="122" t="s">
        <v>88</v>
      </c>
      <c r="C17" s="123" t="s">
        <v>89</v>
      </c>
      <c r="D17" s="124" t="s">
        <v>90</v>
      </c>
      <c r="E17" s="125">
        <f>$Q$5</f>
        <v>2024</v>
      </c>
      <c r="F17" s="126">
        <v>65.387</v>
      </c>
      <c r="G17" s="127">
        <v>4361.1849999999995</v>
      </c>
      <c r="H17" s="127">
        <v>0</v>
      </c>
      <c r="I17" s="127">
        <v>0</v>
      </c>
      <c r="J17" s="127">
        <v>1361.654</v>
      </c>
      <c r="K17" s="127">
        <v>0.629</v>
      </c>
      <c r="L17" s="127">
        <v>5723.5810000000001</v>
      </c>
      <c r="M17" s="127">
        <v>5.1440000000000001</v>
      </c>
      <c r="N17" s="127">
        <v>5058.308</v>
      </c>
      <c r="O17" s="127">
        <v>2289.3230000000003</v>
      </c>
      <c r="P17" s="127">
        <v>228.13199999999998</v>
      </c>
      <c r="Q17" s="127">
        <v>1091.127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1335.44</v>
      </c>
      <c r="Y17" s="127">
        <v>1581.395</v>
      </c>
      <c r="Z17" s="127">
        <v>9.4E-2</v>
      </c>
      <c r="AA17" s="127">
        <v>0</v>
      </c>
      <c r="AB17" s="127">
        <v>0</v>
      </c>
      <c r="AC17" s="127">
        <v>1.1950000000000001</v>
      </c>
      <c r="AD17" s="127">
        <v>0</v>
      </c>
      <c r="AE17" s="127">
        <v>0</v>
      </c>
      <c r="AF17" s="127">
        <v>0</v>
      </c>
      <c r="AG17" s="128">
        <v>0</v>
      </c>
      <c r="AH17" s="129">
        <f t="shared" si="1"/>
        <v>23102.594000000001</v>
      </c>
      <c r="AI17" s="130"/>
      <c r="AJ17" s="130"/>
      <c r="AK17" s="130"/>
      <c r="AL17" s="131"/>
      <c r="AM17" s="132">
        <f t="shared" si="2"/>
        <v>0.91385742286198068</v>
      </c>
      <c r="BA17" s="5"/>
      <c r="BB17" s="93" t="s">
        <v>91</v>
      </c>
      <c r="BC17" s="94">
        <v>1</v>
      </c>
      <c r="BE17" s="82">
        <v>7</v>
      </c>
      <c r="BF17" s="82">
        <f t="shared" ref="BF17:BF28" si="4">1+BF16</f>
        <v>2016</v>
      </c>
      <c r="BG17" s="83" t="s">
        <v>92</v>
      </c>
    </row>
    <row r="18" spans="1:60" ht="14.4" hidden="1" outlineLevel="1" thickBot="1">
      <c r="A18" s="121"/>
      <c r="B18" s="133"/>
      <c r="C18" s="134"/>
      <c r="D18" s="113" t="s">
        <v>90</v>
      </c>
      <c r="E18" s="135">
        <f>E17-1</f>
        <v>2023</v>
      </c>
      <c r="F18" s="136">
        <v>55.533000000000001</v>
      </c>
      <c r="G18" s="137">
        <v>999.63199999999995</v>
      </c>
      <c r="H18" s="137">
        <v>0</v>
      </c>
      <c r="I18" s="137">
        <v>0</v>
      </c>
      <c r="J18" s="137">
        <v>1352.4450000000002</v>
      </c>
      <c r="K18" s="137">
        <v>0</v>
      </c>
      <c r="L18" s="137">
        <v>6138.8389999999999</v>
      </c>
      <c r="M18" s="137">
        <v>2.1709999999999998</v>
      </c>
      <c r="N18" s="137">
        <v>76.671999999999997</v>
      </c>
      <c r="O18" s="137">
        <v>47.138999999999996</v>
      </c>
      <c r="P18" s="137">
        <v>18.27</v>
      </c>
      <c r="Q18" s="137">
        <v>16.415000000000003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1183.481</v>
      </c>
      <c r="Y18" s="137">
        <v>1394.6490000000001</v>
      </c>
      <c r="Z18" s="137">
        <v>0</v>
      </c>
      <c r="AA18" s="137">
        <v>0.53100000000000003</v>
      </c>
      <c r="AB18" s="137">
        <v>16.912000000000003</v>
      </c>
      <c r="AC18" s="137">
        <v>768.53099999999995</v>
      </c>
      <c r="AD18" s="137">
        <v>0</v>
      </c>
      <c r="AE18" s="137">
        <v>0</v>
      </c>
      <c r="AF18" s="137">
        <v>0</v>
      </c>
      <c r="AG18" s="138">
        <v>0</v>
      </c>
      <c r="AH18" s="139">
        <f t="shared" si="1"/>
        <v>12071.220000000001</v>
      </c>
      <c r="AI18" s="140"/>
      <c r="AJ18" s="140"/>
      <c r="AK18" s="140"/>
      <c r="AL18" s="141"/>
      <c r="AM18" s="142"/>
      <c r="BA18" s="5"/>
      <c r="BB18" s="111" t="s">
        <v>5</v>
      </c>
      <c r="BC18" s="143">
        <v>2</v>
      </c>
      <c r="BE18" s="82">
        <v>8</v>
      </c>
      <c r="BF18" s="82">
        <f t="shared" si="4"/>
        <v>2017</v>
      </c>
      <c r="BG18" s="83" t="s">
        <v>93</v>
      </c>
    </row>
    <row r="19" spans="1:60" ht="14.4" hidden="1" outlineLevel="1" thickBot="1">
      <c r="A19" s="121"/>
      <c r="B19" s="122" t="s">
        <v>94</v>
      </c>
      <c r="C19" s="123" t="s">
        <v>95</v>
      </c>
      <c r="D19" s="124" t="s">
        <v>96</v>
      </c>
      <c r="E19" s="125">
        <f>$Q$5</f>
        <v>2024</v>
      </c>
      <c r="F19" s="126">
        <v>0</v>
      </c>
      <c r="G19" s="127">
        <v>0</v>
      </c>
      <c r="H19" s="127">
        <v>0</v>
      </c>
      <c r="I19" s="127">
        <v>88.013999999999996</v>
      </c>
      <c r="J19" s="127">
        <v>0</v>
      </c>
      <c r="K19" s="127">
        <v>0</v>
      </c>
      <c r="L19" s="127">
        <v>25.012</v>
      </c>
      <c r="M19" s="127">
        <v>32.106999999999999</v>
      </c>
      <c r="N19" s="127">
        <v>343.14600000000002</v>
      </c>
      <c r="O19" s="127">
        <v>51.215000000000003</v>
      </c>
      <c r="P19" s="127">
        <v>130.785</v>
      </c>
      <c r="Q19" s="127">
        <v>3336.8900000000003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65.748000000000005</v>
      </c>
      <c r="Y19" s="127">
        <v>49.661999999999992</v>
      </c>
      <c r="Z19" s="127">
        <v>16297.902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0.03</v>
      </c>
      <c r="AG19" s="128">
        <v>0</v>
      </c>
      <c r="AH19" s="129">
        <f t="shared" si="1"/>
        <v>20420.510999999999</v>
      </c>
      <c r="AI19" s="130"/>
      <c r="AJ19" s="130"/>
      <c r="AK19" s="130"/>
      <c r="AL19" s="131"/>
      <c r="AM19" s="132" t="str">
        <f t="shared" si="2"/>
        <v>++</v>
      </c>
      <c r="BA19" s="5"/>
      <c r="BB19" s="80" t="s">
        <v>97</v>
      </c>
      <c r="BC19" s="81">
        <f>VLOOKUP($K$6,$BB$20:$BC$21,2,0)</f>
        <v>9</v>
      </c>
      <c r="BE19" s="82">
        <v>9</v>
      </c>
      <c r="BF19" s="82">
        <f t="shared" si="4"/>
        <v>2018</v>
      </c>
      <c r="BG19" s="83" t="s">
        <v>98</v>
      </c>
    </row>
    <row r="20" spans="1:60" ht="14.4" hidden="1" outlineLevel="1" thickBot="1">
      <c r="A20" s="121"/>
      <c r="B20" s="133"/>
      <c r="C20" s="134"/>
      <c r="D20" s="113" t="s">
        <v>96</v>
      </c>
      <c r="E20" s="135">
        <f>E19-1</f>
        <v>2023</v>
      </c>
      <c r="F20" s="136">
        <v>0</v>
      </c>
      <c r="G20" s="137">
        <v>2.9420000000000002</v>
      </c>
      <c r="H20" s="137">
        <v>0</v>
      </c>
      <c r="I20" s="137">
        <v>93.483000000000004</v>
      </c>
      <c r="J20" s="137">
        <v>60.963000000000001</v>
      </c>
      <c r="K20" s="137">
        <v>0</v>
      </c>
      <c r="L20" s="137">
        <v>1E-3</v>
      </c>
      <c r="M20" s="137">
        <v>1.1579999999999999</v>
      </c>
      <c r="N20" s="137">
        <v>11.041</v>
      </c>
      <c r="O20" s="137">
        <v>6.0510000000000002</v>
      </c>
      <c r="P20" s="137">
        <v>91.355000000000004</v>
      </c>
      <c r="Q20" s="137">
        <v>0.129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1.7999999999999999E-2</v>
      </c>
      <c r="X20" s="137">
        <v>97.009999999999991</v>
      </c>
      <c r="Y20" s="137">
        <v>17.434000000000001</v>
      </c>
      <c r="Z20" s="137">
        <v>5372.9100000000008</v>
      </c>
      <c r="AA20" s="137">
        <v>0</v>
      </c>
      <c r="AB20" s="137">
        <v>0</v>
      </c>
      <c r="AC20" s="137">
        <v>253.17599999999999</v>
      </c>
      <c r="AD20" s="137">
        <v>0</v>
      </c>
      <c r="AE20" s="137">
        <v>0</v>
      </c>
      <c r="AF20" s="137">
        <v>0</v>
      </c>
      <c r="AG20" s="138">
        <v>0</v>
      </c>
      <c r="AH20" s="139">
        <f t="shared" si="1"/>
        <v>6007.6710000000012</v>
      </c>
      <c r="AI20" s="140"/>
      <c r="AJ20" s="140"/>
      <c r="AK20" s="140"/>
      <c r="AL20" s="141"/>
      <c r="AM20" s="142"/>
      <c r="BA20" s="5"/>
      <c r="BB20" s="93" t="s">
        <v>99</v>
      </c>
      <c r="BC20" s="94">
        <v>8</v>
      </c>
      <c r="BE20" s="82">
        <v>10</v>
      </c>
      <c r="BF20" s="82">
        <f t="shared" si="4"/>
        <v>2019</v>
      </c>
      <c r="BG20" s="83" t="s">
        <v>100</v>
      </c>
    </row>
    <row r="21" spans="1:60" ht="14.4" hidden="1" outlineLevel="1" thickBot="1">
      <c r="A21" s="121"/>
      <c r="B21" s="122" t="s">
        <v>101</v>
      </c>
      <c r="C21" s="123" t="s">
        <v>102</v>
      </c>
      <c r="D21" s="124" t="s">
        <v>103</v>
      </c>
      <c r="E21" s="125">
        <f>$Q$5</f>
        <v>2024</v>
      </c>
      <c r="F21" s="126">
        <v>585.00800000000004</v>
      </c>
      <c r="G21" s="127">
        <v>0</v>
      </c>
      <c r="H21" s="127">
        <v>0</v>
      </c>
      <c r="I21" s="127">
        <v>6.0000000000000001E-3</v>
      </c>
      <c r="J21" s="127">
        <v>1523.8109999999999</v>
      </c>
      <c r="K21" s="127">
        <v>0</v>
      </c>
      <c r="L21" s="127">
        <v>112.13300000000001</v>
      </c>
      <c r="M21" s="127">
        <v>0</v>
      </c>
      <c r="N21" s="127">
        <v>1428.9570000000001</v>
      </c>
      <c r="O21" s="127">
        <v>52.582999999999998</v>
      </c>
      <c r="P21" s="127">
        <v>1746.9189999999999</v>
      </c>
      <c r="Q21" s="127">
        <v>2864.1010000000001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2677.7870000000003</v>
      </c>
      <c r="Y21" s="127">
        <v>1113.797</v>
      </c>
      <c r="Z21" s="127">
        <v>947.24300000000005</v>
      </c>
      <c r="AA21" s="127">
        <v>0</v>
      </c>
      <c r="AB21" s="127">
        <v>0</v>
      </c>
      <c r="AC21" s="127">
        <v>22.277999999999999</v>
      </c>
      <c r="AD21" s="127">
        <v>0</v>
      </c>
      <c r="AE21" s="127">
        <v>0</v>
      </c>
      <c r="AF21" s="127">
        <v>0</v>
      </c>
      <c r="AG21" s="128">
        <v>0</v>
      </c>
      <c r="AH21" s="129">
        <f t="shared" si="1"/>
        <v>13074.623000000001</v>
      </c>
      <c r="AI21" s="130"/>
      <c r="AJ21" s="130"/>
      <c r="AK21" s="130"/>
      <c r="AL21" s="131"/>
      <c r="AM21" s="132">
        <f t="shared" si="2"/>
        <v>0.38977550678309747</v>
      </c>
      <c r="BA21" s="5"/>
      <c r="BB21" s="111" t="s">
        <v>8</v>
      </c>
      <c r="BC21" s="143">
        <v>9</v>
      </c>
      <c r="BE21" s="82">
        <v>11</v>
      </c>
      <c r="BF21" s="82">
        <f t="shared" si="4"/>
        <v>2020</v>
      </c>
      <c r="BG21" s="83" t="s">
        <v>104</v>
      </c>
    </row>
    <row r="22" spans="1:60" ht="14.4" hidden="1" outlineLevel="1" thickBot="1">
      <c r="A22" s="121"/>
      <c r="B22" s="133"/>
      <c r="C22" s="134"/>
      <c r="D22" s="113" t="s">
        <v>103</v>
      </c>
      <c r="E22" s="135">
        <f>E21-1</f>
        <v>2023</v>
      </c>
      <c r="F22" s="136">
        <v>361.74800000000005</v>
      </c>
      <c r="G22" s="137">
        <v>0</v>
      </c>
      <c r="H22" s="137">
        <v>0</v>
      </c>
      <c r="I22" s="137">
        <v>17.379000000000001</v>
      </c>
      <c r="J22" s="137">
        <v>967.2600000000001</v>
      </c>
      <c r="K22" s="137">
        <v>0</v>
      </c>
      <c r="L22" s="137">
        <v>5.7029999999999994</v>
      </c>
      <c r="M22" s="137">
        <v>0</v>
      </c>
      <c r="N22" s="137">
        <v>295.51299999999998</v>
      </c>
      <c r="O22" s="137">
        <v>0.751</v>
      </c>
      <c r="P22" s="137">
        <v>1676.4450000000002</v>
      </c>
      <c r="Q22" s="137">
        <v>17.099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2334.297</v>
      </c>
      <c r="Y22" s="137">
        <v>811.26700000000005</v>
      </c>
      <c r="Z22" s="137">
        <v>906.1869999999999</v>
      </c>
      <c r="AA22" s="137">
        <v>0.05</v>
      </c>
      <c r="AB22" s="137">
        <v>0</v>
      </c>
      <c r="AC22" s="137">
        <v>2014.0239999999999</v>
      </c>
      <c r="AD22" s="137">
        <v>0</v>
      </c>
      <c r="AE22" s="137">
        <v>0</v>
      </c>
      <c r="AF22" s="137">
        <v>0</v>
      </c>
      <c r="AG22" s="138">
        <v>0</v>
      </c>
      <c r="AH22" s="139">
        <f t="shared" si="1"/>
        <v>9407.723</v>
      </c>
      <c r="AI22" s="140"/>
      <c r="AJ22" s="140"/>
      <c r="AK22" s="140"/>
      <c r="AL22" s="141"/>
      <c r="AM22" s="142"/>
      <c r="BA22" s="5"/>
      <c r="BC22" s="144"/>
      <c r="BE22" s="82">
        <v>12</v>
      </c>
      <c r="BF22" s="82">
        <f t="shared" si="4"/>
        <v>2021</v>
      </c>
      <c r="BG22" s="83" t="s">
        <v>105</v>
      </c>
    </row>
    <row r="23" spans="1:60" ht="14.4" hidden="1" outlineLevel="1" thickBot="1">
      <c r="A23" s="121"/>
      <c r="B23" s="122" t="s">
        <v>106</v>
      </c>
      <c r="C23" s="123" t="s">
        <v>107</v>
      </c>
      <c r="D23" s="124" t="s">
        <v>108</v>
      </c>
      <c r="E23" s="125">
        <f>$Q$5</f>
        <v>2024</v>
      </c>
      <c r="F23" s="126">
        <v>50.173999999999999</v>
      </c>
      <c r="G23" s="127">
        <v>0</v>
      </c>
      <c r="H23" s="127">
        <v>0</v>
      </c>
      <c r="I23" s="127">
        <v>0</v>
      </c>
      <c r="J23" s="127">
        <v>711.02700000000004</v>
      </c>
      <c r="K23" s="127">
        <v>0</v>
      </c>
      <c r="L23" s="127">
        <v>641.15800000000002</v>
      </c>
      <c r="M23" s="127">
        <v>0.78099999999999992</v>
      </c>
      <c r="N23" s="127">
        <v>992.71100000000013</v>
      </c>
      <c r="O23" s="127">
        <v>74.488</v>
      </c>
      <c r="P23" s="127">
        <v>0</v>
      </c>
      <c r="Q23" s="127">
        <v>204.24699999999999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109.69999999999999</v>
      </c>
      <c r="Y23" s="127">
        <v>60.097000000000001</v>
      </c>
      <c r="Z23" s="127">
        <v>4.1560000000000006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8">
        <v>0</v>
      </c>
      <c r="AH23" s="129">
        <f t="shared" si="1"/>
        <v>2848.5389999999998</v>
      </c>
      <c r="AI23" s="130"/>
      <c r="AJ23" s="130"/>
      <c r="AK23" s="130"/>
      <c r="AL23" s="131"/>
      <c r="AM23" s="132">
        <f t="shared" si="2"/>
        <v>0.69023468930013276</v>
      </c>
      <c r="BA23" s="5"/>
      <c r="BC23" s="144"/>
      <c r="BF23" s="82">
        <f t="shared" si="4"/>
        <v>2022</v>
      </c>
    </row>
    <row r="24" spans="1:60" ht="14.4" hidden="1" outlineLevel="1" thickBot="1">
      <c r="A24" s="121"/>
      <c r="B24" s="133"/>
      <c r="C24" s="134"/>
      <c r="D24" s="113" t="s">
        <v>108</v>
      </c>
      <c r="E24" s="135">
        <f>E23-1</f>
        <v>2023</v>
      </c>
      <c r="F24" s="136">
        <v>27.349999999999998</v>
      </c>
      <c r="G24" s="137">
        <v>0</v>
      </c>
      <c r="H24" s="137">
        <v>0</v>
      </c>
      <c r="I24" s="137">
        <v>93.388000000000005</v>
      </c>
      <c r="J24" s="137">
        <v>664.94100000000003</v>
      </c>
      <c r="K24" s="137">
        <v>0</v>
      </c>
      <c r="L24" s="137">
        <v>552.15100000000007</v>
      </c>
      <c r="M24" s="137">
        <v>0</v>
      </c>
      <c r="N24" s="137">
        <v>33.826999999999998</v>
      </c>
      <c r="O24" s="137">
        <v>6.9799999999999995</v>
      </c>
      <c r="P24" s="137">
        <v>0</v>
      </c>
      <c r="Q24" s="137">
        <v>5.36</v>
      </c>
      <c r="R24" s="137">
        <v>0</v>
      </c>
      <c r="S24" s="137">
        <v>0</v>
      </c>
      <c r="T24" s="137">
        <v>0</v>
      </c>
      <c r="U24" s="137">
        <v>4.9000000000000002E-2</v>
      </c>
      <c r="V24" s="137">
        <v>0</v>
      </c>
      <c r="W24" s="137">
        <v>0</v>
      </c>
      <c r="X24" s="137">
        <v>90.397999999999996</v>
      </c>
      <c r="Y24" s="137">
        <v>99.438999999999993</v>
      </c>
      <c r="Z24" s="137">
        <v>29.797000000000001</v>
      </c>
      <c r="AA24" s="137">
        <v>0</v>
      </c>
      <c r="AB24" s="137">
        <v>0</v>
      </c>
      <c r="AC24" s="137">
        <v>46.625000000000007</v>
      </c>
      <c r="AD24" s="137">
        <v>0</v>
      </c>
      <c r="AE24" s="137">
        <v>34.987000000000002</v>
      </c>
      <c r="AF24" s="137">
        <v>0</v>
      </c>
      <c r="AG24" s="138">
        <v>0</v>
      </c>
      <c r="AH24" s="139">
        <f t="shared" si="1"/>
        <v>1685.2920000000001</v>
      </c>
      <c r="AI24" s="140"/>
      <c r="AJ24" s="140"/>
      <c r="AK24" s="140"/>
      <c r="AL24" s="141"/>
      <c r="AM24" s="142"/>
      <c r="BA24" s="5"/>
      <c r="BC24" s="144"/>
      <c r="BF24" s="82">
        <f t="shared" si="4"/>
        <v>2023</v>
      </c>
    </row>
    <row r="25" spans="1:60" ht="14.4" hidden="1" outlineLevel="1" thickBot="1">
      <c r="A25" s="121"/>
      <c r="B25" s="122" t="s">
        <v>109</v>
      </c>
      <c r="C25" s="123" t="s">
        <v>110</v>
      </c>
      <c r="D25" s="124" t="s">
        <v>111</v>
      </c>
      <c r="E25" s="125">
        <f>$Q$5</f>
        <v>2024</v>
      </c>
      <c r="F25" s="126">
        <v>19.888000000000002</v>
      </c>
      <c r="G25" s="127">
        <v>2.1160000000000001</v>
      </c>
      <c r="H25" s="127">
        <v>0</v>
      </c>
      <c r="I25" s="127">
        <v>14.255000000000001</v>
      </c>
      <c r="J25" s="127">
        <v>150.38999999999999</v>
      </c>
      <c r="K25" s="127">
        <v>0</v>
      </c>
      <c r="L25" s="127">
        <v>990.20899999999995</v>
      </c>
      <c r="M25" s="127">
        <v>47.31</v>
      </c>
      <c r="N25" s="127">
        <v>171.84000000000003</v>
      </c>
      <c r="O25" s="127">
        <v>161.23400000000001</v>
      </c>
      <c r="P25" s="127">
        <v>96.800999999999988</v>
      </c>
      <c r="Q25" s="127">
        <v>930.96500000000003</v>
      </c>
      <c r="R25" s="127">
        <v>0</v>
      </c>
      <c r="S25" s="127">
        <v>0</v>
      </c>
      <c r="T25" s="127">
        <v>0</v>
      </c>
      <c r="U25" s="127">
        <v>2.6000000000000002E-2</v>
      </c>
      <c r="V25" s="127">
        <v>0</v>
      </c>
      <c r="W25" s="127">
        <v>0</v>
      </c>
      <c r="X25" s="127">
        <v>869.51499999999987</v>
      </c>
      <c r="Y25" s="127">
        <v>228.21899999999999</v>
      </c>
      <c r="Z25" s="127">
        <v>922.93599999999992</v>
      </c>
      <c r="AA25" s="127">
        <v>0</v>
      </c>
      <c r="AB25" s="127">
        <v>0.66199999999999992</v>
      </c>
      <c r="AC25" s="127">
        <v>0</v>
      </c>
      <c r="AD25" s="127">
        <v>0</v>
      </c>
      <c r="AE25" s="127">
        <v>0</v>
      </c>
      <c r="AF25" s="127">
        <v>0</v>
      </c>
      <c r="AG25" s="128">
        <v>0</v>
      </c>
      <c r="AH25" s="129">
        <f t="shared" si="1"/>
        <v>4606.366</v>
      </c>
      <c r="AI25" s="130"/>
      <c r="AJ25" s="130"/>
      <c r="AK25" s="130"/>
      <c r="AL25" s="131"/>
      <c r="AM25" s="132">
        <f t="shared" si="2"/>
        <v>0.10726092479949623</v>
      </c>
      <c r="BA25" s="5"/>
      <c r="BC25" s="144"/>
      <c r="BF25" s="82">
        <f t="shared" si="4"/>
        <v>2024</v>
      </c>
      <c r="BH25" s="145"/>
    </row>
    <row r="26" spans="1:60" ht="14.4" hidden="1" outlineLevel="1" thickBot="1">
      <c r="A26" s="121"/>
      <c r="B26" s="133"/>
      <c r="C26" s="134"/>
      <c r="D26" s="113" t="s">
        <v>111</v>
      </c>
      <c r="E26" s="135">
        <f>E25-1</f>
        <v>2023</v>
      </c>
      <c r="F26" s="136">
        <v>93.112000000000009</v>
      </c>
      <c r="G26" s="137">
        <v>0.154</v>
      </c>
      <c r="H26" s="137">
        <v>0</v>
      </c>
      <c r="I26" s="137">
        <v>16.780999999999999</v>
      </c>
      <c r="J26" s="137">
        <v>54.662999999999997</v>
      </c>
      <c r="K26" s="137">
        <v>0</v>
      </c>
      <c r="L26" s="137">
        <v>897.86900000000003</v>
      </c>
      <c r="M26" s="137">
        <v>26.638999999999996</v>
      </c>
      <c r="N26" s="137">
        <v>151.95599999999999</v>
      </c>
      <c r="O26" s="137">
        <v>215.13199999999998</v>
      </c>
      <c r="P26" s="137">
        <v>107.57899999999999</v>
      </c>
      <c r="Q26" s="137">
        <v>50.191000000000003</v>
      </c>
      <c r="R26" s="137">
        <v>0</v>
      </c>
      <c r="S26" s="137">
        <v>9.0000000000000011E-3</v>
      </c>
      <c r="T26" s="137">
        <v>0</v>
      </c>
      <c r="U26" s="137">
        <v>2.5000000000000001E-2</v>
      </c>
      <c r="V26" s="137">
        <v>5.7000000000000002E-2</v>
      </c>
      <c r="W26" s="137">
        <v>0.05</v>
      </c>
      <c r="X26" s="137">
        <v>817.81200000000001</v>
      </c>
      <c r="Y26" s="137">
        <v>224.95499999999998</v>
      </c>
      <c r="Z26" s="137">
        <v>814.81700000000001</v>
      </c>
      <c r="AA26" s="137">
        <v>4.1000000000000002E-2</v>
      </c>
      <c r="AB26" s="137">
        <v>0.54400000000000004</v>
      </c>
      <c r="AC26" s="137">
        <v>687.10899999999992</v>
      </c>
      <c r="AD26" s="137">
        <v>0</v>
      </c>
      <c r="AE26" s="137">
        <v>0.65</v>
      </c>
      <c r="AF26" s="137">
        <v>0</v>
      </c>
      <c r="AG26" s="138">
        <v>0</v>
      </c>
      <c r="AH26" s="139">
        <f t="shared" si="1"/>
        <v>4160.1449999999995</v>
      </c>
      <c r="AI26" s="140"/>
      <c r="AJ26" s="140"/>
      <c r="AK26" s="140"/>
      <c r="AL26" s="141"/>
      <c r="AM26" s="142"/>
      <c r="BA26" s="5"/>
      <c r="BC26" s="144"/>
      <c r="BF26" s="82">
        <f t="shared" si="4"/>
        <v>2025</v>
      </c>
    </row>
    <row r="27" spans="1:60" ht="14.4" hidden="1" outlineLevel="1" thickBot="1">
      <c r="A27" s="121"/>
      <c r="B27" s="122" t="s">
        <v>112</v>
      </c>
      <c r="C27" s="123" t="s">
        <v>113</v>
      </c>
      <c r="D27" s="124" t="s">
        <v>114</v>
      </c>
      <c r="E27" s="125">
        <f>$Q$5</f>
        <v>2024</v>
      </c>
      <c r="F27" s="126">
        <v>98.543900000000008</v>
      </c>
      <c r="G27" s="127">
        <v>14.9513</v>
      </c>
      <c r="H27" s="127">
        <v>0</v>
      </c>
      <c r="I27" s="127">
        <v>215.20589999999999</v>
      </c>
      <c r="J27" s="127">
        <v>345.59460000000001</v>
      </c>
      <c r="K27" s="127">
        <v>5.2766999999999999</v>
      </c>
      <c r="L27" s="127">
        <v>48588.905299999999</v>
      </c>
      <c r="M27" s="127">
        <v>7.3475999999999999</v>
      </c>
      <c r="N27" s="127">
        <v>731.70760000000007</v>
      </c>
      <c r="O27" s="127">
        <v>864.89779999999996</v>
      </c>
      <c r="P27" s="127">
        <v>32.942</v>
      </c>
      <c r="Q27" s="127">
        <v>620.88390000000004</v>
      </c>
      <c r="R27" s="127">
        <v>0</v>
      </c>
      <c r="S27" s="127">
        <v>6.5000000000000006E-3</v>
      </c>
      <c r="T27" s="127">
        <v>8.4681999999999995</v>
      </c>
      <c r="U27" s="127">
        <v>0.74750000000000005</v>
      </c>
      <c r="V27" s="127">
        <v>2.47E-2</v>
      </c>
      <c r="W27" s="127">
        <v>0</v>
      </c>
      <c r="X27" s="127">
        <v>3126.7951000000003</v>
      </c>
      <c r="Y27" s="127">
        <v>389.20439999999996</v>
      </c>
      <c r="Z27" s="127">
        <v>10352.3992</v>
      </c>
      <c r="AA27" s="127">
        <v>325.89179999999999</v>
      </c>
      <c r="AB27" s="127">
        <v>131.90709999999999</v>
      </c>
      <c r="AC27" s="127">
        <v>0.49010000000000004</v>
      </c>
      <c r="AD27" s="127">
        <v>0</v>
      </c>
      <c r="AE27" s="127">
        <v>0</v>
      </c>
      <c r="AF27" s="127">
        <v>52.499200000000002</v>
      </c>
      <c r="AG27" s="128">
        <v>0</v>
      </c>
      <c r="AH27" s="129">
        <f t="shared" si="1"/>
        <v>65914.690400000007</v>
      </c>
      <c r="AI27" s="130"/>
      <c r="AJ27" s="130"/>
      <c r="AK27" s="130"/>
      <c r="AL27" s="131"/>
      <c r="AM27" s="132">
        <f t="shared" si="2"/>
        <v>7.9100642342688321E-2</v>
      </c>
      <c r="BA27" s="5"/>
      <c r="BC27" s="144"/>
      <c r="BF27" s="82">
        <f t="shared" si="4"/>
        <v>2026</v>
      </c>
    </row>
    <row r="28" spans="1:60" ht="14.4" hidden="1" outlineLevel="1" thickBot="1">
      <c r="A28" s="146"/>
      <c r="B28" s="133"/>
      <c r="C28" s="134"/>
      <c r="D28" s="113" t="s">
        <v>114</v>
      </c>
      <c r="E28" s="135">
        <f>E27-1</f>
        <v>2023</v>
      </c>
      <c r="F28" s="147">
        <v>91.479700000000008</v>
      </c>
      <c r="G28" s="148">
        <v>2.0202</v>
      </c>
      <c r="H28" s="148">
        <v>0</v>
      </c>
      <c r="I28" s="148">
        <v>250.20840000000001</v>
      </c>
      <c r="J28" s="148">
        <v>254.68560000000002</v>
      </c>
      <c r="K28" s="148">
        <v>4.5500000000000007</v>
      </c>
      <c r="L28" s="148">
        <v>46316.875800000002</v>
      </c>
      <c r="M28" s="148">
        <v>8.7256</v>
      </c>
      <c r="N28" s="148">
        <v>666.90910000000008</v>
      </c>
      <c r="O28" s="148">
        <v>900.12650000000008</v>
      </c>
      <c r="P28" s="148">
        <v>43.994600000000005</v>
      </c>
      <c r="Q28" s="148">
        <v>262.50900000000001</v>
      </c>
      <c r="R28" s="148">
        <v>0</v>
      </c>
      <c r="S28" s="148">
        <v>0</v>
      </c>
      <c r="T28" s="148">
        <v>10.374000000000001</v>
      </c>
      <c r="U28" s="148">
        <v>1.3598000000000001</v>
      </c>
      <c r="V28" s="148">
        <v>0.61880000000000002</v>
      </c>
      <c r="W28" s="148">
        <v>0</v>
      </c>
      <c r="X28" s="148">
        <v>3607.5403000000006</v>
      </c>
      <c r="Y28" s="148">
        <v>399.22739999999999</v>
      </c>
      <c r="Z28" s="148">
        <v>7686.7557000000006</v>
      </c>
      <c r="AA28" s="148">
        <v>476.52279999999996</v>
      </c>
      <c r="AB28" s="148">
        <v>0.23530000000000001</v>
      </c>
      <c r="AC28" s="148">
        <v>88.745800000000003</v>
      </c>
      <c r="AD28" s="148">
        <v>0</v>
      </c>
      <c r="AE28" s="148">
        <v>0</v>
      </c>
      <c r="AF28" s="148">
        <v>9.5225000000000009</v>
      </c>
      <c r="AG28" s="149">
        <v>0</v>
      </c>
      <c r="AH28" s="139">
        <f t="shared" si="1"/>
        <v>61082.986899999989</v>
      </c>
      <c r="AI28" s="140"/>
      <c r="AJ28" s="140"/>
      <c r="AK28" s="140"/>
      <c r="AL28" s="141"/>
      <c r="AM28" s="142"/>
      <c r="BA28" s="5"/>
      <c r="BC28" s="144"/>
      <c r="BF28" s="82">
        <f t="shared" si="4"/>
        <v>2027</v>
      </c>
    </row>
    <row r="29" spans="1:60" s="79" customFormat="1" ht="13.8" collapsed="1">
      <c r="A29" s="150" t="s">
        <v>115</v>
      </c>
      <c r="B29" s="461" t="s">
        <v>116</v>
      </c>
      <c r="C29" s="461"/>
      <c r="D29" s="103"/>
      <c r="E29" s="151">
        <f>$Q$5</f>
        <v>2024</v>
      </c>
      <c r="F29" s="104">
        <f t="shared" ref="F29:AG30" si="5">F31+F33+F35+F37+F39+F41+F43+F45</f>
        <v>1366.2522000000004</v>
      </c>
      <c r="G29" s="105">
        <f t="shared" si="5"/>
        <v>25.706100000000003</v>
      </c>
      <c r="H29" s="105">
        <f t="shared" si="5"/>
        <v>0</v>
      </c>
      <c r="I29" s="105">
        <f t="shared" si="5"/>
        <v>1575.6825000000001</v>
      </c>
      <c r="J29" s="105">
        <f t="shared" si="5"/>
        <v>1555.6253999999999</v>
      </c>
      <c r="K29" s="105">
        <f t="shared" si="5"/>
        <v>1.2622</v>
      </c>
      <c r="L29" s="105">
        <f t="shared" si="5"/>
        <v>35532.745499999997</v>
      </c>
      <c r="M29" s="105">
        <f t="shared" si="5"/>
        <v>59.684100000000008</v>
      </c>
      <c r="N29" s="105">
        <f t="shared" si="5"/>
        <v>3524.9333999999999</v>
      </c>
      <c r="O29" s="105">
        <f t="shared" si="5"/>
        <v>1303.7345</v>
      </c>
      <c r="P29" s="105">
        <f t="shared" si="5"/>
        <v>597.47610000000009</v>
      </c>
      <c r="Q29" s="105">
        <f t="shared" si="5"/>
        <v>2796.0938999999998</v>
      </c>
      <c r="R29" s="105">
        <f t="shared" si="5"/>
        <v>50.24</v>
      </c>
      <c r="S29" s="105">
        <f t="shared" si="5"/>
        <v>0</v>
      </c>
      <c r="T29" s="105">
        <f t="shared" si="5"/>
        <v>1192.6322</v>
      </c>
      <c r="U29" s="105">
        <f t="shared" si="5"/>
        <v>0.36060000000000003</v>
      </c>
      <c r="V29" s="105">
        <f t="shared" si="5"/>
        <v>119.52850000000001</v>
      </c>
      <c r="W29" s="105">
        <f t="shared" si="5"/>
        <v>0</v>
      </c>
      <c r="X29" s="105">
        <f t="shared" si="5"/>
        <v>5420.3130000000001</v>
      </c>
      <c r="Y29" s="105">
        <f t="shared" si="5"/>
        <v>800.33349999999996</v>
      </c>
      <c r="Z29" s="105">
        <f t="shared" si="5"/>
        <v>6663.3908000000001</v>
      </c>
      <c r="AA29" s="105">
        <f t="shared" si="5"/>
        <v>120.90869999999998</v>
      </c>
      <c r="AB29" s="105">
        <f t="shared" si="5"/>
        <v>73.286799999999999</v>
      </c>
      <c r="AC29" s="105">
        <f t="shared" si="5"/>
        <v>13.296900000000001</v>
      </c>
      <c r="AD29" s="105">
        <f t="shared" si="5"/>
        <v>0</v>
      </c>
      <c r="AE29" s="105">
        <f t="shared" si="5"/>
        <v>0</v>
      </c>
      <c r="AF29" s="105">
        <f t="shared" si="5"/>
        <v>0.57990000000000008</v>
      </c>
      <c r="AG29" s="106">
        <f t="shared" si="5"/>
        <v>0</v>
      </c>
      <c r="AH29" s="107">
        <f t="shared" si="1"/>
        <v>62794.066800000001</v>
      </c>
      <c r="AI29" s="108"/>
      <c r="AJ29" s="108"/>
      <c r="AK29" s="108"/>
      <c r="AL29" s="109"/>
      <c r="AM29" s="110">
        <f t="shared" si="2"/>
        <v>6.2540904287102572E-2</v>
      </c>
      <c r="BB29" s="83"/>
      <c r="BC29" s="83"/>
      <c r="BF29" s="82"/>
    </row>
    <row r="30" spans="1:60" s="79" customFormat="1" ht="14.4" thickBot="1">
      <c r="A30" s="152"/>
      <c r="B30" s="462"/>
      <c r="C30" s="462"/>
      <c r="D30" s="113"/>
      <c r="E30" s="153">
        <f>E29-1</f>
        <v>2023</v>
      </c>
      <c r="F30" s="114">
        <f t="shared" si="5"/>
        <v>1339.1857</v>
      </c>
      <c r="G30" s="115">
        <f t="shared" si="5"/>
        <v>4.5590999999999999</v>
      </c>
      <c r="H30" s="115">
        <f t="shared" si="5"/>
        <v>0</v>
      </c>
      <c r="I30" s="115">
        <f t="shared" si="5"/>
        <v>1080.7962</v>
      </c>
      <c r="J30" s="115">
        <f t="shared" si="5"/>
        <v>3084.8101000000006</v>
      </c>
      <c r="K30" s="115">
        <f t="shared" si="5"/>
        <v>3.6816</v>
      </c>
      <c r="L30" s="115">
        <f t="shared" si="5"/>
        <v>30592.825600000004</v>
      </c>
      <c r="M30" s="115">
        <f t="shared" si="5"/>
        <v>38.545899999999996</v>
      </c>
      <c r="N30" s="115">
        <f t="shared" si="5"/>
        <v>4850.7333000000008</v>
      </c>
      <c r="O30" s="115">
        <f t="shared" si="5"/>
        <v>664.7949000000001</v>
      </c>
      <c r="P30" s="115">
        <f t="shared" si="5"/>
        <v>243.84100000000004</v>
      </c>
      <c r="Q30" s="115">
        <f t="shared" si="5"/>
        <v>1741.4069</v>
      </c>
      <c r="R30" s="115">
        <f t="shared" si="5"/>
        <v>4.6800000000000001E-2</v>
      </c>
      <c r="S30" s="115">
        <f t="shared" si="5"/>
        <v>83.520800000000008</v>
      </c>
      <c r="T30" s="115">
        <f t="shared" si="5"/>
        <v>754.43940000000009</v>
      </c>
      <c r="U30" s="115">
        <f t="shared" si="5"/>
        <v>0.24729999999999999</v>
      </c>
      <c r="V30" s="115">
        <f t="shared" si="5"/>
        <v>290.18779999999998</v>
      </c>
      <c r="W30" s="115">
        <f t="shared" si="5"/>
        <v>5.8499999999999996E-2</v>
      </c>
      <c r="X30" s="115">
        <f t="shared" si="5"/>
        <v>5754.6884</v>
      </c>
      <c r="Y30" s="115">
        <f t="shared" si="5"/>
        <v>714.39780000000007</v>
      </c>
      <c r="Z30" s="115">
        <f t="shared" si="5"/>
        <v>7418.6084000000001</v>
      </c>
      <c r="AA30" s="115">
        <f t="shared" si="5"/>
        <v>185.1456</v>
      </c>
      <c r="AB30" s="115">
        <f t="shared" si="5"/>
        <v>48.251200000000004</v>
      </c>
      <c r="AC30" s="115">
        <f t="shared" si="5"/>
        <v>174.91</v>
      </c>
      <c r="AD30" s="115">
        <f t="shared" si="5"/>
        <v>0</v>
      </c>
      <c r="AE30" s="115">
        <f t="shared" si="5"/>
        <v>0</v>
      </c>
      <c r="AF30" s="115">
        <f t="shared" si="5"/>
        <v>28.340700000000002</v>
      </c>
      <c r="AG30" s="116">
        <f t="shared" si="5"/>
        <v>0</v>
      </c>
      <c r="AH30" s="117">
        <f t="shared" si="1"/>
        <v>59098.023000000008</v>
      </c>
      <c r="AI30" s="118"/>
      <c r="AJ30" s="118"/>
      <c r="AK30" s="118"/>
      <c r="AL30" s="119"/>
      <c r="AM30" s="120"/>
      <c r="BB30" s="83"/>
      <c r="BC30" s="83"/>
    </row>
    <row r="31" spans="1:60" ht="14.4" hidden="1" outlineLevel="1" thickBot="1">
      <c r="A31" s="121"/>
      <c r="B31" s="122" t="s">
        <v>88</v>
      </c>
      <c r="C31" s="123" t="s">
        <v>89</v>
      </c>
      <c r="D31" s="124" t="s">
        <v>117</v>
      </c>
      <c r="E31" s="125">
        <f>$Q$5</f>
        <v>2024</v>
      </c>
      <c r="F31" s="126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24.940999999999999</v>
      </c>
      <c r="M31" s="127">
        <v>0</v>
      </c>
      <c r="N31" s="127">
        <v>2.0499999999999998</v>
      </c>
      <c r="O31" s="127">
        <v>44.170999999999999</v>
      </c>
      <c r="P31" s="127">
        <v>0</v>
      </c>
      <c r="Q31" s="127">
        <v>26.625999999999998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5.0999999999999997E-2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8">
        <v>0</v>
      </c>
      <c r="AH31" s="129">
        <f t="shared" si="1"/>
        <v>97.839000000000013</v>
      </c>
      <c r="AI31" s="130"/>
      <c r="AJ31" s="130"/>
      <c r="AK31" s="130"/>
      <c r="AL31" s="131"/>
      <c r="AM31" s="132" t="str">
        <f t="shared" si="2"/>
        <v>++</v>
      </c>
      <c r="BA31" s="5"/>
      <c r="BC31" s="144"/>
    </row>
    <row r="32" spans="1:60" ht="14.4" hidden="1" outlineLevel="1" thickBot="1">
      <c r="A32" s="121"/>
      <c r="B32" s="133"/>
      <c r="C32" s="134"/>
      <c r="D32" s="154" t="s">
        <v>117</v>
      </c>
      <c r="E32" s="135">
        <f>E31-1</f>
        <v>2023</v>
      </c>
      <c r="F32" s="136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1.3180000000000001</v>
      </c>
      <c r="M32" s="137">
        <v>0</v>
      </c>
      <c r="N32" s="137">
        <v>5.27</v>
      </c>
      <c r="O32" s="137">
        <v>0.502</v>
      </c>
      <c r="P32" s="137">
        <v>0</v>
      </c>
      <c r="Q32" s="137">
        <v>11.390999999999998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3.2000000000000001E-2</v>
      </c>
      <c r="Y32" s="137">
        <v>0</v>
      </c>
      <c r="Z32" s="137">
        <v>4.0000000000000001E-3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7.400000000000001E-2</v>
      </c>
      <c r="AG32" s="138">
        <v>0</v>
      </c>
      <c r="AH32" s="139">
        <f t="shared" si="1"/>
        <v>18.591000000000001</v>
      </c>
      <c r="AI32" s="140"/>
      <c r="AJ32" s="140"/>
      <c r="AK32" s="140"/>
      <c r="AL32" s="141"/>
      <c r="AM32" s="142"/>
      <c r="BA32" s="5"/>
      <c r="BC32" s="144"/>
    </row>
    <row r="33" spans="1:55" ht="14.4" hidden="1" outlineLevel="1" thickBot="1">
      <c r="A33" s="121"/>
      <c r="B33" s="122" t="s">
        <v>118</v>
      </c>
      <c r="C33" s="123" t="s">
        <v>95</v>
      </c>
      <c r="D33" s="124" t="s">
        <v>119</v>
      </c>
      <c r="E33" s="125">
        <f>$Q$5</f>
        <v>2024</v>
      </c>
      <c r="F33" s="126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25.937999999999999</v>
      </c>
      <c r="M33" s="127">
        <v>0.23599999999999999</v>
      </c>
      <c r="N33" s="127">
        <v>16.703999999999997</v>
      </c>
      <c r="O33" s="127">
        <v>4.875</v>
      </c>
      <c r="P33" s="127">
        <v>0</v>
      </c>
      <c r="Q33" s="127">
        <v>2.5690000000000004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25.190999999999999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8">
        <v>0</v>
      </c>
      <c r="AH33" s="129">
        <f t="shared" si="1"/>
        <v>75.513000000000005</v>
      </c>
      <c r="AI33" s="130"/>
      <c r="AJ33" s="130"/>
      <c r="AK33" s="130"/>
      <c r="AL33" s="131"/>
      <c r="AM33" s="132">
        <f t="shared" si="2"/>
        <v>-0.40773653126691189</v>
      </c>
      <c r="BA33" s="5"/>
      <c r="BC33" s="144"/>
    </row>
    <row r="34" spans="1:55" ht="14.4" hidden="1" outlineLevel="1" thickBot="1">
      <c r="A34" s="121"/>
      <c r="B34" s="133"/>
      <c r="C34" s="134"/>
      <c r="D34" s="113" t="s">
        <v>119</v>
      </c>
      <c r="E34" s="135">
        <f>E33-1</f>
        <v>2023</v>
      </c>
      <c r="F34" s="136">
        <v>20.545999999999999</v>
      </c>
      <c r="G34" s="137">
        <v>0</v>
      </c>
      <c r="H34" s="137">
        <v>0</v>
      </c>
      <c r="I34" s="137">
        <v>1.2829999999999999</v>
      </c>
      <c r="J34" s="137">
        <v>0</v>
      </c>
      <c r="K34" s="137">
        <v>0</v>
      </c>
      <c r="L34" s="137">
        <v>10.027999999999999</v>
      </c>
      <c r="M34" s="137">
        <v>0</v>
      </c>
      <c r="N34" s="137">
        <v>16.074999999999999</v>
      </c>
      <c r="O34" s="137">
        <v>0</v>
      </c>
      <c r="P34" s="137">
        <v>0</v>
      </c>
      <c r="Q34" s="137">
        <v>79.509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7">
        <v>0</v>
      </c>
      <c r="AE34" s="137">
        <v>0</v>
      </c>
      <c r="AF34" s="137">
        <v>5.8000000000000003E-2</v>
      </c>
      <c r="AG34" s="138">
        <v>0</v>
      </c>
      <c r="AH34" s="139">
        <f t="shared" si="1"/>
        <v>127.49900000000001</v>
      </c>
      <c r="AI34" s="140"/>
      <c r="AJ34" s="140"/>
      <c r="AK34" s="140"/>
      <c r="AL34" s="141"/>
      <c r="AM34" s="142"/>
      <c r="BA34" s="5"/>
      <c r="BC34" s="144"/>
    </row>
    <row r="35" spans="1:55" ht="14.4" hidden="1" outlineLevel="1" thickBot="1">
      <c r="A35" s="121"/>
      <c r="B35" s="122" t="s">
        <v>101</v>
      </c>
      <c r="C35" s="123" t="s">
        <v>102</v>
      </c>
      <c r="D35" s="155" t="s">
        <v>120</v>
      </c>
      <c r="E35" s="125">
        <f>$Q$5</f>
        <v>2024</v>
      </c>
      <c r="F35" s="126">
        <v>66.180000000000007</v>
      </c>
      <c r="G35" s="127">
        <v>0</v>
      </c>
      <c r="H35" s="127">
        <v>0</v>
      </c>
      <c r="I35" s="127">
        <v>0.17299999999999999</v>
      </c>
      <c r="J35" s="127">
        <v>0</v>
      </c>
      <c r="K35" s="127">
        <v>0</v>
      </c>
      <c r="L35" s="127">
        <v>79.926000000000002</v>
      </c>
      <c r="M35" s="127">
        <v>0</v>
      </c>
      <c r="N35" s="127">
        <v>17.682000000000002</v>
      </c>
      <c r="O35" s="127">
        <v>6.4580000000000011</v>
      </c>
      <c r="P35" s="127">
        <v>0</v>
      </c>
      <c r="Q35" s="127">
        <v>0.29299999999999998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13.391999999999999</v>
      </c>
      <c r="Y35" s="127">
        <v>0</v>
      </c>
      <c r="Z35" s="127">
        <v>31.448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8">
        <v>0</v>
      </c>
      <c r="AH35" s="129">
        <f t="shared" si="1"/>
        <v>215.55200000000002</v>
      </c>
      <c r="AI35" s="130"/>
      <c r="AJ35" s="130"/>
      <c r="AK35" s="130"/>
      <c r="AL35" s="131"/>
      <c r="AM35" s="132">
        <f t="shared" si="2"/>
        <v>-0.53668942896507854</v>
      </c>
      <c r="BA35" s="5"/>
      <c r="BC35" s="144"/>
    </row>
    <row r="36" spans="1:55" ht="14.4" hidden="1" outlineLevel="1" thickBot="1">
      <c r="A36" s="121"/>
      <c r="B36" s="133"/>
      <c r="C36" s="134"/>
      <c r="D36" s="113" t="s">
        <v>120</v>
      </c>
      <c r="E36" s="135">
        <f>E35-1</f>
        <v>2023</v>
      </c>
      <c r="F36" s="136">
        <v>143.26</v>
      </c>
      <c r="G36" s="137">
        <v>0</v>
      </c>
      <c r="H36" s="137">
        <v>0</v>
      </c>
      <c r="I36" s="137">
        <v>0.20299999999999999</v>
      </c>
      <c r="J36" s="137">
        <v>0.32700000000000007</v>
      </c>
      <c r="K36" s="137">
        <v>0</v>
      </c>
      <c r="L36" s="137">
        <v>121.19400000000002</v>
      </c>
      <c r="M36" s="137">
        <v>0</v>
      </c>
      <c r="N36" s="137">
        <v>22.231000000000002</v>
      </c>
      <c r="O36" s="137">
        <v>27.042999999999999</v>
      </c>
      <c r="P36" s="137">
        <v>0</v>
      </c>
      <c r="Q36" s="137">
        <v>128.63399999999999</v>
      </c>
      <c r="R36" s="137">
        <v>0</v>
      </c>
      <c r="S36" s="137">
        <v>0</v>
      </c>
      <c r="T36" s="137">
        <v>0</v>
      </c>
      <c r="U36" s="137">
        <v>0</v>
      </c>
      <c r="V36" s="137">
        <v>17.475000000000001</v>
      </c>
      <c r="W36" s="137">
        <v>0</v>
      </c>
      <c r="X36" s="137">
        <v>0.107</v>
      </c>
      <c r="Y36" s="137">
        <v>0</v>
      </c>
      <c r="Z36" s="137">
        <v>4.6680000000000001</v>
      </c>
      <c r="AA36" s="137">
        <v>0</v>
      </c>
      <c r="AB36" s="137">
        <v>0</v>
      </c>
      <c r="AC36" s="137">
        <v>0.10100000000000001</v>
      </c>
      <c r="AD36" s="137">
        <v>0</v>
      </c>
      <c r="AE36" s="137">
        <v>0</v>
      </c>
      <c r="AF36" s="137">
        <v>0</v>
      </c>
      <c r="AG36" s="138">
        <v>0</v>
      </c>
      <c r="AH36" s="139">
        <f t="shared" si="1"/>
        <v>465.24300000000011</v>
      </c>
      <c r="AI36" s="140"/>
      <c r="AJ36" s="140"/>
      <c r="AK36" s="140"/>
      <c r="AL36" s="141"/>
      <c r="AM36" s="142"/>
      <c r="BA36" s="5"/>
      <c r="BC36" s="144"/>
    </row>
    <row r="37" spans="1:55" ht="14.4" hidden="1" outlineLevel="1" thickBot="1">
      <c r="A37" s="121"/>
      <c r="B37" s="122" t="s">
        <v>106</v>
      </c>
      <c r="C37" s="123" t="s">
        <v>107</v>
      </c>
      <c r="D37" s="155" t="s">
        <v>121</v>
      </c>
      <c r="E37" s="125">
        <f>$Q$5</f>
        <v>2024</v>
      </c>
      <c r="F37" s="126">
        <v>0</v>
      </c>
      <c r="G37" s="127">
        <v>0</v>
      </c>
      <c r="H37" s="127">
        <v>0</v>
      </c>
      <c r="I37" s="127">
        <v>1.3959999999999999</v>
      </c>
      <c r="J37" s="127">
        <v>0</v>
      </c>
      <c r="K37" s="127">
        <v>0</v>
      </c>
      <c r="L37" s="127">
        <v>327.80400000000003</v>
      </c>
      <c r="M37" s="127">
        <v>0</v>
      </c>
      <c r="N37" s="127">
        <v>0.46899999999999997</v>
      </c>
      <c r="O37" s="127">
        <v>1.9600000000000002</v>
      </c>
      <c r="P37" s="127">
        <v>0</v>
      </c>
      <c r="Q37" s="127">
        <v>15.548999999999999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13.622</v>
      </c>
      <c r="Y37" s="127">
        <v>1.2E-2</v>
      </c>
      <c r="Z37" s="127">
        <v>7.9809999999999999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8">
        <v>0</v>
      </c>
      <c r="AH37" s="129">
        <f t="shared" si="1"/>
        <v>368.79300000000001</v>
      </c>
      <c r="AI37" s="130"/>
      <c r="AJ37" s="130"/>
      <c r="AK37" s="130"/>
      <c r="AL37" s="131"/>
      <c r="AM37" s="132">
        <f t="shared" si="2"/>
        <v>0.73493312759621587</v>
      </c>
      <c r="BA37" s="5"/>
      <c r="BC37" s="144"/>
    </row>
    <row r="38" spans="1:55" ht="14.4" hidden="1" outlineLevel="1" thickBot="1">
      <c r="A38" s="121"/>
      <c r="B38" s="133"/>
      <c r="C38" s="134"/>
      <c r="D38" s="113" t="s">
        <v>121</v>
      </c>
      <c r="E38" s="135">
        <f>E37-1</f>
        <v>2023</v>
      </c>
      <c r="F38" s="136">
        <v>1.258</v>
      </c>
      <c r="G38" s="137">
        <v>0</v>
      </c>
      <c r="H38" s="137">
        <v>0</v>
      </c>
      <c r="I38" s="137">
        <v>0.92599999999999993</v>
      </c>
      <c r="J38" s="137">
        <v>0</v>
      </c>
      <c r="K38" s="137">
        <v>0</v>
      </c>
      <c r="L38" s="137">
        <v>52.911000000000001</v>
      </c>
      <c r="M38" s="137">
        <v>0</v>
      </c>
      <c r="N38" s="137">
        <v>5.4659999999999993</v>
      </c>
      <c r="O38" s="137">
        <v>1.367</v>
      </c>
      <c r="P38" s="137">
        <v>0</v>
      </c>
      <c r="Q38" s="137">
        <v>7.4089999999999998</v>
      </c>
      <c r="R38" s="137">
        <v>0</v>
      </c>
      <c r="S38" s="137">
        <v>0</v>
      </c>
      <c r="T38" s="137">
        <v>0</v>
      </c>
      <c r="U38" s="137">
        <v>0</v>
      </c>
      <c r="V38" s="137">
        <v>17.009</v>
      </c>
      <c r="W38" s="137">
        <v>0</v>
      </c>
      <c r="X38" s="137">
        <v>111.236</v>
      </c>
      <c r="Y38" s="137">
        <v>6.6000000000000003E-2</v>
      </c>
      <c r="Z38" s="137">
        <v>14.920999999999999</v>
      </c>
      <c r="AA38" s="137">
        <v>0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8">
        <v>0</v>
      </c>
      <c r="AH38" s="139">
        <f t="shared" si="1"/>
        <v>212.56899999999999</v>
      </c>
      <c r="AI38" s="140"/>
      <c r="AJ38" s="140"/>
      <c r="AK38" s="140"/>
      <c r="AL38" s="141"/>
      <c r="AM38" s="142"/>
      <c r="BA38" s="5"/>
      <c r="BC38" s="144"/>
    </row>
    <row r="39" spans="1:55" ht="14.4" hidden="1" outlineLevel="1" thickBot="1">
      <c r="A39" s="121"/>
      <c r="B39" s="122" t="s">
        <v>109</v>
      </c>
      <c r="C39" s="123" t="s">
        <v>110</v>
      </c>
      <c r="D39" s="155" t="s">
        <v>122</v>
      </c>
      <c r="E39" s="125">
        <f>$Q$5</f>
        <v>2024</v>
      </c>
      <c r="F39" s="126">
        <v>141.24700000000001</v>
      </c>
      <c r="G39" s="127">
        <v>8.6999999999999994E-2</v>
      </c>
      <c r="H39" s="127">
        <v>0</v>
      </c>
      <c r="I39" s="127">
        <v>215.90600000000001</v>
      </c>
      <c r="J39" s="127">
        <v>62.409000000000006</v>
      </c>
      <c r="K39" s="127">
        <v>0.54200000000000004</v>
      </c>
      <c r="L39" s="127">
        <v>2362.1129999999998</v>
      </c>
      <c r="M39" s="127">
        <v>14.640999999999998</v>
      </c>
      <c r="N39" s="127">
        <v>215.02100000000002</v>
      </c>
      <c r="O39" s="127">
        <v>89.329000000000008</v>
      </c>
      <c r="P39" s="127">
        <v>0</v>
      </c>
      <c r="Q39" s="127">
        <v>532.32999999999993</v>
      </c>
      <c r="R39" s="127">
        <v>50.24</v>
      </c>
      <c r="S39" s="127">
        <v>0</v>
      </c>
      <c r="T39" s="127">
        <v>4.0629999999999997</v>
      </c>
      <c r="U39" s="127">
        <v>0.189</v>
      </c>
      <c r="V39" s="127">
        <v>66.222000000000008</v>
      </c>
      <c r="W39" s="127">
        <v>0</v>
      </c>
      <c r="X39" s="127">
        <v>664.16300000000001</v>
      </c>
      <c r="Y39" s="127">
        <v>8.9999999999999993E-3</v>
      </c>
      <c r="Z39" s="127">
        <v>852.91600000000005</v>
      </c>
      <c r="AA39" s="127">
        <v>38.476999999999997</v>
      </c>
      <c r="AB39" s="127">
        <v>25.933</v>
      </c>
      <c r="AC39" s="127">
        <v>7.69</v>
      </c>
      <c r="AD39" s="127">
        <v>0</v>
      </c>
      <c r="AE39" s="127">
        <v>0</v>
      </c>
      <c r="AF39" s="127">
        <v>4.2999999999999997E-2</v>
      </c>
      <c r="AG39" s="128">
        <v>0</v>
      </c>
      <c r="AH39" s="129">
        <f t="shared" si="1"/>
        <v>5343.57</v>
      </c>
      <c r="AI39" s="130"/>
      <c r="AJ39" s="130"/>
      <c r="AK39" s="130"/>
      <c r="AL39" s="131"/>
      <c r="AM39" s="132">
        <f t="shared" si="2"/>
        <v>1.4060018434453037E-2</v>
      </c>
      <c r="BA39" s="5"/>
      <c r="BC39" s="144"/>
    </row>
    <row r="40" spans="1:55" ht="14.4" hidden="1" outlineLevel="1" thickBot="1">
      <c r="A40" s="121"/>
      <c r="B40" s="133"/>
      <c r="C40" s="134"/>
      <c r="D40" s="113" t="s">
        <v>122</v>
      </c>
      <c r="E40" s="135">
        <f>E39-1</f>
        <v>2023</v>
      </c>
      <c r="F40" s="136">
        <v>256.11500000000001</v>
      </c>
      <c r="G40" s="137">
        <v>0</v>
      </c>
      <c r="H40" s="137">
        <v>0</v>
      </c>
      <c r="I40" s="137">
        <v>290.73500000000001</v>
      </c>
      <c r="J40" s="137">
        <v>40.224999999999994</v>
      </c>
      <c r="K40" s="137">
        <v>0</v>
      </c>
      <c r="L40" s="137">
        <v>2275.4369999999999</v>
      </c>
      <c r="M40" s="137">
        <v>12.022</v>
      </c>
      <c r="N40" s="137">
        <v>484.89699999999999</v>
      </c>
      <c r="O40" s="137">
        <v>33.160000000000004</v>
      </c>
      <c r="P40" s="137">
        <v>0</v>
      </c>
      <c r="Q40" s="137">
        <v>266.863</v>
      </c>
      <c r="R40" s="137">
        <v>0</v>
      </c>
      <c r="S40" s="137">
        <v>0.248</v>
      </c>
      <c r="T40" s="137">
        <v>0</v>
      </c>
      <c r="U40" s="137">
        <v>3.7999999999999999E-2</v>
      </c>
      <c r="V40" s="137">
        <v>55.274999999999991</v>
      </c>
      <c r="W40" s="137">
        <v>0</v>
      </c>
      <c r="X40" s="137">
        <v>594.35</v>
      </c>
      <c r="Y40" s="137">
        <v>0</v>
      </c>
      <c r="Z40" s="137">
        <v>915.46299999999997</v>
      </c>
      <c r="AA40" s="137">
        <v>18.391999999999999</v>
      </c>
      <c r="AB40" s="137">
        <v>0.69199999999999995</v>
      </c>
      <c r="AC40" s="137">
        <v>25.569000000000003</v>
      </c>
      <c r="AD40" s="137">
        <v>0</v>
      </c>
      <c r="AE40" s="137">
        <v>0</v>
      </c>
      <c r="AF40" s="137">
        <v>0</v>
      </c>
      <c r="AG40" s="138">
        <v>0</v>
      </c>
      <c r="AH40" s="139">
        <f t="shared" si="1"/>
        <v>5269.4809999999998</v>
      </c>
      <c r="AI40" s="140"/>
      <c r="AJ40" s="140"/>
      <c r="AK40" s="140"/>
      <c r="AL40" s="141"/>
      <c r="AM40" s="142"/>
      <c r="BA40" s="5"/>
      <c r="BC40" s="144"/>
    </row>
    <row r="41" spans="1:55" ht="14.4" hidden="1" outlineLevel="1" thickBot="1">
      <c r="A41" s="121"/>
      <c r="B41" s="122" t="s">
        <v>123</v>
      </c>
      <c r="C41" s="123" t="s">
        <v>124</v>
      </c>
      <c r="D41" s="155" t="s">
        <v>125</v>
      </c>
      <c r="E41" s="125">
        <f>$Q$5</f>
        <v>2024</v>
      </c>
      <c r="F41" s="126">
        <v>0</v>
      </c>
      <c r="G41" s="127">
        <v>0</v>
      </c>
      <c r="H41" s="127">
        <v>0</v>
      </c>
      <c r="I41" s="127">
        <v>55.903900000000007</v>
      </c>
      <c r="J41" s="127">
        <v>80.182699999999997</v>
      </c>
      <c r="K41" s="127">
        <v>2.9899999999999999E-2</v>
      </c>
      <c r="L41" s="127">
        <v>199.96599999999998</v>
      </c>
      <c r="M41" s="127">
        <v>0.23920000000000002</v>
      </c>
      <c r="N41" s="127">
        <v>28.035800000000002</v>
      </c>
      <c r="O41" s="127">
        <v>24.451700000000002</v>
      </c>
      <c r="P41" s="127">
        <v>0</v>
      </c>
      <c r="Q41" s="127">
        <v>34.303100000000001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2.6000000000000003E-3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8">
        <v>0</v>
      </c>
      <c r="AH41" s="129">
        <f t="shared" si="1"/>
        <v>423.11489999999998</v>
      </c>
      <c r="AI41" s="130"/>
      <c r="AJ41" s="130"/>
      <c r="AK41" s="130"/>
      <c r="AL41" s="131"/>
      <c r="AM41" s="132">
        <f t="shared" si="2"/>
        <v>-0.28397128607665123</v>
      </c>
      <c r="BA41" s="5"/>
      <c r="BC41" s="144"/>
    </row>
    <row r="42" spans="1:55" ht="14.4" hidden="1" outlineLevel="1" thickBot="1">
      <c r="A42" s="121"/>
      <c r="B42" s="133"/>
      <c r="C42" s="134"/>
      <c r="D42" s="113" t="s">
        <v>125</v>
      </c>
      <c r="E42" s="135">
        <f>E41-1</f>
        <v>2023</v>
      </c>
      <c r="F42" s="136">
        <v>0.12350000000000001</v>
      </c>
      <c r="G42" s="137">
        <v>0</v>
      </c>
      <c r="H42" s="137">
        <v>0</v>
      </c>
      <c r="I42" s="137">
        <v>42.208399999999997</v>
      </c>
      <c r="J42" s="137">
        <v>47.517600000000002</v>
      </c>
      <c r="K42" s="137">
        <v>9.7500000000000003E-2</v>
      </c>
      <c r="L42" s="137">
        <v>163.358</v>
      </c>
      <c r="M42" s="137">
        <v>5.2000000000000005E-2</v>
      </c>
      <c r="N42" s="137">
        <v>19.901699999999998</v>
      </c>
      <c r="O42" s="137">
        <v>50.038300000000007</v>
      </c>
      <c r="P42" s="137">
        <v>0</v>
      </c>
      <c r="Q42" s="137">
        <v>33.712899999999998</v>
      </c>
      <c r="R42" s="137">
        <v>0</v>
      </c>
      <c r="S42" s="137">
        <v>0</v>
      </c>
      <c r="T42" s="137">
        <v>0</v>
      </c>
      <c r="U42" s="137">
        <v>0</v>
      </c>
      <c r="V42" s="137">
        <v>27.283099999999997</v>
      </c>
      <c r="W42" s="137">
        <v>0</v>
      </c>
      <c r="X42" s="137">
        <v>28.598700000000004</v>
      </c>
      <c r="Y42" s="137">
        <v>0</v>
      </c>
      <c r="Z42" s="137">
        <v>151.04570000000001</v>
      </c>
      <c r="AA42" s="137">
        <v>0</v>
      </c>
      <c r="AB42" s="137">
        <v>0</v>
      </c>
      <c r="AC42" s="137">
        <v>0</v>
      </c>
      <c r="AD42" s="137">
        <v>0</v>
      </c>
      <c r="AE42" s="137">
        <v>0</v>
      </c>
      <c r="AF42" s="137">
        <v>26.9815</v>
      </c>
      <c r="AG42" s="138">
        <v>0</v>
      </c>
      <c r="AH42" s="139">
        <f t="shared" si="1"/>
        <v>590.91890000000001</v>
      </c>
      <c r="AI42" s="140"/>
      <c r="AJ42" s="140"/>
      <c r="AK42" s="140"/>
      <c r="AL42" s="141"/>
      <c r="AM42" s="142"/>
      <c r="BA42" s="5"/>
      <c r="BC42" s="144"/>
    </row>
    <row r="43" spans="1:55" ht="14.4" hidden="1" outlineLevel="1" thickBot="1">
      <c r="A43" s="121"/>
      <c r="B43" s="122" t="s">
        <v>126</v>
      </c>
      <c r="C43" s="123" t="s">
        <v>127</v>
      </c>
      <c r="D43" s="155" t="s">
        <v>128</v>
      </c>
      <c r="E43" s="125">
        <f>$Q$5</f>
        <v>2024</v>
      </c>
      <c r="F43" s="126">
        <v>9.3079999999999998</v>
      </c>
      <c r="G43" s="127">
        <v>0</v>
      </c>
      <c r="H43" s="127">
        <v>0</v>
      </c>
      <c r="I43" s="127">
        <v>0.54210000000000003</v>
      </c>
      <c r="J43" s="127">
        <v>2.3361000000000001</v>
      </c>
      <c r="K43" s="127">
        <v>0.2223</v>
      </c>
      <c r="L43" s="127">
        <v>848.21229999999991</v>
      </c>
      <c r="M43" s="127">
        <v>0</v>
      </c>
      <c r="N43" s="127">
        <v>12.4254</v>
      </c>
      <c r="O43" s="127">
        <v>61.899499999999996</v>
      </c>
      <c r="P43" s="127">
        <v>7.1201000000000008</v>
      </c>
      <c r="Q43" s="127">
        <v>4.3628</v>
      </c>
      <c r="R43" s="127">
        <v>0</v>
      </c>
      <c r="S43" s="127">
        <v>0</v>
      </c>
      <c r="T43" s="127">
        <v>9.0493000000000006</v>
      </c>
      <c r="U43" s="127">
        <v>0</v>
      </c>
      <c r="V43" s="127">
        <v>2.4258000000000002</v>
      </c>
      <c r="W43" s="127">
        <v>0</v>
      </c>
      <c r="X43" s="127">
        <v>20.332000000000001</v>
      </c>
      <c r="Y43" s="127">
        <v>0</v>
      </c>
      <c r="Z43" s="127">
        <v>17.916600000000003</v>
      </c>
      <c r="AA43" s="127">
        <v>7.5920000000000005</v>
      </c>
      <c r="AB43" s="127">
        <v>0</v>
      </c>
      <c r="AC43" s="127">
        <v>1.3416000000000001</v>
      </c>
      <c r="AD43" s="127">
        <v>0</v>
      </c>
      <c r="AE43" s="127">
        <v>0</v>
      </c>
      <c r="AF43" s="127">
        <v>0</v>
      </c>
      <c r="AG43" s="128">
        <v>0</v>
      </c>
      <c r="AH43" s="129">
        <f t="shared" si="1"/>
        <v>1005.0858999999998</v>
      </c>
      <c r="AI43" s="130"/>
      <c r="AJ43" s="130"/>
      <c r="AK43" s="130"/>
      <c r="AL43" s="131"/>
      <c r="AM43" s="132">
        <f t="shared" si="2"/>
        <v>-0.40199154898856282</v>
      </c>
      <c r="BA43" s="5"/>
      <c r="BC43" s="144"/>
    </row>
    <row r="44" spans="1:55" ht="14.4" hidden="1" outlineLevel="1" thickBot="1">
      <c r="A44" s="121"/>
      <c r="B44" s="133"/>
      <c r="C44" s="134"/>
      <c r="D44" s="113" t="s">
        <v>128</v>
      </c>
      <c r="E44" s="135">
        <f>E43-1</f>
        <v>2023</v>
      </c>
      <c r="F44" s="136">
        <v>0</v>
      </c>
      <c r="G44" s="137">
        <v>0</v>
      </c>
      <c r="H44" s="137">
        <v>0</v>
      </c>
      <c r="I44" s="137">
        <v>0</v>
      </c>
      <c r="J44" s="137">
        <v>2.8145000000000002</v>
      </c>
      <c r="K44" s="137">
        <v>0.4355</v>
      </c>
      <c r="L44" s="137">
        <v>1352.4238</v>
      </c>
      <c r="M44" s="137">
        <v>0</v>
      </c>
      <c r="N44" s="137">
        <v>35.196200000000005</v>
      </c>
      <c r="O44" s="137">
        <v>29.296800000000001</v>
      </c>
      <c r="P44" s="137">
        <v>0</v>
      </c>
      <c r="Q44" s="137">
        <v>0</v>
      </c>
      <c r="R44" s="137">
        <v>0</v>
      </c>
      <c r="S44" s="137">
        <v>12.8154</v>
      </c>
      <c r="T44" s="137">
        <v>0</v>
      </c>
      <c r="U44" s="137">
        <v>0</v>
      </c>
      <c r="V44" s="137">
        <v>0</v>
      </c>
      <c r="W44" s="137">
        <v>0</v>
      </c>
      <c r="X44" s="137">
        <v>8.3407999999999998</v>
      </c>
      <c r="Y44" s="137">
        <v>0</v>
      </c>
      <c r="Z44" s="137">
        <v>214.15550000000002</v>
      </c>
      <c r="AA44" s="137">
        <v>18.807099999999998</v>
      </c>
      <c r="AB44" s="137">
        <v>0</v>
      </c>
      <c r="AC44" s="137">
        <v>6.4363000000000001</v>
      </c>
      <c r="AD44" s="137">
        <v>0</v>
      </c>
      <c r="AE44" s="137">
        <v>0</v>
      </c>
      <c r="AF44" s="137">
        <v>0</v>
      </c>
      <c r="AG44" s="138">
        <v>0</v>
      </c>
      <c r="AH44" s="139">
        <f t="shared" si="1"/>
        <v>1680.7219000000002</v>
      </c>
      <c r="AI44" s="140"/>
      <c r="AJ44" s="140"/>
      <c r="AK44" s="140"/>
      <c r="AL44" s="141"/>
      <c r="AM44" s="142"/>
      <c r="BA44" s="5"/>
      <c r="BC44" s="144"/>
    </row>
    <row r="45" spans="1:55" ht="14.4" hidden="1" outlineLevel="1" thickBot="1">
      <c r="A45" s="121"/>
      <c r="B45" s="122" t="s">
        <v>129</v>
      </c>
      <c r="C45" s="123" t="s">
        <v>130</v>
      </c>
      <c r="D45" s="155" t="s">
        <v>131</v>
      </c>
      <c r="E45" s="125">
        <f>$Q$5</f>
        <v>2024</v>
      </c>
      <c r="F45" s="126">
        <v>1149.5172000000002</v>
      </c>
      <c r="G45" s="127">
        <v>25.619100000000003</v>
      </c>
      <c r="H45" s="127">
        <v>0</v>
      </c>
      <c r="I45" s="127">
        <v>1301.7615000000001</v>
      </c>
      <c r="J45" s="127">
        <v>1410.6976</v>
      </c>
      <c r="K45" s="127">
        <v>0.46800000000000003</v>
      </c>
      <c r="L45" s="127">
        <v>31663.845199999996</v>
      </c>
      <c r="M45" s="127">
        <v>44.567900000000009</v>
      </c>
      <c r="N45" s="127">
        <v>3232.5461999999998</v>
      </c>
      <c r="O45" s="127">
        <v>1070.5903000000001</v>
      </c>
      <c r="P45" s="127">
        <v>590.35600000000011</v>
      </c>
      <c r="Q45" s="127">
        <v>2180.0609999999997</v>
      </c>
      <c r="R45" s="127">
        <v>0</v>
      </c>
      <c r="S45" s="127">
        <v>0</v>
      </c>
      <c r="T45" s="127">
        <v>1179.5199</v>
      </c>
      <c r="U45" s="127">
        <v>0.17160000000000003</v>
      </c>
      <c r="V45" s="127">
        <v>50.880700000000004</v>
      </c>
      <c r="W45" s="127">
        <v>0</v>
      </c>
      <c r="X45" s="127">
        <v>4683.5594000000001</v>
      </c>
      <c r="Y45" s="127">
        <v>800.3125</v>
      </c>
      <c r="Z45" s="127">
        <v>5753.1292000000003</v>
      </c>
      <c r="AA45" s="127">
        <v>74.839699999999993</v>
      </c>
      <c r="AB45" s="127">
        <v>47.3538</v>
      </c>
      <c r="AC45" s="127">
        <v>4.2653000000000008</v>
      </c>
      <c r="AD45" s="127">
        <v>0</v>
      </c>
      <c r="AE45" s="127">
        <v>0</v>
      </c>
      <c r="AF45" s="127">
        <v>0.53690000000000004</v>
      </c>
      <c r="AG45" s="128">
        <v>0</v>
      </c>
      <c r="AH45" s="129">
        <f t="shared" si="1"/>
        <v>55264.598999999995</v>
      </c>
      <c r="AI45" s="130"/>
      <c r="AJ45" s="130"/>
      <c r="AK45" s="130"/>
      <c r="AL45" s="131"/>
      <c r="AM45" s="132">
        <f t="shared" si="2"/>
        <v>8.9322529151794949E-2</v>
      </c>
      <c r="BA45" s="5"/>
      <c r="BC45" s="144"/>
    </row>
    <row r="46" spans="1:55" ht="14.4" hidden="1" outlineLevel="1" thickBot="1">
      <c r="A46" s="121"/>
      <c r="B46" s="156"/>
      <c r="C46" s="157"/>
      <c r="D46" s="158" t="s">
        <v>131</v>
      </c>
      <c r="E46" s="159">
        <f>E45-1</f>
        <v>2023</v>
      </c>
      <c r="F46" s="147">
        <v>917.8832000000001</v>
      </c>
      <c r="G46" s="148">
        <v>4.5590999999999999</v>
      </c>
      <c r="H46" s="148">
        <v>0</v>
      </c>
      <c r="I46" s="148">
        <v>745.44079999999997</v>
      </c>
      <c r="J46" s="148">
        <v>2993.9260000000004</v>
      </c>
      <c r="K46" s="148">
        <v>3.1486000000000001</v>
      </c>
      <c r="L46" s="148">
        <v>26616.155800000004</v>
      </c>
      <c r="M46" s="148">
        <v>26.471899999999998</v>
      </c>
      <c r="N46" s="148">
        <v>4261.6964000000007</v>
      </c>
      <c r="O46" s="148">
        <v>523.38780000000008</v>
      </c>
      <c r="P46" s="148">
        <v>243.84100000000004</v>
      </c>
      <c r="Q46" s="148">
        <v>1213.8879999999999</v>
      </c>
      <c r="R46" s="148">
        <v>4.6800000000000001E-2</v>
      </c>
      <c r="S46" s="148">
        <v>70.457400000000007</v>
      </c>
      <c r="T46" s="148">
        <v>754.43940000000009</v>
      </c>
      <c r="U46" s="148">
        <v>0.20929999999999999</v>
      </c>
      <c r="V46" s="148">
        <v>173.14570000000001</v>
      </c>
      <c r="W46" s="148">
        <v>5.8499999999999996E-2</v>
      </c>
      <c r="X46" s="148">
        <v>5012.0239000000001</v>
      </c>
      <c r="Y46" s="148">
        <v>714.33180000000004</v>
      </c>
      <c r="Z46" s="148">
        <v>6118.3512000000001</v>
      </c>
      <c r="AA46" s="148">
        <v>147.94650000000001</v>
      </c>
      <c r="AB46" s="148">
        <v>47.559200000000004</v>
      </c>
      <c r="AC46" s="148">
        <v>142.80369999999999</v>
      </c>
      <c r="AD46" s="148">
        <v>0</v>
      </c>
      <c r="AE46" s="148">
        <v>0</v>
      </c>
      <c r="AF46" s="148">
        <v>1.2272000000000001</v>
      </c>
      <c r="AG46" s="149">
        <v>0</v>
      </c>
      <c r="AH46" s="160">
        <f t="shared" si="1"/>
        <v>50732.999200000006</v>
      </c>
      <c r="AI46" s="161"/>
      <c r="AJ46" s="161"/>
      <c r="AK46" s="161"/>
      <c r="AL46" s="162"/>
      <c r="AM46" s="163"/>
      <c r="BA46" s="5"/>
      <c r="BC46" s="144"/>
    </row>
    <row r="47" spans="1:55" s="79" customFormat="1" ht="13.8" collapsed="1">
      <c r="A47" s="164" t="s">
        <v>132</v>
      </c>
      <c r="B47" s="463" t="s">
        <v>133</v>
      </c>
      <c r="C47" s="463"/>
      <c r="D47" s="165" t="s">
        <v>132</v>
      </c>
      <c r="E47" s="166">
        <f>$Q$5</f>
        <v>2024</v>
      </c>
      <c r="F47" s="96">
        <v>4598.0349999999999</v>
      </c>
      <c r="G47" s="97">
        <v>7.455000000000001</v>
      </c>
      <c r="H47" s="97">
        <v>0</v>
      </c>
      <c r="I47" s="97">
        <v>975.10700000000008</v>
      </c>
      <c r="J47" s="97">
        <v>3901.1530000000007</v>
      </c>
      <c r="K47" s="97">
        <v>0.14300000000000002</v>
      </c>
      <c r="L47" s="97">
        <v>13082.518000000004</v>
      </c>
      <c r="M47" s="97">
        <v>79.409000000000006</v>
      </c>
      <c r="N47" s="97">
        <v>3738.0809999999992</v>
      </c>
      <c r="O47" s="97">
        <v>5061.3909999999996</v>
      </c>
      <c r="P47" s="97">
        <v>227.08600000000001</v>
      </c>
      <c r="Q47" s="97">
        <v>4739.3860000000004</v>
      </c>
      <c r="R47" s="97">
        <v>57.36</v>
      </c>
      <c r="S47" s="97">
        <v>0</v>
      </c>
      <c r="T47" s="97">
        <v>843.04700000000014</v>
      </c>
      <c r="U47" s="97">
        <v>1E-3</v>
      </c>
      <c r="V47" s="97">
        <v>56.378</v>
      </c>
      <c r="W47" s="97">
        <v>0</v>
      </c>
      <c r="X47" s="97">
        <v>6802.0019999999986</v>
      </c>
      <c r="Y47" s="97">
        <v>322.38900000000001</v>
      </c>
      <c r="Z47" s="97">
        <v>8625.2109999999975</v>
      </c>
      <c r="AA47" s="97">
        <v>54.719000000000001</v>
      </c>
      <c r="AB47" s="97">
        <v>61.948999999999998</v>
      </c>
      <c r="AC47" s="97">
        <v>39.076000000000001</v>
      </c>
      <c r="AD47" s="97">
        <v>0</v>
      </c>
      <c r="AE47" s="97">
        <v>37.715000000000003</v>
      </c>
      <c r="AF47" s="97">
        <v>921.47500000000002</v>
      </c>
      <c r="AG47" s="98">
        <v>0</v>
      </c>
      <c r="AH47" s="107">
        <f t="shared" si="1"/>
        <v>54231.085999999988</v>
      </c>
      <c r="AI47" s="108"/>
      <c r="AJ47" s="108"/>
      <c r="AK47" s="108"/>
      <c r="AL47" s="109"/>
      <c r="AM47" s="110">
        <f t="shared" si="2"/>
        <v>0.13116138704933111</v>
      </c>
      <c r="BB47" s="83"/>
      <c r="BC47" s="83"/>
    </row>
    <row r="48" spans="1:55" s="79" customFormat="1" ht="14.4" thickBot="1">
      <c r="A48" s="167"/>
      <c r="B48" s="469"/>
      <c r="C48" s="469"/>
      <c r="D48" s="84" t="s">
        <v>132</v>
      </c>
      <c r="E48" s="85">
        <f>E47-1</f>
        <v>2023</v>
      </c>
      <c r="F48" s="86">
        <v>3075.3070000000002</v>
      </c>
      <c r="G48" s="87">
        <v>10.533000000000001</v>
      </c>
      <c r="H48" s="87">
        <v>3.7999999999999999E-2</v>
      </c>
      <c r="I48" s="87">
        <v>804.36699999999996</v>
      </c>
      <c r="J48" s="87">
        <v>4029.7079999999996</v>
      </c>
      <c r="K48" s="87">
        <v>0.65100000000000002</v>
      </c>
      <c r="L48" s="87">
        <v>12050.067999999999</v>
      </c>
      <c r="M48" s="87">
        <v>96.724999999999994</v>
      </c>
      <c r="N48" s="87">
        <v>3118.8240000000005</v>
      </c>
      <c r="O48" s="87">
        <v>4761.067</v>
      </c>
      <c r="P48" s="87">
        <v>113.67899999999999</v>
      </c>
      <c r="Q48" s="87">
        <v>4334.271999999999</v>
      </c>
      <c r="R48" s="87">
        <v>105.51</v>
      </c>
      <c r="S48" s="87">
        <v>0</v>
      </c>
      <c r="T48" s="87">
        <v>434.67199999999997</v>
      </c>
      <c r="U48" s="87">
        <v>0</v>
      </c>
      <c r="V48" s="87">
        <v>95.423000000000002</v>
      </c>
      <c r="W48" s="87">
        <v>0</v>
      </c>
      <c r="X48" s="87">
        <v>5288.0860000000002</v>
      </c>
      <c r="Y48" s="87">
        <v>386.54599999999999</v>
      </c>
      <c r="Z48" s="87">
        <v>7171.0540000000001</v>
      </c>
      <c r="AA48" s="87">
        <v>61.261000000000003</v>
      </c>
      <c r="AB48" s="87">
        <v>107.462</v>
      </c>
      <c r="AC48" s="87">
        <v>610.66700000000003</v>
      </c>
      <c r="AD48" s="87">
        <v>0</v>
      </c>
      <c r="AE48" s="87">
        <v>52.335000000000001</v>
      </c>
      <c r="AF48" s="87">
        <v>1234.5819999999997</v>
      </c>
      <c r="AG48" s="88">
        <v>0</v>
      </c>
      <c r="AH48" s="89">
        <f t="shared" si="1"/>
        <v>47942.837</v>
      </c>
      <c r="AI48" s="90"/>
      <c r="AJ48" s="90"/>
      <c r="AK48" s="90"/>
      <c r="AL48" s="91"/>
      <c r="AM48" s="92"/>
      <c r="BB48" s="83"/>
      <c r="BC48" s="83"/>
    </row>
    <row r="49" spans="1:55" s="79" customFormat="1" ht="13.8">
      <c r="A49" s="150" t="s">
        <v>134</v>
      </c>
      <c r="B49" s="461" t="s">
        <v>135</v>
      </c>
      <c r="C49" s="461"/>
      <c r="D49" s="103"/>
      <c r="E49" s="151">
        <f>$Q$5</f>
        <v>2024</v>
      </c>
      <c r="F49" s="96">
        <f t="shared" ref="F49:AG50" si="6">F51+F53</f>
        <v>8.7749999999999986</v>
      </c>
      <c r="G49" s="97">
        <f t="shared" si="6"/>
        <v>3.4207000000000005</v>
      </c>
      <c r="H49" s="97">
        <f t="shared" si="6"/>
        <v>5.8714500000000003</v>
      </c>
      <c r="I49" s="97">
        <f t="shared" si="6"/>
        <v>48.911500000000004</v>
      </c>
      <c r="J49" s="97">
        <f t="shared" si="6"/>
        <v>2.8026</v>
      </c>
      <c r="K49" s="97">
        <f t="shared" si="6"/>
        <v>0</v>
      </c>
      <c r="L49" s="97">
        <f t="shared" si="6"/>
        <v>44.917850000000001</v>
      </c>
      <c r="M49" s="97">
        <f t="shared" si="6"/>
        <v>0.59670000000000012</v>
      </c>
      <c r="N49" s="97">
        <f t="shared" si="6"/>
        <v>123.89194999999999</v>
      </c>
      <c r="O49" s="97">
        <f t="shared" si="6"/>
        <v>27.901300000000003</v>
      </c>
      <c r="P49" s="97">
        <f t="shared" si="6"/>
        <v>0.67905000000000004</v>
      </c>
      <c r="Q49" s="97">
        <f t="shared" si="6"/>
        <v>383.14574999999996</v>
      </c>
      <c r="R49" s="97">
        <f t="shared" si="6"/>
        <v>0</v>
      </c>
      <c r="S49" s="97">
        <f t="shared" si="6"/>
        <v>7.2900000000000006E-2</v>
      </c>
      <c r="T49" s="97">
        <f t="shared" si="6"/>
        <v>1.4863500000000003</v>
      </c>
      <c r="U49" s="97">
        <f t="shared" si="6"/>
        <v>0</v>
      </c>
      <c r="V49" s="97">
        <f t="shared" si="6"/>
        <v>0</v>
      </c>
      <c r="W49" s="97">
        <f t="shared" si="6"/>
        <v>0.20250000000000001</v>
      </c>
      <c r="X49" s="97">
        <f t="shared" si="6"/>
        <v>21.112450000000003</v>
      </c>
      <c r="Y49" s="97">
        <f t="shared" si="6"/>
        <v>4.8141000000000007</v>
      </c>
      <c r="Z49" s="97">
        <f t="shared" si="6"/>
        <v>5.9430000000000005</v>
      </c>
      <c r="AA49" s="97">
        <f t="shared" si="6"/>
        <v>0.60109999999999997</v>
      </c>
      <c r="AB49" s="97">
        <f t="shared" si="6"/>
        <v>0</v>
      </c>
      <c r="AC49" s="97">
        <f t="shared" si="6"/>
        <v>0.83295000000000008</v>
      </c>
      <c r="AD49" s="97">
        <f t="shared" si="6"/>
        <v>0</v>
      </c>
      <c r="AE49" s="97">
        <f t="shared" si="6"/>
        <v>0.1215</v>
      </c>
      <c r="AF49" s="97">
        <f t="shared" si="6"/>
        <v>0.35639999999999999</v>
      </c>
      <c r="AG49" s="98">
        <f t="shared" si="6"/>
        <v>0</v>
      </c>
      <c r="AH49" s="107">
        <f t="shared" si="1"/>
        <v>686.45709999999985</v>
      </c>
      <c r="AI49" s="108"/>
      <c r="AJ49" s="108"/>
      <c r="AK49" s="108"/>
      <c r="AL49" s="109"/>
      <c r="AM49" s="110">
        <f t="shared" si="2"/>
        <v>-0.24222799114284155</v>
      </c>
      <c r="BB49" s="83"/>
      <c r="BC49" s="83"/>
    </row>
    <row r="50" spans="1:55" s="79" customFormat="1" ht="14.4" thickBot="1">
      <c r="A50" s="152"/>
      <c r="B50" s="462"/>
      <c r="C50" s="462"/>
      <c r="D50" s="113"/>
      <c r="E50" s="153">
        <f>E49-1</f>
        <v>2023</v>
      </c>
      <c r="F50" s="114">
        <f t="shared" si="6"/>
        <v>7.5910500000000001</v>
      </c>
      <c r="G50" s="115">
        <f t="shared" si="6"/>
        <v>2.6082000000000001</v>
      </c>
      <c r="H50" s="115">
        <f t="shared" si="6"/>
        <v>7.4074500000000008</v>
      </c>
      <c r="I50" s="115">
        <f t="shared" si="6"/>
        <v>9.0640000000000018</v>
      </c>
      <c r="J50" s="115">
        <f t="shared" si="6"/>
        <v>9.6349499999999999</v>
      </c>
      <c r="K50" s="115">
        <f t="shared" si="6"/>
        <v>1.2150000000000001E-2</v>
      </c>
      <c r="L50" s="115">
        <f t="shared" si="6"/>
        <v>0.1242</v>
      </c>
      <c r="M50" s="115">
        <f t="shared" si="6"/>
        <v>0.27540000000000003</v>
      </c>
      <c r="N50" s="115">
        <f t="shared" si="6"/>
        <v>45.83135</v>
      </c>
      <c r="O50" s="115">
        <f t="shared" si="6"/>
        <v>21.478850000000001</v>
      </c>
      <c r="P50" s="115">
        <f t="shared" si="6"/>
        <v>0</v>
      </c>
      <c r="Q50" s="115">
        <f t="shared" si="6"/>
        <v>377.46945000000005</v>
      </c>
      <c r="R50" s="115">
        <f t="shared" si="6"/>
        <v>0</v>
      </c>
      <c r="S50" s="115">
        <f t="shared" si="6"/>
        <v>9.3150000000000011E-2</v>
      </c>
      <c r="T50" s="115">
        <f t="shared" si="6"/>
        <v>1.3459500000000002</v>
      </c>
      <c r="U50" s="115">
        <f t="shared" si="6"/>
        <v>1.3500000000000001E-3</v>
      </c>
      <c r="V50" s="115">
        <f t="shared" si="6"/>
        <v>9.4500000000000001E-3</v>
      </c>
      <c r="W50" s="115">
        <f t="shared" si="6"/>
        <v>0.52200000000000002</v>
      </c>
      <c r="X50" s="115">
        <f t="shared" si="6"/>
        <v>48.838400000000007</v>
      </c>
      <c r="Y50" s="115">
        <f t="shared" si="6"/>
        <v>4.60215</v>
      </c>
      <c r="Z50" s="115">
        <f t="shared" si="6"/>
        <v>367.35390000000001</v>
      </c>
      <c r="AA50" s="115">
        <f t="shared" si="6"/>
        <v>0.70825000000000005</v>
      </c>
      <c r="AB50" s="115">
        <f t="shared" si="6"/>
        <v>0</v>
      </c>
      <c r="AC50" s="115">
        <f t="shared" si="6"/>
        <v>0.6673</v>
      </c>
      <c r="AD50" s="115">
        <f t="shared" si="6"/>
        <v>0</v>
      </c>
      <c r="AE50" s="115">
        <f t="shared" si="6"/>
        <v>1.6200000000000003E-2</v>
      </c>
      <c r="AF50" s="115">
        <f t="shared" si="6"/>
        <v>0.23355000000000001</v>
      </c>
      <c r="AG50" s="116">
        <f t="shared" si="6"/>
        <v>0</v>
      </c>
      <c r="AH50" s="117">
        <f t="shared" si="1"/>
        <v>905.88870000000009</v>
      </c>
      <c r="AI50" s="118"/>
      <c r="AJ50" s="118"/>
      <c r="AK50" s="118"/>
      <c r="AL50" s="119"/>
      <c r="AM50" s="120"/>
      <c r="BB50" s="83"/>
      <c r="BC50" s="83"/>
    </row>
    <row r="51" spans="1:55" ht="14.4" hidden="1" outlineLevel="1" thickBot="1">
      <c r="A51" s="121"/>
      <c r="B51" s="122" t="s">
        <v>118</v>
      </c>
      <c r="C51" s="123" t="s">
        <v>136</v>
      </c>
      <c r="D51" s="124" t="s">
        <v>137</v>
      </c>
      <c r="E51" s="125">
        <f>$Q$5</f>
        <v>2024</v>
      </c>
      <c r="F51" s="126">
        <v>0</v>
      </c>
      <c r="G51" s="127">
        <v>0.23200000000000001</v>
      </c>
      <c r="H51" s="127">
        <v>3.0000000000000001E-3</v>
      </c>
      <c r="I51" s="127">
        <v>2.8000000000000001E-2</v>
      </c>
      <c r="J51" s="127">
        <v>0</v>
      </c>
      <c r="K51" s="127">
        <v>0</v>
      </c>
      <c r="L51" s="127">
        <v>43.148000000000003</v>
      </c>
      <c r="M51" s="127">
        <v>0</v>
      </c>
      <c r="N51" s="127">
        <v>0.72200000000000009</v>
      </c>
      <c r="O51" s="127">
        <v>9.8949999999999996</v>
      </c>
      <c r="P51" s="127">
        <v>0</v>
      </c>
      <c r="Q51" s="127">
        <v>0.17100000000000001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3.04</v>
      </c>
      <c r="Y51" s="127">
        <v>0</v>
      </c>
      <c r="Z51" s="127">
        <v>0.03</v>
      </c>
      <c r="AA51" s="127">
        <v>0.32300000000000001</v>
      </c>
      <c r="AB51" s="127">
        <v>0</v>
      </c>
      <c r="AC51" s="127">
        <v>0</v>
      </c>
      <c r="AD51" s="127">
        <v>0</v>
      </c>
      <c r="AE51" s="127">
        <v>0</v>
      </c>
      <c r="AF51" s="127">
        <v>0</v>
      </c>
      <c r="AG51" s="128">
        <v>0</v>
      </c>
      <c r="AH51" s="129">
        <f t="shared" si="1"/>
        <v>57.592000000000006</v>
      </c>
      <c r="AI51" s="130"/>
      <c r="AJ51" s="130"/>
      <c r="AK51" s="130"/>
      <c r="AL51" s="131"/>
      <c r="AM51" s="132" t="str">
        <f t="shared" si="2"/>
        <v>++</v>
      </c>
      <c r="BA51" s="5"/>
      <c r="BC51" s="144"/>
    </row>
    <row r="52" spans="1:55" ht="14.4" hidden="1" outlineLevel="1" thickBot="1">
      <c r="A52" s="121"/>
      <c r="B52" s="133"/>
      <c r="C52" s="134"/>
      <c r="D52" s="113" t="s">
        <v>137</v>
      </c>
      <c r="E52" s="135">
        <f>E51-1</f>
        <v>2023</v>
      </c>
      <c r="F52" s="136">
        <v>0</v>
      </c>
      <c r="G52" s="137">
        <v>0</v>
      </c>
      <c r="H52" s="137">
        <v>0</v>
      </c>
      <c r="I52" s="137">
        <v>7.3000000000000009E-2</v>
      </c>
      <c r="J52" s="137">
        <v>0.70199999999999996</v>
      </c>
      <c r="K52" s="137">
        <v>0</v>
      </c>
      <c r="L52" s="137">
        <v>0</v>
      </c>
      <c r="M52" s="137">
        <v>0</v>
      </c>
      <c r="N52" s="137">
        <v>15.238999999999999</v>
      </c>
      <c r="O52" s="137">
        <v>5.0209999999999999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0.52200000000000002</v>
      </c>
      <c r="X52" s="137">
        <v>0.8</v>
      </c>
      <c r="Y52" s="137">
        <v>0</v>
      </c>
      <c r="Z52" s="137">
        <v>0</v>
      </c>
      <c r="AA52" s="137">
        <v>0.121</v>
      </c>
      <c r="AB52" s="137">
        <v>0</v>
      </c>
      <c r="AC52" s="137">
        <v>4.9000000000000002E-2</v>
      </c>
      <c r="AD52" s="137">
        <v>0</v>
      </c>
      <c r="AE52" s="137">
        <v>0</v>
      </c>
      <c r="AF52" s="137">
        <v>0</v>
      </c>
      <c r="AG52" s="138">
        <v>0</v>
      </c>
      <c r="AH52" s="139">
        <f t="shared" si="1"/>
        <v>22.526999999999997</v>
      </c>
      <c r="AI52" s="140"/>
      <c r="AJ52" s="140"/>
      <c r="AK52" s="140"/>
      <c r="AL52" s="141"/>
      <c r="AM52" s="142"/>
      <c r="BA52" s="5"/>
      <c r="BC52" s="144"/>
    </row>
    <row r="53" spans="1:55" ht="14.4" hidden="1" outlineLevel="1" thickBot="1">
      <c r="A53" s="121"/>
      <c r="B53" s="122" t="s">
        <v>109</v>
      </c>
      <c r="C53" s="123" t="s">
        <v>138</v>
      </c>
      <c r="D53" s="124" t="s">
        <v>139</v>
      </c>
      <c r="E53" s="125">
        <f>$Q$5</f>
        <v>2024</v>
      </c>
      <c r="F53" s="126">
        <v>8.7749999999999986</v>
      </c>
      <c r="G53" s="127">
        <v>3.1887000000000003</v>
      </c>
      <c r="H53" s="127">
        <v>5.8684500000000002</v>
      </c>
      <c r="I53" s="127">
        <v>48.883500000000005</v>
      </c>
      <c r="J53" s="127">
        <v>2.8026</v>
      </c>
      <c r="K53" s="127">
        <v>0</v>
      </c>
      <c r="L53" s="127">
        <v>1.7698500000000001</v>
      </c>
      <c r="M53" s="127">
        <v>0.59670000000000012</v>
      </c>
      <c r="N53" s="127">
        <v>123.16995</v>
      </c>
      <c r="O53" s="127">
        <v>18.006300000000003</v>
      </c>
      <c r="P53" s="127">
        <v>0.67905000000000004</v>
      </c>
      <c r="Q53" s="127">
        <v>382.97474999999997</v>
      </c>
      <c r="R53" s="127">
        <v>0</v>
      </c>
      <c r="S53" s="127">
        <v>7.2900000000000006E-2</v>
      </c>
      <c r="T53" s="127">
        <v>1.4863500000000003</v>
      </c>
      <c r="U53" s="127">
        <v>0</v>
      </c>
      <c r="V53" s="127">
        <v>0</v>
      </c>
      <c r="W53" s="127">
        <v>0.20250000000000001</v>
      </c>
      <c r="X53" s="127">
        <v>18.072450000000003</v>
      </c>
      <c r="Y53" s="127">
        <v>4.8141000000000007</v>
      </c>
      <c r="Z53" s="127">
        <v>5.9130000000000003</v>
      </c>
      <c r="AA53" s="127">
        <v>0.27810000000000001</v>
      </c>
      <c r="AB53" s="127">
        <v>0</v>
      </c>
      <c r="AC53" s="127">
        <v>0.83295000000000008</v>
      </c>
      <c r="AD53" s="127">
        <v>0</v>
      </c>
      <c r="AE53" s="127">
        <v>0.1215</v>
      </c>
      <c r="AF53" s="127">
        <v>0.35639999999999999</v>
      </c>
      <c r="AG53" s="128">
        <v>0</v>
      </c>
      <c r="AH53" s="129">
        <f t="shared" si="1"/>
        <v>628.86509999999998</v>
      </c>
      <c r="AI53" s="130"/>
      <c r="AJ53" s="130"/>
      <c r="AK53" s="130"/>
      <c r="AL53" s="131"/>
      <c r="AM53" s="132">
        <f t="shared" si="2"/>
        <v>-0.28810010667204622</v>
      </c>
      <c r="BA53" s="5"/>
      <c r="BC53" s="144"/>
    </row>
    <row r="54" spans="1:55" ht="14.4" hidden="1" outlineLevel="1" thickBot="1">
      <c r="A54" s="121"/>
      <c r="B54" s="156"/>
      <c r="C54" s="157"/>
      <c r="D54" s="113" t="s">
        <v>139</v>
      </c>
      <c r="E54" s="159">
        <f>E53-1</f>
        <v>2023</v>
      </c>
      <c r="F54" s="147">
        <v>7.5910500000000001</v>
      </c>
      <c r="G54" s="148">
        <v>2.6082000000000001</v>
      </c>
      <c r="H54" s="148">
        <v>7.4074500000000008</v>
      </c>
      <c r="I54" s="148">
        <v>8.9910000000000014</v>
      </c>
      <c r="J54" s="148">
        <v>8.9329499999999999</v>
      </c>
      <c r="K54" s="148">
        <v>1.2150000000000001E-2</v>
      </c>
      <c r="L54" s="148">
        <v>0.1242</v>
      </c>
      <c r="M54" s="148">
        <v>0.27540000000000003</v>
      </c>
      <c r="N54" s="148">
        <v>30.592350000000003</v>
      </c>
      <c r="O54" s="148">
        <v>16.457850000000001</v>
      </c>
      <c r="P54" s="148">
        <v>0</v>
      </c>
      <c r="Q54" s="148">
        <v>377.46945000000005</v>
      </c>
      <c r="R54" s="148">
        <v>0</v>
      </c>
      <c r="S54" s="148">
        <v>9.3150000000000011E-2</v>
      </c>
      <c r="T54" s="148">
        <v>1.3459500000000002</v>
      </c>
      <c r="U54" s="148">
        <v>1.3500000000000001E-3</v>
      </c>
      <c r="V54" s="148">
        <v>9.4500000000000001E-3</v>
      </c>
      <c r="W54" s="148">
        <v>0</v>
      </c>
      <c r="X54" s="148">
        <v>48.03840000000001</v>
      </c>
      <c r="Y54" s="148">
        <v>4.60215</v>
      </c>
      <c r="Z54" s="148">
        <v>367.35390000000001</v>
      </c>
      <c r="AA54" s="148">
        <v>0.58725000000000005</v>
      </c>
      <c r="AB54" s="148">
        <v>0</v>
      </c>
      <c r="AC54" s="148">
        <v>0.61829999999999996</v>
      </c>
      <c r="AD54" s="148">
        <v>0</v>
      </c>
      <c r="AE54" s="148">
        <v>1.6200000000000003E-2</v>
      </c>
      <c r="AF54" s="148">
        <v>0.23355000000000001</v>
      </c>
      <c r="AG54" s="149">
        <v>0</v>
      </c>
      <c r="AH54" s="168">
        <f t="shared" si="1"/>
        <v>883.36170000000016</v>
      </c>
      <c r="AI54" s="169"/>
      <c r="AJ54" s="161"/>
      <c r="AK54" s="161"/>
      <c r="AL54" s="162"/>
      <c r="AM54" s="163"/>
      <c r="BA54" s="5"/>
      <c r="BC54" s="144"/>
    </row>
    <row r="55" spans="1:55" s="79" customFormat="1" ht="13.8" collapsed="1">
      <c r="A55" s="164" t="s">
        <v>134</v>
      </c>
      <c r="B55" s="463" t="s">
        <v>140</v>
      </c>
      <c r="C55" s="463"/>
      <c r="D55" s="103"/>
      <c r="E55" s="151">
        <f>$Q$5</f>
        <v>2024</v>
      </c>
      <c r="F55" s="96">
        <f t="shared" ref="F55:AG56" si="7">F57+F59+F61</f>
        <v>1E-3</v>
      </c>
      <c r="G55" s="97">
        <f t="shared" si="7"/>
        <v>0</v>
      </c>
      <c r="H55" s="97">
        <f t="shared" si="7"/>
        <v>0</v>
      </c>
      <c r="I55" s="97">
        <f t="shared" si="7"/>
        <v>169.559</v>
      </c>
      <c r="J55" s="97">
        <f t="shared" si="7"/>
        <v>6.66</v>
      </c>
      <c r="K55" s="97">
        <f t="shared" si="7"/>
        <v>0</v>
      </c>
      <c r="L55" s="97">
        <f t="shared" si="7"/>
        <v>12.228999999999999</v>
      </c>
      <c r="M55" s="97">
        <f t="shared" si="7"/>
        <v>0</v>
      </c>
      <c r="N55" s="97">
        <f t="shared" si="7"/>
        <v>36.155000000000001</v>
      </c>
      <c r="O55" s="97">
        <f t="shared" si="7"/>
        <v>5002.549</v>
      </c>
      <c r="P55" s="97">
        <f t="shared" si="7"/>
        <v>4.4799999999999995</v>
      </c>
      <c r="Q55" s="97">
        <f t="shared" si="7"/>
        <v>28.012999999999998</v>
      </c>
      <c r="R55" s="97">
        <f t="shared" si="7"/>
        <v>0</v>
      </c>
      <c r="S55" s="97">
        <f t="shared" si="7"/>
        <v>0</v>
      </c>
      <c r="T55" s="97">
        <f t="shared" si="7"/>
        <v>0</v>
      </c>
      <c r="U55" s="97">
        <f t="shared" si="7"/>
        <v>0</v>
      </c>
      <c r="V55" s="97">
        <f t="shared" si="7"/>
        <v>0</v>
      </c>
      <c r="W55" s="97">
        <f t="shared" si="7"/>
        <v>0</v>
      </c>
      <c r="X55" s="97">
        <f t="shared" si="7"/>
        <v>484.55399999999997</v>
      </c>
      <c r="Y55" s="97">
        <f t="shared" si="7"/>
        <v>0.05</v>
      </c>
      <c r="Z55" s="97">
        <f t="shared" si="7"/>
        <v>2.444</v>
      </c>
      <c r="AA55" s="97">
        <f t="shared" si="7"/>
        <v>0</v>
      </c>
      <c r="AB55" s="97">
        <f t="shared" si="7"/>
        <v>67.373000000000005</v>
      </c>
      <c r="AC55" s="97">
        <f t="shared" si="7"/>
        <v>0</v>
      </c>
      <c r="AD55" s="97">
        <f t="shared" si="7"/>
        <v>0</v>
      </c>
      <c r="AE55" s="97">
        <f t="shared" si="7"/>
        <v>0</v>
      </c>
      <c r="AF55" s="97">
        <f t="shared" si="7"/>
        <v>0.21699999999999997</v>
      </c>
      <c r="AG55" s="98">
        <f t="shared" si="7"/>
        <v>0</v>
      </c>
      <c r="AH55" s="99">
        <f t="shared" si="1"/>
        <v>5814.2839999999997</v>
      </c>
      <c r="AI55" s="100"/>
      <c r="AJ55" s="108"/>
      <c r="AK55" s="108"/>
      <c r="AL55" s="109"/>
      <c r="AM55" s="110">
        <f t="shared" si="2"/>
        <v>0.97640261984627341</v>
      </c>
      <c r="BB55" s="83"/>
      <c r="BC55" s="83"/>
    </row>
    <row r="56" spans="1:55" s="79" customFormat="1" ht="14.4" thickBot="1">
      <c r="A56" s="152"/>
      <c r="B56" s="462"/>
      <c r="C56" s="462"/>
      <c r="D56" s="113"/>
      <c r="E56" s="153">
        <f>E55-1</f>
        <v>2023</v>
      </c>
      <c r="F56" s="114">
        <f t="shared" si="7"/>
        <v>0</v>
      </c>
      <c r="G56" s="115">
        <f t="shared" si="7"/>
        <v>0.14099999999999999</v>
      </c>
      <c r="H56" s="115">
        <f t="shared" si="7"/>
        <v>3.5000000000000003E-2</v>
      </c>
      <c r="I56" s="115">
        <f t="shared" si="7"/>
        <v>220.511</v>
      </c>
      <c r="J56" s="115">
        <f t="shared" si="7"/>
        <v>20.18</v>
      </c>
      <c r="K56" s="115">
        <f t="shared" si="7"/>
        <v>0</v>
      </c>
      <c r="L56" s="115">
        <f t="shared" si="7"/>
        <v>0</v>
      </c>
      <c r="M56" s="115">
        <f t="shared" si="7"/>
        <v>0</v>
      </c>
      <c r="N56" s="115">
        <f t="shared" si="7"/>
        <v>15.123000000000001</v>
      </c>
      <c r="O56" s="115">
        <f t="shared" si="7"/>
        <v>1809.989</v>
      </c>
      <c r="P56" s="115">
        <f t="shared" si="7"/>
        <v>4.28</v>
      </c>
      <c r="Q56" s="115">
        <f t="shared" si="7"/>
        <v>18.751999999999999</v>
      </c>
      <c r="R56" s="115">
        <f t="shared" si="7"/>
        <v>0</v>
      </c>
      <c r="S56" s="115">
        <f t="shared" si="7"/>
        <v>0</v>
      </c>
      <c r="T56" s="115">
        <f t="shared" si="7"/>
        <v>0</v>
      </c>
      <c r="U56" s="115">
        <f t="shared" si="7"/>
        <v>0</v>
      </c>
      <c r="V56" s="115">
        <f t="shared" si="7"/>
        <v>0</v>
      </c>
      <c r="W56" s="115">
        <f t="shared" si="7"/>
        <v>0</v>
      </c>
      <c r="X56" s="115">
        <f t="shared" si="7"/>
        <v>762.7410000000001</v>
      </c>
      <c r="Y56" s="115">
        <f t="shared" si="7"/>
        <v>2.3E-2</v>
      </c>
      <c r="Z56" s="115">
        <f t="shared" si="7"/>
        <v>1.2130000000000001</v>
      </c>
      <c r="AA56" s="115">
        <f t="shared" si="7"/>
        <v>0</v>
      </c>
      <c r="AB56" s="115">
        <f t="shared" si="7"/>
        <v>88.861000000000004</v>
      </c>
      <c r="AC56" s="115">
        <f t="shared" si="7"/>
        <v>0</v>
      </c>
      <c r="AD56" s="115">
        <f t="shared" si="7"/>
        <v>0</v>
      </c>
      <c r="AE56" s="115">
        <f t="shared" si="7"/>
        <v>3.0000000000000001E-3</v>
      </c>
      <c r="AF56" s="115">
        <f t="shared" si="7"/>
        <v>0</v>
      </c>
      <c r="AG56" s="116">
        <f t="shared" si="7"/>
        <v>0</v>
      </c>
      <c r="AH56" s="117">
        <f t="shared" si="1"/>
        <v>2941.8520000000003</v>
      </c>
      <c r="AI56" s="118"/>
      <c r="AJ56" s="118"/>
      <c r="AK56" s="118"/>
      <c r="AL56" s="119"/>
      <c r="AM56" s="120"/>
      <c r="BB56" s="83"/>
      <c r="BC56" s="83"/>
    </row>
    <row r="57" spans="1:55" ht="14.4" hidden="1" outlineLevel="1" thickBot="1">
      <c r="A57" s="121"/>
      <c r="B57" s="122" t="s">
        <v>141</v>
      </c>
      <c r="C57" s="123" t="s">
        <v>142</v>
      </c>
      <c r="D57" s="124" t="s">
        <v>143</v>
      </c>
      <c r="E57" s="125">
        <f>$Q$5</f>
        <v>2024</v>
      </c>
      <c r="F57" s="126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11.228999999999999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8">
        <v>0</v>
      </c>
      <c r="AH57" s="129">
        <f t="shared" si="1"/>
        <v>11.228999999999999</v>
      </c>
      <c r="AI57" s="130"/>
      <c r="AJ57" s="130"/>
      <c r="AK57" s="130"/>
      <c r="AL57" s="131"/>
      <c r="AM57" s="132" t="str">
        <f t="shared" si="2"/>
        <v/>
      </c>
      <c r="BA57" s="5"/>
      <c r="BC57" s="144"/>
    </row>
    <row r="58" spans="1:55" ht="14.4" hidden="1" outlineLevel="1" thickBot="1">
      <c r="A58" s="121"/>
      <c r="B58" s="133"/>
      <c r="C58" s="134"/>
      <c r="D58" s="113" t="s">
        <v>143</v>
      </c>
      <c r="E58" s="135">
        <f>E57-1</f>
        <v>2023</v>
      </c>
      <c r="F58" s="136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</v>
      </c>
      <c r="AD58" s="137">
        <v>0</v>
      </c>
      <c r="AE58" s="137">
        <v>0</v>
      </c>
      <c r="AF58" s="137">
        <v>0</v>
      </c>
      <c r="AG58" s="138">
        <v>0</v>
      </c>
      <c r="AH58" s="139">
        <f t="shared" si="1"/>
        <v>0</v>
      </c>
      <c r="AI58" s="140"/>
      <c r="AJ58" s="140"/>
      <c r="AK58" s="140"/>
      <c r="AL58" s="141"/>
      <c r="AM58" s="142"/>
      <c r="BA58" s="5"/>
      <c r="BC58" s="144"/>
    </row>
    <row r="59" spans="1:55" ht="14.4" hidden="1" outlineLevel="1" thickBot="1">
      <c r="A59" s="121"/>
      <c r="B59" s="122" t="s">
        <v>144</v>
      </c>
      <c r="C59" s="123" t="s">
        <v>145</v>
      </c>
      <c r="D59" s="124" t="s">
        <v>146</v>
      </c>
      <c r="E59" s="125">
        <f>$Q$5</f>
        <v>2024</v>
      </c>
      <c r="F59" s="126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4.38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67.373000000000005</v>
      </c>
      <c r="AC59" s="127">
        <v>0</v>
      </c>
      <c r="AD59" s="127">
        <v>0</v>
      </c>
      <c r="AE59" s="127">
        <v>0</v>
      </c>
      <c r="AF59" s="127">
        <v>0</v>
      </c>
      <c r="AG59" s="128">
        <v>0</v>
      </c>
      <c r="AH59" s="129">
        <f t="shared" si="1"/>
        <v>71.753</v>
      </c>
      <c r="AI59" s="130"/>
      <c r="AJ59" s="130"/>
      <c r="AK59" s="130"/>
      <c r="AL59" s="131"/>
      <c r="AM59" s="132">
        <f t="shared" si="2"/>
        <v>-0.23389920990817847</v>
      </c>
      <c r="BA59" s="5"/>
      <c r="BC59" s="144"/>
    </row>
    <row r="60" spans="1:55" ht="14.4" hidden="1" outlineLevel="1" thickBot="1">
      <c r="A60" s="121"/>
      <c r="B60" s="133"/>
      <c r="C60" s="134"/>
      <c r="D60" s="113" t="s">
        <v>146</v>
      </c>
      <c r="E60" s="135">
        <f>E59-1</f>
        <v>2023</v>
      </c>
      <c r="F60" s="136">
        <v>0</v>
      </c>
      <c r="G60" s="137">
        <v>0.14099999999999999</v>
      </c>
      <c r="H60" s="137">
        <v>3.5000000000000003E-2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3.48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7">
        <v>0</v>
      </c>
      <c r="Z60" s="137">
        <v>1.141</v>
      </c>
      <c r="AA60" s="137">
        <v>0</v>
      </c>
      <c r="AB60" s="137">
        <v>88.861000000000004</v>
      </c>
      <c r="AC60" s="137">
        <v>0</v>
      </c>
      <c r="AD60" s="137">
        <v>0</v>
      </c>
      <c r="AE60" s="137">
        <v>2E-3</v>
      </c>
      <c r="AF60" s="137">
        <v>0</v>
      </c>
      <c r="AG60" s="138">
        <v>0</v>
      </c>
      <c r="AH60" s="139">
        <f t="shared" si="1"/>
        <v>93.66</v>
      </c>
      <c r="AI60" s="140"/>
      <c r="AJ60" s="140"/>
      <c r="AK60" s="140"/>
      <c r="AL60" s="141"/>
      <c r="AM60" s="142"/>
      <c r="BA60" s="5"/>
      <c r="BC60" s="144"/>
    </row>
    <row r="61" spans="1:55" ht="14.4" hidden="1" outlineLevel="1" thickBot="1">
      <c r="A61" s="121"/>
      <c r="B61" s="122" t="s">
        <v>147</v>
      </c>
      <c r="C61" s="123" t="s">
        <v>148</v>
      </c>
      <c r="D61" s="124" t="s">
        <v>149</v>
      </c>
      <c r="E61" s="125">
        <f>$Q$5</f>
        <v>2024</v>
      </c>
      <c r="F61" s="126">
        <v>1E-3</v>
      </c>
      <c r="G61" s="127">
        <v>0</v>
      </c>
      <c r="H61" s="127">
        <v>0</v>
      </c>
      <c r="I61" s="127">
        <v>169.559</v>
      </c>
      <c r="J61" s="127">
        <v>6.66</v>
      </c>
      <c r="K61" s="127">
        <v>0</v>
      </c>
      <c r="L61" s="127">
        <v>1</v>
      </c>
      <c r="M61" s="127">
        <v>0</v>
      </c>
      <c r="N61" s="127">
        <v>36.155000000000001</v>
      </c>
      <c r="O61" s="127">
        <v>5002.549</v>
      </c>
      <c r="P61" s="127">
        <v>0.1</v>
      </c>
      <c r="Q61" s="127">
        <v>28.012999999999998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484.55399999999997</v>
      </c>
      <c r="Y61" s="127">
        <v>0.05</v>
      </c>
      <c r="Z61" s="127">
        <v>2.444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0.21699999999999997</v>
      </c>
      <c r="AG61" s="128">
        <v>0</v>
      </c>
      <c r="AH61" s="129">
        <f t="shared" si="1"/>
        <v>5731.3020000000006</v>
      </c>
      <c r="AI61" s="130"/>
      <c r="AJ61" s="130"/>
      <c r="AK61" s="130"/>
      <c r="AL61" s="131"/>
      <c r="AM61" s="132" t="str">
        <f t="shared" si="2"/>
        <v>++</v>
      </c>
      <c r="BA61" s="5"/>
      <c r="BC61" s="144"/>
    </row>
    <row r="62" spans="1:55" ht="14.4" hidden="1" outlineLevel="1" thickBot="1">
      <c r="A62" s="121"/>
      <c r="B62" s="156"/>
      <c r="C62" s="157"/>
      <c r="D62" s="113" t="s">
        <v>149</v>
      </c>
      <c r="E62" s="170">
        <f>E61-1</f>
        <v>2023</v>
      </c>
      <c r="F62" s="147">
        <v>0</v>
      </c>
      <c r="G62" s="148">
        <v>0</v>
      </c>
      <c r="H62" s="148">
        <v>0</v>
      </c>
      <c r="I62" s="148">
        <v>220.511</v>
      </c>
      <c r="J62" s="148">
        <v>20.18</v>
      </c>
      <c r="K62" s="148">
        <v>0</v>
      </c>
      <c r="L62" s="148">
        <v>0</v>
      </c>
      <c r="M62" s="148">
        <v>0</v>
      </c>
      <c r="N62" s="148">
        <v>15.123000000000001</v>
      </c>
      <c r="O62" s="148">
        <v>1809.989</v>
      </c>
      <c r="P62" s="148">
        <v>0.8</v>
      </c>
      <c r="Q62" s="148">
        <v>18.751999999999999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762.7410000000001</v>
      </c>
      <c r="Y62" s="148">
        <v>2.3E-2</v>
      </c>
      <c r="Z62" s="148">
        <v>7.1999999999999995E-2</v>
      </c>
      <c r="AA62" s="148">
        <v>0</v>
      </c>
      <c r="AB62" s="148">
        <v>0</v>
      </c>
      <c r="AC62" s="148">
        <v>0</v>
      </c>
      <c r="AD62" s="148">
        <v>0</v>
      </c>
      <c r="AE62" s="148">
        <v>1E-3</v>
      </c>
      <c r="AF62" s="148">
        <v>0</v>
      </c>
      <c r="AG62" s="149">
        <v>0</v>
      </c>
      <c r="AH62" s="168">
        <f t="shared" si="1"/>
        <v>2848.1920000000005</v>
      </c>
      <c r="AI62" s="161"/>
      <c r="AJ62" s="161"/>
      <c r="AK62" s="161"/>
      <c r="AL62" s="162"/>
      <c r="AM62" s="163"/>
      <c r="BA62" s="5"/>
      <c r="BC62" s="144"/>
    </row>
    <row r="63" spans="1:55" s="79" customFormat="1" ht="13.8" collapsed="1">
      <c r="A63" s="164" t="s">
        <v>150</v>
      </c>
      <c r="B63" s="463" t="s">
        <v>151</v>
      </c>
      <c r="C63" s="463"/>
      <c r="D63" s="103" t="s">
        <v>150</v>
      </c>
      <c r="E63" s="95">
        <f>$Q$5</f>
        <v>2024</v>
      </c>
      <c r="F63" s="96">
        <v>717.66700000000003</v>
      </c>
      <c r="G63" s="97">
        <v>0</v>
      </c>
      <c r="H63" s="97">
        <v>4.4999999999999998E-2</v>
      </c>
      <c r="I63" s="97">
        <v>326.13900000000001</v>
      </c>
      <c r="J63" s="97">
        <v>550.399</v>
      </c>
      <c r="K63" s="97">
        <v>0</v>
      </c>
      <c r="L63" s="97">
        <v>1210.2949999999998</v>
      </c>
      <c r="M63" s="97">
        <v>1.8039999999999998</v>
      </c>
      <c r="N63" s="97">
        <v>0.155</v>
      </c>
      <c r="O63" s="97">
        <v>201.31800000000001</v>
      </c>
      <c r="P63" s="97">
        <v>135.10499999999999</v>
      </c>
      <c r="Q63" s="97">
        <v>271.04700000000003</v>
      </c>
      <c r="R63" s="97">
        <v>0</v>
      </c>
      <c r="S63" s="97">
        <v>0</v>
      </c>
      <c r="T63" s="97">
        <v>0</v>
      </c>
      <c r="U63" s="97">
        <v>0</v>
      </c>
      <c r="V63" s="97">
        <v>1.4999999999999999E-2</v>
      </c>
      <c r="W63" s="97">
        <v>0</v>
      </c>
      <c r="X63" s="97">
        <v>336.56799999999998</v>
      </c>
      <c r="Y63" s="97">
        <v>33.004000000000005</v>
      </c>
      <c r="Z63" s="97">
        <v>1627.097</v>
      </c>
      <c r="AA63" s="97">
        <v>0.35399999999999998</v>
      </c>
      <c r="AB63" s="97">
        <v>0</v>
      </c>
      <c r="AC63" s="97">
        <v>64.120999999999995</v>
      </c>
      <c r="AD63" s="97">
        <v>0</v>
      </c>
      <c r="AE63" s="97">
        <v>53.01</v>
      </c>
      <c r="AF63" s="97">
        <v>554.42399999999998</v>
      </c>
      <c r="AG63" s="98">
        <v>0</v>
      </c>
      <c r="AH63" s="99">
        <f t="shared" si="1"/>
        <v>6082.5670000000009</v>
      </c>
      <c r="AI63" s="108"/>
      <c r="AJ63" s="108"/>
      <c r="AK63" s="108"/>
      <c r="AL63" s="109"/>
      <c r="AM63" s="110">
        <f t="shared" si="2"/>
        <v>5.7842890365379374E-2</v>
      </c>
      <c r="BB63" s="83"/>
      <c r="BC63" s="83"/>
    </row>
    <row r="64" spans="1:55" s="79" customFormat="1" ht="14.4" thickBot="1">
      <c r="A64" s="167"/>
      <c r="B64" s="462"/>
      <c r="C64" s="462"/>
      <c r="D64" s="84" t="s">
        <v>150</v>
      </c>
      <c r="E64" s="85">
        <f>E63-1</f>
        <v>2023</v>
      </c>
      <c r="F64" s="86">
        <v>564.90599999999995</v>
      </c>
      <c r="G64" s="87">
        <v>0</v>
      </c>
      <c r="H64" s="87">
        <v>0</v>
      </c>
      <c r="I64" s="87">
        <v>347.37800000000004</v>
      </c>
      <c r="J64" s="87">
        <v>1113.508</v>
      </c>
      <c r="K64" s="87">
        <v>0</v>
      </c>
      <c r="L64" s="87">
        <v>915.78399999999988</v>
      </c>
      <c r="M64" s="87">
        <v>0</v>
      </c>
      <c r="N64" s="87">
        <v>2.0049999999999999</v>
      </c>
      <c r="O64" s="87">
        <v>411.85199999999998</v>
      </c>
      <c r="P64" s="87">
        <v>184.14100000000002</v>
      </c>
      <c r="Q64" s="87">
        <v>103.108</v>
      </c>
      <c r="R64" s="87">
        <v>0</v>
      </c>
      <c r="S64" s="87">
        <v>0</v>
      </c>
      <c r="T64" s="87">
        <v>0</v>
      </c>
      <c r="U64" s="87">
        <v>0</v>
      </c>
      <c r="V64" s="87">
        <v>5.5819999999999999</v>
      </c>
      <c r="W64" s="87">
        <v>0</v>
      </c>
      <c r="X64" s="87">
        <v>264.68199999999996</v>
      </c>
      <c r="Y64" s="87">
        <v>21</v>
      </c>
      <c r="Z64" s="87">
        <v>1276.942</v>
      </c>
      <c r="AA64" s="87">
        <v>0.626</v>
      </c>
      <c r="AB64" s="87">
        <v>7.1829999999999998</v>
      </c>
      <c r="AC64" s="87">
        <v>171.49600000000001</v>
      </c>
      <c r="AD64" s="87">
        <v>0</v>
      </c>
      <c r="AE64" s="87">
        <v>7.0000000000000001E-3</v>
      </c>
      <c r="AF64" s="87">
        <v>359.77199999999993</v>
      </c>
      <c r="AG64" s="88">
        <v>0</v>
      </c>
      <c r="AH64" s="89">
        <f t="shared" si="1"/>
        <v>5749.9719999999998</v>
      </c>
      <c r="AI64" s="90"/>
      <c r="AJ64" s="90"/>
      <c r="AK64" s="90"/>
      <c r="AL64" s="91"/>
      <c r="AM64" s="92"/>
      <c r="BB64" s="83"/>
      <c r="BC64" s="83"/>
    </row>
    <row r="65" spans="1:55" s="79" customFormat="1" ht="13.8">
      <c r="A65" s="150" t="s">
        <v>152</v>
      </c>
      <c r="B65" s="461" t="s">
        <v>153</v>
      </c>
      <c r="C65" s="461"/>
      <c r="D65" s="103"/>
      <c r="E65" s="95">
        <f>$Q$5</f>
        <v>2024</v>
      </c>
      <c r="F65" s="96">
        <f t="shared" ref="F65:AG66" si="8">F67+F71+F73</f>
        <v>424.5343499999999</v>
      </c>
      <c r="G65" s="97">
        <f t="shared" si="8"/>
        <v>42.158749999999998</v>
      </c>
      <c r="H65" s="97">
        <f t="shared" si="8"/>
        <v>2.0367499999999996</v>
      </c>
      <c r="I65" s="97">
        <f t="shared" si="8"/>
        <v>1240.3855999999998</v>
      </c>
      <c r="J65" s="97">
        <f t="shared" si="8"/>
        <v>1072.3724500000001</v>
      </c>
      <c r="K65" s="97">
        <f t="shared" si="8"/>
        <v>0.80065000000000008</v>
      </c>
      <c r="L65" s="97">
        <f t="shared" si="8"/>
        <v>6052.1704500000005</v>
      </c>
      <c r="M65" s="97">
        <f t="shared" si="8"/>
        <v>143.66305</v>
      </c>
      <c r="N65" s="97">
        <f t="shared" si="8"/>
        <v>615.21855000000016</v>
      </c>
      <c r="O65" s="97">
        <f t="shared" si="8"/>
        <v>3876.9816000000001</v>
      </c>
      <c r="P65" s="97">
        <f t="shared" si="8"/>
        <v>403.05229999999989</v>
      </c>
      <c r="Q65" s="97">
        <f t="shared" si="8"/>
        <v>3346.414600000001</v>
      </c>
      <c r="R65" s="97">
        <f t="shared" si="8"/>
        <v>0</v>
      </c>
      <c r="S65" s="97">
        <f t="shared" si="8"/>
        <v>2.4587500000000002</v>
      </c>
      <c r="T65" s="97">
        <f t="shared" si="8"/>
        <v>5.354750000000001</v>
      </c>
      <c r="U65" s="97">
        <f t="shared" si="8"/>
        <v>0.29710000000000003</v>
      </c>
      <c r="V65" s="97">
        <f t="shared" si="8"/>
        <v>56.718299999999985</v>
      </c>
      <c r="W65" s="97">
        <f t="shared" si="8"/>
        <v>0</v>
      </c>
      <c r="X65" s="97">
        <f t="shared" si="8"/>
        <v>493.08595000000003</v>
      </c>
      <c r="Y65" s="97">
        <f t="shared" si="8"/>
        <v>26.780950000000001</v>
      </c>
      <c r="Z65" s="97">
        <f t="shared" si="8"/>
        <v>1609.1068499999999</v>
      </c>
      <c r="AA65" s="97">
        <f t="shared" si="8"/>
        <v>97.905699999999996</v>
      </c>
      <c r="AB65" s="97">
        <f t="shared" si="8"/>
        <v>26.6173</v>
      </c>
      <c r="AC65" s="97">
        <f t="shared" si="8"/>
        <v>48.556500000000007</v>
      </c>
      <c r="AD65" s="97">
        <f t="shared" si="8"/>
        <v>9.4918000000000013</v>
      </c>
      <c r="AE65" s="97">
        <f t="shared" si="8"/>
        <v>0.72394999999999998</v>
      </c>
      <c r="AF65" s="97">
        <f t="shared" si="8"/>
        <v>1167.2429000000002</v>
      </c>
      <c r="AG65" s="98">
        <f t="shared" si="8"/>
        <v>0</v>
      </c>
      <c r="AH65" s="99">
        <f t="shared" si="1"/>
        <v>20764.1299</v>
      </c>
      <c r="AI65" s="100"/>
      <c r="AJ65" s="100"/>
      <c r="AK65" s="100"/>
      <c r="AL65" s="101"/>
      <c r="AM65" s="110">
        <f t="shared" si="2"/>
        <v>6.3799884631921211E-2</v>
      </c>
      <c r="BB65" s="83"/>
      <c r="BC65" s="83"/>
    </row>
    <row r="66" spans="1:55" s="79" customFormat="1" ht="14.4" thickBot="1">
      <c r="A66" s="171"/>
      <c r="B66" s="462"/>
      <c r="C66" s="462"/>
      <c r="D66" s="113"/>
      <c r="E66" s="153">
        <f>E65-1</f>
        <v>2023</v>
      </c>
      <c r="F66" s="114">
        <f t="shared" si="8"/>
        <v>463.12509999999997</v>
      </c>
      <c r="G66" s="172">
        <f t="shared" si="8"/>
        <v>41.723149999999997</v>
      </c>
      <c r="H66" s="172">
        <f t="shared" si="8"/>
        <v>2.6102500000000002</v>
      </c>
      <c r="I66" s="172">
        <f t="shared" si="8"/>
        <v>1211.048</v>
      </c>
      <c r="J66" s="172">
        <f t="shared" si="8"/>
        <v>1224.1393499999999</v>
      </c>
      <c r="K66" s="172">
        <f t="shared" si="8"/>
        <v>0.85005000000000019</v>
      </c>
      <c r="L66" s="172">
        <f t="shared" si="8"/>
        <v>7304.6792999999998</v>
      </c>
      <c r="M66" s="172">
        <f t="shared" si="8"/>
        <v>39.824449999999999</v>
      </c>
      <c r="N66" s="172">
        <f t="shared" si="8"/>
        <v>472.34410000000014</v>
      </c>
      <c r="O66" s="172">
        <f t="shared" si="8"/>
        <v>2233.8640999999998</v>
      </c>
      <c r="P66" s="172">
        <f t="shared" si="8"/>
        <v>431.24169999999992</v>
      </c>
      <c r="Q66" s="172">
        <f t="shared" si="8"/>
        <v>2709.9664000000002</v>
      </c>
      <c r="R66" s="172">
        <f t="shared" si="8"/>
        <v>0</v>
      </c>
      <c r="S66" s="172">
        <f t="shared" si="8"/>
        <v>54.643750000000004</v>
      </c>
      <c r="T66" s="172">
        <f t="shared" si="8"/>
        <v>5.9253</v>
      </c>
      <c r="U66" s="172">
        <f t="shared" si="8"/>
        <v>0.16089999999999999</v>
      </c>
      <c r="V66" s="172">
        <f t="shared" si="8"/>
        <v>18.864100000000001</v>
      </c>
      <c r="W66" s="172">
        <f t="shared" si="8"/>
        <v>0</v>
      </c>
      <c r="X66" s="172">
        <f t="shared" si="8"/>
        <v>297.08665000000002</v>
      </c>
      <c r="Y66" s="172">
        <f t="shared" si="8"/>
        <v>20.067149999999998</v>
      </c>
      <c r="Z66" s="172">
        <f t="shared" si="8"/>
        <v>1451.03305</v>
      </c>
      <c r="AA66" s="172">
        <f t="shared" si="8"/>
        <v>59.84055</v>
      </c>
      <c r="AB66" s="172">
        <f t="shared" si="8"/>
        <v>168.31335000000001</v>
      </c>
      <c r="AC66" s="172">
        <f t="shared" si="8"/>
        <v>17.139299999999999</v>
      </c>
      <c r="AD66" s="172">
        <f t="shared" si="8"/>
        <v>11.3993</v>
      </c>
      <c r="AE66" s="172">
        <f t="shared" si="8"/>
        <v>2.2500000000000003E-3</v>
      </c>
      <c r="AF66" s="172">
        <f t="shared" si="8"/>
        <v>1278.9391500000004</v>
      </c>
      <c r="AG66" s="173">
        <f t="shared" si="8"/>
        <v>0</v>
      </c>
      <c r="AH66" s="174">
        <f t="shared" si="1"/>
        <v>19518.830750000005</v>
      </c>
      <c r="AI66" s="118"/>
      <c r="AJ66" s="118"/>
      <c r="AK66" s="118"/>
      <c r="AL66" s="119"/>
      <c r="AM66" s="120"/>
      <c r="BB66" s="83"/>
      <c r="BC66" s="83"/>
    </row>
    <row r="67" spans="1:55" ht="15" hidden="1" outlineLevel="1" thickTop="1" thickBot="1">
      <c r="A67" s="121"/>
      <c r="B67" s="122" t="s">
        <v>154</v>
      </c>
      <c r="C67" s="123" t="s">
        <v>155</v>
      </c>
      <c r="D67" s="124" t="s">
        <v>156</v>
      </c>
      <c r="E67" s="125">
        <f>$Q$5</f>
        <v>2024</v>
      </c>
      <c r="F67" s="126">
        <v>128.10875000000001</v>
      </c>
      <c r="G67" s="127">
        <v>0</v>
      </c>
      <c r="H67" s="127">
        <v>0.53624999999999989</v>
      </c>
      <c r="I67" s="127">
        <v>3.2500000000000001E-2</v>
      </c>
      <c r="J67" s="127">
        <v>5.0025000000000004</v>
      </c>
      <c r="K67" s="127">
        <v>3.0000000000000002E-2</v>
      </c>
      <c r="L67" s="127">
        <v>510.88875000000002</v>
      </c>
      <c r="M67" s="127">
        <v>0</v>
      </c>
      <c r="N67" s="127">
        <v>113.49124999999999</v>
      </c>
      <c r="O67" s="127">
        <v>1044.3662500000003</v>
      </c>
      <c r="P67" s="127">
        <v>35.126249999999992</v>
      </c>
      <c r="Q67" s="127">
        <v>2.8312499999999998</v>
      </c>
      <c r="R67" s="127">
        <v>0</v>
      </c>
      <c r="S67" s="127">
        <v>0</v>
      </c>
      <c r="T67" s="127">
        <v>0</v>
      </c>
      <c r="U67" s="127">
        <v>0</v>
      </c>
      <c r="V67" s="127">
        <v>4.4999999999999998E-2</v>
      </c>
      <c r="W67" s="127">
        <v>0</v>
      </c>
      <c r="X67" s="127">
        <v>161.43875</v>
      </c>
      <c r="Y67" s="127">
        <v>0</v>
      </c>
      <c r="Z67" s="127">
        <v>63.917499999999997</v>
      </c>
      <c r="AA67" s="127">
        <v>58.099999999999994</v>
      </c>
      <c r="AB67" s="127">
        <v>7.7850000000000001</v>
      </c>
      <c r="AC67" s="127">
        <v>0</v>
      </c>
      <c r="AD67" s="127">
        <v>3.3374999999999999</v>
      </c>
      <c r="AE67" s="127">
        <v>1.25E-3</v>
      </c>
      <c r="AF67" s="127">
        <v>6.7499999999999991E-2</v>
      </c>
      <c r="AG67" s="128">
        <v>0</v>
      </c>
      <c r="AH67" s="129">
        <f t="shared" si="1"/>
        <v>2135.1062499999998</v>
      </c>
      <c r="AI67" s="130"/>
      <c r="AJ67" s="130"/>
      <c r="AK67" s="130"/>
      <c r="AL67" s="131"/>
      <c r="AM67" s="132">
        <f t="shared" si="2"/>
        <v>0.13360849181824919</v>
      </c>
      <c r="BA67" s="5"/>
      <c r="BC67" s="144"/>
    </row>
    <row r="68" spans="1:55" ht="15" hidden="1" outlineLevel="1" thickTop="1" thickBot="1">
      <c r="A68" s="121"/>
      <c r="B68" s="133"/>
      <c r="C68" s="134"/>
      <c r="D68" s="113" t="s">
        <v>156</v>
      </c>
      <c r="E68" s="135">
        <f>E67-1</f>
        <v>2023</v>
      </c>
      <c r="F68" s="136">
        <v>227.89249999999998</v>
      </c>
      <c r="G68" s="137">
        <v>0</v>
      </c>
      <c r="H68" s="137">
        <v>1.3625</v>
      </c>
      <c r="I68" s="137">
        <v>1.6812500000000001</v>
      </c>
      <c r="J68" s="137">
        <v>12.147500000000001</v>
      </c>
      <c r="K68" s="137">
        <v>7.7499999999999999E-2</v>
      </c>
      <c r="L68" s="137">
        <v>688.77125000000001</v>
      </c>
      <c r="M68" s="137">
        <v>0</v>
      </c>
      <c r="N68" s="137">
        <v>22.276250000000005</v>
      </c>
      <c r="O68" s="137">
        <v>778.04250000000002</v>
      </c>
      <c r="P68" s="137">
        <v>7.7974999999999994</v>
      </c>
      <c r="Q68" s="137">
        <v>3.6850000000000001</v>
      </c>
      <c r="R68" s="137">
        <v>0</v>
      </c>
      <c r="S68" s="137">
        <v>0</v>
      </c>
      <c r="T68" s="137">
        <v>0</v>
      </c>
      <c r="U68" s="137">
        <v>0</v>
      </c>
      <c r="V68" s="137">
        <v>3.875E-2</v>
      </c>
      <c r="W68" s="137">
        <v>0</v>
      </c>
      <c r="X68" s="137">
        <v>47.23</v>
      </c>
      <c r="Y68" s="137">
        <v>3.6262500000000002</v>
      </c>
      <c r="Z68" s="137">
        <v>52.347500000000004</v>
      </c>
      <c r="AA68" s="137">
        <v>0.91874999999999996</v>
      </c>
      <c r="AB68" s="137">
        <v>34.853750000000005</v>
      </c>
      <c r="AC68" s="137">
        <v>0.20500000000000002</v>
      </c>
      <c r="AD68" s="137">
        <v>0.49124999999999996</v>
      </c>
      <c r="AE68" s="137">
        <v>0</v>
      </c>
      <c r="AF68" s="137">
        <v>1.4999999999999999E-2</v>
      </c>
      <c r="AG68" s="138">
        <v>0</v>
      </c>
      <c r="AH68" s="139">
        <f t="shared" si="1"/>
        <v>1883.46</v>
      </c>
      <c r="AI68" s="140"/>
      <c r="AJ68" s="140"/>
      <c r="AK68" s="140"/>
      <c r="AL68" s="141"/>
      <c r="AM68" s="142"/>
      <c r="BA68" s="5"/>
      <c r="BC68" s="144"/>
    </row>
    <row r="69" spans="1:55" ht="15" hidden="1" outlineLevel="1" thickTop="1" thickBot="1">
      <c r="A69" s="121"/>
      <c r="B69" s="122"/>
      <c r="C69" s="123" t="s">
        <v>157</v>
      </c>
      <c r="D69" s="124"/>
      <c r="E69" s="125">
        <f>E67</f>
        <v>2024</v>
      </c>
      <c r="F69" s="126">
        <f>F71+F73</f>
        <v>296.42559999999992</v>
      </c>
      <c r="G69" s="127">
        <f t="shared" ref="G69:AG70" si="9">G71+G73</f>
        <v>42.158749999999998</v>
      </c>
      <c r="H69" s="127">
        <f t="shared" si="9"/>
        <v>1.5004999999999997</v>
      </c>
      <c r="I69" s="127">
        <f t="shared" si="9"/>
        <v>1240.3530999999998</v>
      </c>
      <c r="J69" s="127">
        <f t="shared" si="9"/>
        <v>1067.36995</v>
      </c>
      <c r="K69" s="127">
        <f t="shared" si="9"/>
        <v>0.77065000000000006</v>
      </c>
      <c r="L69" s="127">
        <f t="shared" si="9"/>
        <v>5541.2817000000005</v>
      </c>
      <c r="M69" s="127">
        <f t="shared" si="9"/>
        <v>143.66305</v>
      </c>
      <c r="N69" s="127">
        <f t="shared" si="9"/>
        <v>501.72730000000013</v>
      </c>
      <c r="O69" s="127">
        <f t="shared" si="9"/>
        <v>2832.6153499999996</v>
      </c>
      <c r="P69" s="127">
        <f>P71+P73</f>
        <v>367.92604999999992</v>
      </c>
      <c r="Q69" s="127">
        <f t="shared" si="9"/>
        <v>3343.5833500000008</v>
      </c>
      <c r="R69" s="127">
        <f t="shared" si="9"/>
        <v>0</v>
      </c>
      <c r="S69" s="127">
        <f t="shared" si="9"/>
        <v>2.4587500000000002</v>
      </c>
      <c r="T69" s="127">
        <f t="shared" si="9"/>
        <v>5.354750000000001</v>
      </c>
      <c r="U69" s="127">
        <f t="shared" si="9"/>
        <v>0.29710000000000003</v>
      </c>
      <c r="V69" s="127">
        <f t="shared" si="9"/>
        <v>56.673299999999983</v>
      </c>
      <c r="W69" s="127">
        <f t="shared" si="9"/>
        <v>0</v>
      </c>
      <c r="X69" s="127">
        <f t="shared" si="9"/>
        <v>331.6472</v>
      </c>
      <c r="Y69" s="127">
        <f t="shared" si="9"/>
        <v>26.780950000000001</v>
      </c>
      <c r="Z69" s="127">
        <f t="shared" si="9"/>
        <v>1545.1893499999999</v>
      </c>
      <c r="AA69" s="127">
        <f t="shared" si="9"/>
        <v>39.805699999999995</v>
      </c>
      <c r="AB69" s="127">
        <f t="shared" si="9"/>
        <v>18.8323</v>
      </c>
      <c r="AC69" s="127">
        <f t="shared" si="9"/>
        <v>48.556500000000007</v>
      </c>
      <c r="AD69" s="127">
        <f t="shared" si="9"/>
        <v>6.154300000000001</v>
      </c>
      <c r="AE69" s="127">
        <f t="shared" si="9"/>
        <v>0.72270000000000001</v>
      </c>
      <c r="AF69" s="127">
        <f t="shared" si="9"/>
        <v>1167.1754000000001</v>
      </c>
      <c r="AG69" s="128">
        <f t="shared" si="9"/>
        <v>0</v>
      </c>
      <c r="AH69" s="129">
        <f t="shared" si="1"/>
        <v>18629.023649999996</v>
      </c>
      <c r="AI69" s="130"/>
      <c r="AJ69" s="130"/>
      <c r="AK69" s="130"/>
      <c r="AL69" s="131"/>
      <c r="AM69" s="132">
        <f>IF(ISERROR(AH69/AH70),"",IF(AH69/AH70&gt;2,"++",AH69/AH70-1))</f>
        <v>5.6344315868720685E-2</v>
      </c>
      <c r="BA69" s="5"/>
      <c r="BC69" s="144"/>
    </row>
    <row r="70" spans="1:55" ht="15" hidden="1" outlineLevel="1" thickTop="1" thickBot="1">
      <c r="A70" s="121"/>
      <c r="B70" s="133"/>
      <c r="C70" s="134"/>
      <c r="D70" s="113"/>
      <c r="E70" s="135">
        <f>E68</f>
        <v>2023</v>
      </c>
      <c r="F70" s="175">
        <f>F72+F74</f>
        <v>235.23260000000002</v>
      </c>
      <c r="G70" s="176">
        <f t="shared" si="9"/>
        <v>41.723149999999997</v>
      </c>
      <c r="H70" s="176">
        <f t="shared" si="9"/>
        <v>1.2477500000000001</v>
      </c>
      <c r="I70" s="176">
        <f t="shared" si="9"/>
        <v>1209.3667499999999</v>
      </c>
      <c r="J70" s="176">
        <f t="shared" si="9"/>
        <v>1211.9918499999999</v>
      </c>
      <c r="K70" s="176">
        <f t="shared" si="9"/>
        <v>0.77255000000000018</v>
      </c>
      <c r="L70" s="176">
        <f t="shared" si="9"/>
        <v>6615.90805</v>
      </c>
      <c r="M70" s="176">
        <f t="shared" si="9"/>
        <v>39.824449999999999</v>
      </c>
      <c r="N70" s="176">
        <f t="shared" si="9"/>
        <v>450.06785000000013</v>
      </c>
      <c r="O70" s="176">
        <f t="shared" si="9"/>
        <v>1455.8216</v>
      </c>
      <c r="P70" s="176">
        <f>P72+P74</f>
        <v>423.44419999999991</v>
      </c>
      <c r="Q70" s="176">
        <f t="shared" si="9"/>
        <v>2706.2814000000003</v>
      </c>
      <c r="R70" s="176">
        <f t="shared" si="9"/>
        <v>0</v>
      </c>
      <c r="S70" s="176">
        <f t="shared" si="9"/>
        <v>54.643750000000004</v>
      </c>
      <c r="T70" s="176">
        <f t="shared" si="9"/>
        <v>5.9253</v>
      </c>
      <c r="U70" s="176">
        <f t="shared" si="9"/>
        <v>0.16089999999999999</v>
      </c>
      <c r="V70" s="176">
        <f t="shared" si="9"/>
        <v>18.82535</v>
      </c>
      <c r="W70" s="176">
        <f t="shared" si="9"/>
        <v>0</v>
      </c>
      <c r="X70" s="176">
        <f t="shared" si="9"/>
        <v>249.85665</v>
      </c>
      <c r="Y70" s="176">
        <f t="shared" si="9"/>
        <v>16.440899999999999</v>
      </c>
      <c r="Z70" s="176">
        <f t="shared" si="9"/>
        <v>1398.6855499999999</v>
      </c>
      <c r="AA70" s="176">
        <f t="shared" si="9"/>
        <v>58.921799999999998</v>
      </c>
      <c r="AB70" s="176">
        <f t="shared" si="9"/>
        <v>133.45960000000002</v>
      </c>
      <c r="AC70" s="176">
        <f t="shared" si="9"/>
        <v>16.9343</v>
      </c>
      <c r="AD70" s="176">
        <f t="shared" si="9"/>
        <v>10.908050000000001</v>
      </c>
      <c r="AE70" s="176">
        <f t="shared" si="9"/>
        <v>2.2500000000000003E-3</v>
      </c>
      <c r="AF70" s="176">
        <f t="shared" si="9"/>
        <v>1278.9241500000003</v>
      </c>
      <c r="AG70" s="177">
        <f t="shared" si="9"/>
        <v>0</v>
      </c>
      <c r="AH70" s="178">
        <f t="shared" si="1"/>
        <v>17635.370749999998</v>
      </c>
      <c r="AI70" s="179"/>
      <c r="AJ70" s="179"/>
      <c r="AK70" s="179"/>
      <c r="AL70" s="180"/>
      <c r="AM70" s="181"/>
      <c r="BA70" s="5"/>
      <c r="BC70" s="144"/>
    </row>
    <row r="71" spans="1:55" ht="15" hidden="1" outlineLevel="1" thickTop="1" thickBot="1">
      <c r="A71" s="121"/>
      <c r="B71" s="122" t="s">
        <v>158</v>
      </c>
      <c r="C71" s="123" t="s">
        <v>159</v>
      </c>
      <c r="D71" s="124" t="s">
        <v>160</v>
      </c>
      <c r="E71" s="125">
        <f>$Q$5</f>
        <v>2024</v>
      </c>
      <c r="F71" s="126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8">
        <v>0</v>
      </c>
      <c r="AH71" s="129">
        <f t="shared" si="1"/>
        <v>0</v>
      </c>
      <c r="AI71" s="130"/>
      <c r="AJ71" s="130"/>
      <c r="AK71" s="130"/>
      <c r="AL71" s="131"/>
      <c r="AM71" s="132" t="str">
        <f t="shared" si="2"/>
        <v/>
      </c>
      <c r="BA71" s="5"/>
      <c r="BC71" s="144"/>
    </row>
    <row r="72" spans="1:55" ht="15" hidden="1" outlineLevel="1" thickTop="1" thickBot="1">
      <c r="A72" s="121"/>
      <c r="B72" s="156"/>
      <c r="C72" s="157"/>
      <c r="D72" s="113" t="s">
        <v>160</v>
      </c>
      <c r="E72" s="159">
        <f>E71-1</f>
        <v>2023</v>
      </c>
      <c r="F72" s="175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7">
        <v>0</v>
      </c>
      <c r="AH72" s="178">
        <f t="shared" si="1"/>
        <v>0</v>
      </c>
      <c r="AI72" s="179"/>
      <c r="AJ72" s="179"/>
      <c r="AK72" s="179"/>
      <c r="AL72" s="180"/>
      <c r="AM72" s="181"/>
      <c r="BA72" s="5"/>
      <c r="BC72" s="144"/>
    </row>
    <row r="73" spans="1:55" ht="15" hidden="1" outlineLevel="1" thickTop="1" thickBot="1">
      <c r="A73" s="121"/>
      <c r="B73" s="182"/>
      <c r="C73" s="183" t="s">
        <v>161</v>
      </c>
      <c r="D73" s="8" t="s">
        <v>162</v>
      </c>
      <c r="E73" s="184">
        <f>$Q$5</f>
        <v>2024</v>
      </c>
      <c r="F73" s="185">
        <v>296.42559999999992</v>
      </c>
      <c r="G73" s="186">
        <v>42.158749999999998</v>
      </c>
      <c r="H73" s="186">
        <v>1.5004999999999997</v>
      </c>
      <c r="I73" s="186">
        <v>1240.3530999999998</v>
      </c>
      <c r="J73" s="186">
        <v>1067.36995</v>
      </c>
      <c r="K73" s="186">
        <v>0.77065000000000006</v>
      </c>
      <c r="L73" s="186">
        <v>5541.2817000000005</v>
      </c>
      <c r="M73" s="186">
        <v>143.66305</v>
      </c>
      <c r="N73" s="186">
        <v>501.72730000000013</v>
      </c>
      <c r="O73" s="186">
        <v>2832.6153499999996</v>
      </c>
      <c r="P73" s="186">
        <v>367.92604999999992</v>
      </c>
      <c r="Q73" s="186">
        <v>3343.5833500000008</v>
      </c>
      <c r="R73" s="186">
        <v>0</v>
      </c>
      <c r="S73" s="186">
        <v>2.4587500000000002</v>
      </c>
      <c r="T73" s="186">
        <v>5.354750000000001</v>
      </c>
      <c r="U73" s="186">
        <v>0.29710000000000003</v>
      </c>
      <c r="V73" s="186">
        <v>56.673299999999983</v>
      </c>
      <c r="W73" s="186">
        <v>0</v>
      </c>
      <c r="X73" s="186">
        <v>331.6472</v>
      </c>
      <c r="Y73" s="186">
        <v>26.780950000000001</v>
      </c>
      <c r="Z73" s="186">
        <v>1545.1893499999999</v>
      </c>
      <c r="AA73" s="186">
        <v>39.805699999999995</v>
      </c>
      <c r="AB73" s="186">
        <v>18.8323</v>
      </c>
      <c r="AC73" s="186">
        <v>48.556500000000007</v>
      </c>
      <c r="AD73" s="186">
        <v>6.154300000000001</v>
      </c>
      <c r="AE73" s="186">
        <v>0.72270000000000001</v>
      </c>
      <c r="AF73" s="186">
        <v>1167.1754000000001</v>
      </c>
      <c r="AG73" s="187">
        <v>0</v>
      </c>
      <c r="AH73" s="188">
        <f t="shared" si="1"/>
        <v>18629.023649999996</v>
      </c>
      <c r="AI73" s="189"/>
      <c r="AJ73" s="189"/>
      <c r="AK73" s="189"/>
      <c r="AL73" s="190"/>
      <c r="AM73" s="191">
        <f t="shared" si="2"/>
        <v>5.6344315868720685E-2</v>
      </c>
      <c r="BA73" s="5"/>
      <c r="BC73" s="144"/>
    </row>
    <row r="74" spans="1:55" ht="15" hidden="1" outlineLevel="1" thickTop="1" thickBot="1">
      <c r="A74" s="121"/>
      <c r="B74" s="182"/>
      <c r="C74" s="183"/>
      <c r="D74" s="192" t="str">
        <f>D73</f>
        <v>1602Other</v>
      </c>
      <c r="E74" s="184">
        <f>E73-1</f>
        <v>2023</v>
      </c>
      <c r="F74" s="193">
        <v>235.23260000000002</v>
      </c>
      <c r="G74" s="194">
        <v>41.723149999999997</v>
      </c>
      <c r="H74" s="194">
        <v>1.2477500000000001</v>
      </c>
      <c r="I74" s="194">
        <v>1209.3667499999999</v>
      </c>
      <c r="J74" s="194">
        <v>1211.9918499999999</v>
      </c>
      <c r="K74" s="194">
        <v>0.77255000000000018</v>
      </c>
      <c r="L74" s="194">
        <v>6615.90805</v>
      </c>
      <c r="M74" s="194">
        <v>39.824449999999999</v>
      </c>
      <c r="N74" s="194">
        <v>450.06785000000013</v>
      </c>
      <c r="O74" s="194">
        <v>1455.8216</v>
      </c>
      <c r="P74" s="194">
        <v>423.44419999999991</v>
      </c>
      <c r="Q74" s="194">
        <v>2706.2814000000003</v>
      </c>
      <c r="R74" s="194">
        <v>0</v>
      </c>
      <c r="S74" s="194">
        <v>54.643750000000004</v>
      </c>
      <c r="T74" s="194">
        <v>5.9253</v>
      </c>
      <c r="U74" s="194">
        <v>0.16089999999999999</v>
      </c>
      <c r="V74" s="194">
        <v>18.82535</v>
      </c>
      <c r="W74" s="194">
        <v>0</v>
      </c>
      <c r="X74" s="194">
        <v>249.85665</v>
      </c>
      <c r="Y74" s="194">
        <v>16.440899999999999</v>
      </c>
      <c r="Z74" s="194">
        <v>1398.6855499999999</v>
      </c>
      <c r="AA74" s="194">
        <v>58.921799999999998</v>
      </c>
      <c r="AB74" s="194">
        <v>133.45960000000002</v>
      </c>
      <c r="AC74" s="194">
        <v>16.9343</v>
      </c>
      <c r="AD74" s="194">
        <v>10.908050000000001</v>
      </c>
      <c r="AE74" s="194">
        <v>2.2500000000000003E-3</v>
      </c>
      <c r="AF74" s="194">
        <v>1278.9241500000003</v>
      </c>
      <c r="AG74" s="195">
        <v>0</v>
      </c>
      <c r="AH74" s="196">
        <f t="shared" si="1"/>
        <v>17635.370749999998</v>
      </c>
      <c r="AI74" s="197"/>
      <c r="AJ74" s="197"/>
      <c r="AK74" s="197"/>
      <c r="AL74" s="198"/>
      <c r="AM74" s="199"/>
      <c r="BA74" s="5"/>
      <c r="BC74" s="144"/>
    </row>
    <row r="75" spans="1:55" ht="14.4" collapsed="1" thickTop="1">
      <c r="A75" s="200" t="s">
        <v>163</v>
      </c>
      <c r="B75" s="201"/>
      <c r="C75" s="201"/>
      <c r="D75" s="202"/>
      <c r="E75" s="203">
        <f>$Q$5</f>
        <v>2024</v>
      </c>
      <c r="F75" s="96">
        <f t="shared" ref="F75:AG76" si="10">F11+F13+F15+F29+F47+F49+F55+F63+F65</f>
        <v>8489.50965</v>
      </c>
      <c r="G75" s="97">
        <f t="shared" si="10"/>
        <v>10153.36515</v>
      </c>
      <c r="H75" s="97">
        <f t="shared" si="10"/>
        <v>1837.3377300000002</v>
      </c>
      <c r="I75" s="97">
        <f t="shared" si="10"/>
        <v>5665.1174500000006</v>
      </c>
      <c r="J75" s="97">
        <f t="shared" si="10"/>
        <v>12521.704550000002</v>
      </c>
      <c r="K75" s="97">
        <f t="shared" si="10"/>
        <v>375.00571000000008</v>
      </c>
      <c r="L75" s="97">
        <f t="shared" si="10"/>
        <v>119424.34981000001</v>
      </c>
      <c r="M75" s="97">
        <f t="shared" si="10"/>
        <v>927.80591000000004</v>
      </c>
      <c r="N75" s="97">
        <f t="shared" si="10"/>
        <v>26801.306700000001</v>
      </c>
      <c r="O75" s="97">
        <f t="shared" si="10"/>
        <v>21689.368219999997</v>
      </c>
      <c r="P75" s="97">
        <f t="shared" si="10"/>
        <v>17210.477599999998</v>
      </c>
      <c r="Q75" s="97">
        <f t="shared" si="10"/>
        <v>20628.50215</v>
      </c>
      <c r="R75" s="97">
        <f t="shared" si="10"/>
        <v>242.12</v>
      </c>
      <c r="S75" s="97">
        <f t="shared" si="10"/>
        <v>105.62442000000001</v>
      </c>
      <c r="T75" s="97">
        <f t="shared" si="10"/>
        <v>2416.0780000000004</v>
      </c>
      <c r="U75" s="97">
        <f t="shared" si="10"/>
        <v>1.4321999999999999</v>
      </c>
      <c r="V75" s="97">
        <f t="shared" si="10"/>
        <v>7260.55494</v>
      </c>
      <c r="W75" s="97">
        <f t="shared" si="10"/>
        <v>0.20250000000000001</v>
      </c>
      <c r="X75" s="97">
        <f t="shared" si="10"/>
        <v>22698.178530000001</v>
      </c>
      <c r="Y75" s="97">
        <f t="shared" si="10"/>
        <v>5975.5543700000007</v>
      </c>
      <c r="Z75" s="97">
        <f t="shared" si="10"/>
        <v>47989.006619999993</v>
      </c>
      <c r="AA75" s="97">
        <f t="shared" si="10"/>
        <v>6722.9972200000011</v>
      </c>
      <c r="AB75" s="97">
        <f t="shared" si="10"/>
        <v>7713.1737099999973</v>
      </c>
      <c r="AC75" s="97">
        <f t="shared" si="10"/>
        <v>954.79907000000014</v>
      </c>
      <c r="AD75" s="97">
        <f t="shared" si="10"/>
        <v>449.22192000000007</v>
      </c>
      <c r="AE75" s="97">
        <f t="shared" si="10"/>
        <v>91.570449999999994</v>
      </c>
      <c r="AF75" s="97">
        <f t="shared" si="10"/>
        <v>2696.8244000000004</v>
      </c>
      <c r="AG75" s="98">
        <f t="shared" si="10"/>
        <v>0</v>
      </c>
      <c r="AH75" s="75">
        <f t="shared" si="1"/>
        <v>351041.18898000004</v>
      </c>
      <c r="AI75" s="76"/>
      <c r="AJ75" s="76"/>
      <c r="AK75" s="76"/>
      <c r="AL75" s="77"/>
      <c r="AM75" s="78">
        <f t="shared" si="2"/>
        <v>0.14352912804041673</v>
      </c>
      <c r="BA75" s="5"/>
      <c r="BC75" s="144"/>
    </row>
    <row r="76" spans="1:55" ht="14.4" thickBot="1">
      <c r="A76" s="204"/>
      <c r="B76" s="205"/>
      <c r="C76" s="205"/>
      <c r="D76" s="63"/>
      <c r="E76" s="206">
        <f>E75-1</f>
        <v>2023</v>
      </c>
      <c r="F76" s="207">
        <f t="shared" si="10"/>
        <v>6455.8372500000005</v>
      </c>
      <c r="G76" s="172">
        <f t="shared" si="10"/>
        <v>10233.340319999999</v>
      </c>
      <c r="H76" s="172">
        <f t="shared" si="10"/>
        <v>2702.3396800000005</v>
      </c>
      <c r="I76" s="172">
        <f t="shared" si="10"/>
        <v>4896.0858100000005</v>
      </c>
      <c r="J76" s="172">
        <f t="shared" si="10"/>
        <v>14492.332559999999</v>
      </c>
      <c r="K76" s="172">
        <f t="shared" si="10"/>
        <v>818.10210000000006</v>
      </c>
      <c r="L76" s="172">
        <f t="shared" si="10"/>
        <v>111978.55127000001</v>
      </c>
      <c r="M76" s="172">
        <f t="shared" si="10"/>
        <v>373.20903999999996</v>
      </c>
      <c r="N76" s="172">
        <f t="shared" si="10"/>
        <v>17731.556760000003</v>
      </c>
      <c r="O76" s="172">
        <f t="shared" si="10"/>
        <v>18052.21269</v>
      </c>
      <c r="P76" s="172">
        <f t="shared" si="10"/>
        <v>10284.210240000002</v>
      </c>
      <c r="Q76" s="172">
        <f t="shared" si="10"/>
        <v>9732.6049899999998</v>
      </c>
      <c r="R76" s="172">
        <f t="shared" si="10"/>
        <v>105.55680000000001</v>
      </c>
      <c r="S76" s="172">
        <f t="shared" si="10"/>
        <v>798.38711000000001</v>
      </c>
      <c r="T76" s="172">
        <f t="shared" si="10"/>
        <v>1313.2030500000001</v>
      </c>
      <c r="U76" s="172">
        <f t="shared" si="10"/>
        <v>55.528150000000004</v>
      </c>
      <c r="V76" s="172">
        <f t="shared" si="10"/>
        <v>6994.8791699999992</v>
      </c>
      <c r="W76" s="172">
        <f t="shared" si="10"/>
        <v>0.64850000000000008</v>
      </c>
      <c r="X76" s="172">
        <f t="shared" si="10"/>
        <v>21218.354790000005</v>
      </c>
      <c r="Y76" s="172">
        <f t="shared" si="10"/>
        <v>4730.7250800000002</v>
      </c>
      <c r="Z76" s="172">
        <f t="shared" si="10"/>
        <v>34315.983569999997</v>
      </c>
      <c r="AA76" s="172">
        <f t="shared" si="10"/>
        <v>8311.3889000000017</v>
      </c>
      <c r="AB76" s="172">
        <f t="shared" si="10"/>
        <v>9944.9033400000026</v>
      </c>
      <c r="AC76" s="172">
        <f t="shared" si="10"/>
        <v>7924.7256400000006</v>
      </c>
      <c r="AD76" s="172">
        <f t="shared" si="10"/>
        <v>516.48262</v>
      </c>
      <c r="AE76" s="172">
        <f t="shared" si="10"/>
        <v>88.000450000000015</v>
      </c>
      <c r="AF76" s="172">
        <f t="shared" si="10"/>
        <v>2911.3899000000001</v>
      </c>
      <c r="AG76" s="173">
        <f t="shared" si="10"/>
        <v>0</v>
      </c>
      <c r="AH76" s="208">
        <f t="shared" ref="AH76:AH82" si="11">SUM(F76:AG76)</f>
        <v>306980.53978000017</v>
      </c>
      <c r="AI76" s="209"/>
      <c r="AJ76" s="209"/>
      <c r="AK76" s="209"/>
      <c r="AL76" s="210"/>
      <c r="AM76" s="211"/>
      <c r="BA76" s="5"/>
      <c r="BC76" s="144"/>
    </row>
    <row r="77" spans="1:55" ht="5.25" customHeight="1" thickTop="1">
      <c r="A77" s="212"/>
      <c r="B77" s="9"/>
      <c r="C77" s="9"/>
      <c r="D77" s="8"/>
      <c r="E77" s="9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4" t="str">
        <f t="shared" si="2"/>
        <v/>
      </c>
      <c r="BA77" s="5"/>
      <c r="BC77" s="144"/>
    </row>
    <row r="78" spans="1:55" ht="14.4" thickBot="1">
      <c r="A78" s="215" t="s">
        <v>164</v>
      </c>
      <c r="B78" s="9"/>
      <c r="C78" s="9"/>
      <c r="D78" s="8"/>
      <c r="E78" s="9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4"/>
      <c r="BA78" s="5"/>
      <c r="BC78" s="144"/>
    </row>
    <row r="79" spans="1:55" s="79" customFormat="1" ht="14.4" thickTop="1">
      <c r="A79" s="42"/>
      <c r="B79" s="201"/>
      <c r="C79" s="285" t="s">
        <v>165</v>
      </c>
      <c r="D79" s="406"/>
      <c r="E79" s="71">
        <f>$Q$5</f>
        <v>2024</v>
      </c>
      <c r="F79" s="72">
        <f t="shared" ref="F79:AG80" si="12">F11+F13</f>
        <v>555.24420000000009</v>
      </c>
      <c r="G79" s="73">
        <f t="shared" si="12"/>
        <v>5696.3723000000009</v>
      </c>
      <c r="H79" s="73">
        <f t="shared" si="12"/>
        <v>1829.38453</v>
      </c>
      <c r="I79" s="73">
        <f t="shared" si="12"/>
        <v>1011.8519500000002</v>
      </c>
      <c r="J79" s="73">
        <f t="shared" si="12"/>
        <v>1340.2154999999998</v>
      </c>
      <c r="K79" s="73">
        <f t="shared" si="12"/>
        <v>366.89416000000006</v>
      </c>
      <c r="L79" s="73">
        <f t="shared" si="12"/>
        <v>7408.4757100000006</v>
      </c>
      <c r="M79" s="73">
        <f t="shared" si="12"/>
        <v>549.95945999999992</v>
      </c>
      <c r="N79" s="73">
        <f t="shared" si="12"/>
        <v>10036.202200000002</v>
      </c>
      <c r="O79" s="73">
        <f t="shared" si="12"/>
        <v>2721.7520199999999</v>
      </c>
      <c r="P79" s="73">
        <f t="shared" si="12"/>
        <v>13607.02015</v>
      </c>
      <c r="Q79" s="73">
        <f t="shared" si="12"/>
        <v>16.188000000000002</v>
      </c>
      <c r="R79" s="73">
        <f t="shared" si="12"/>
        <v>134.51999999999998</v>
      </c>
      <c r="S79" s="73">
        <f t="shared" si="12"/>
        <v>103.08627000000001</v>
      </c>
      <c r="T79" s="73">
        <f t="shared" si="12"/>
        <v>365.08949999999999</v>
      </c>
      <c r="U79" s="73">
        <f t="shared" si="12"/>
        <v>0</v>
      </c>
      <c r="V79" s="73">
        <f t="shared" si="12"/>
        <v>7027.8904400000001</v>
      </c>
      <c r="W79" s="73">
        <f t="shared" si="12"/>
        <v>0</v>
      </c>
      <c r="X79" s="73">
        <f t="shared" si="12"/>
        <v>955.55803000000014</v>
      </c>
      <c r="Y79" s="73">
        <f t="shared" si="12"/>
        <v>1365.8084200000003</v>
      </c>
      <c r="Z79" s="73">
        <f t="shared" si="12"/>
        <v>931.08377000000007</v>
      </c>
      <c r="AA79" s="73">
        <f t="shared" si="12"/>
        <v>6122.6169200000004</v>
      </c>
      <c r="AB79" s="73">
        <f t="shared" si="12"/>
        <v>7351.3785099999986</v>
      </c>
      <c r="AC79" s="73">
        <f t="shared" si="12"/>
        <v>764.95262000000002</v>
      </c>
      <c r="AD79" s="73">
        <f t="shared" si="12"/>
        <v>439.73012000000006</v>
      </c>
      <c r="AE79" s="73">
        <f t="shared" si="12"/>
        <v>0</v>
      </c>
      <c r="AF79" s="73">
        <f t="shared" si="12"/>
        <v>0</v>
      </c>
      <c r="AG79" s="74">
        <f t="shared" si="12"/>
        <v>0</v>
      </c>
      <c r="AH79" s="523">
        <f t="shared" si="11"/>
        <v>70701.274779999992</v>
      </c>
      <c r="AI79" s="524"/>
      <c r="AJ79" s="76"/>
      <c r="AK79" s="76"/>
      <c r="AL79" s="77"/>
      <c r="AM79" s="78">
        <f>IF(ISERROR(AH79/AH80),"",IF(AH79/AH80&gt;2,"++",AH79/AH80-1))</f>
        <v>-7.4688727599054539E-2</v>
      </c>
      <c r="BB79" s="83"/>
      <c r="BC79" s="83"/>
    </row>
    <row r="80" spans="1:55" s="79" customFormat="1" ht="14.4" thickBot="1">
      <c r="A80" s="412"/>
      <c r="B80" s="205"/>
      <c r="C80" s="386"/>
      <c r="D80" s="413"/>
      <c r="E80" s="525">
        <f>E79-1</f>
        <v>2023</v>
      </c>
      <c r="F80" s="207">
        <f t="shared" si="12"/>
        <v>376.49970000000002</v>
      </c>
      <c r="G80" s="172">
        <f t="shared" si="12"/>
        <v>9169.0276699999995</v>
      </c>
      <c r="H80" s="172">
        <f t="shared" si="12"/>
        <v>2692.2489800000003</v>
      </c>
      <c r="I80" s="172">
        <f t="shared" si="12"/>
        <v>751.68221000000017</v>
      </c>
      <c r="J80" s="172">
        <f t="shared" si="12"/>
        <v>1655.3945600000002</v>
      </c>
      <c r="K80" s="172">
        <f t="shared" si="12"/>
        <v>808.35730000000012</v>
      </c>
      <c r="L80" s="172">
        <f t="shared" si="12"/>
        <v>7203.6313699999992</v>
      </c>
      <c r="M80" s="172">
        <f t="shared" si="12"/>
        <v>159.14468999999997</v>
      </c>
      <c r="N80" s="172">
        <f t="shared" si="12"/>
        <v>7990.7779100000007</v>
      </c>
      <c r="O80" s="172">
        <f t="shared" si="12"/>
        <v>6972.9873400000006</v>
      </c>
      <c r="P80" s="172">
        <f t="shared" si="12"/>
        <v>7369.3839400000006</v>
      </c>
      <c r="Q80" s="172">
        <f t="shared" si="12"/>
        <v>95.927240000000012</v>
      </c>
      <c r="R80" s="172">
        <f t="shared" si="12"/>
        <v>0</v>
      </c>
      <c r="S80" s="172">
        <f t="shared" si="12"/>
        <v>660.12040999999999</v>
      </c>
      <c r="T80" s="172">
        <f t="shared" si="12"/>
        <v>106.4464</v>
      </c>
      <c r="U80" s="172">
        <f t="shared" si="12"/>
        <v>53.684800000000003</v>
      </c>
      <c r="V80" s="172">
        <f t="shared" si="12"/>
        <v>6584.1370200000001</v>
      </c>
      <c r="W80" s="172">
        <f t="shared" si="12"/>
        <v>0</v>
      </c>
      <c r="X80" s="172">
        <f t="shared" si="12"/>
        <v>671.69404000000009</v>
      </c>
      <c r="Y80" s="172">
        <f t="shared" si="12"/>
        <v>637.11758000000009</v>
      </c>
      <c r="Z80" s="172">
        <f t="shared" si="12"/>
        <v>1819.3125200000002</v>
      </c>
      <c r="AA80" s="172">
        <f t="shared" si="12"/>
        <v>7526.6627000000008</v>
      </c>
      <c r="AB80" s="172">
        <f t="shared" si="12"/>
        <v>9507.14149</v>
      </c>
      <c r="AC80" s="172">
        <f t="shared" si="12"/>
        <v>3091.635240000001</v>
      </c>
      <c r="AD80" s="172">
        <f t="shared" si="12"/>
        <v>505.08332000000001</v>
      </c>
      <c r="AE80" s="172">
        <f t="shared" si="12"/>
        <v>0</v>
      </c>
      <c r="AF80" s="172">
        <f t="shared" si="12"/>
        <v>0</v>
      </c>
      <c r="AG80" s="173">
        <f t="shared" si="12"/>
        <v>0</v>
      </c>
      <c r="AH80" s="526">
        <f t="shared" si="11"/>
        <v>76408.098430000013</v>
      </c>
      <c r="AI80" s="527"/>
      <c r="AJ80" s="219"/>
      <c r="AK80" s="219"/>
      <c r="AL80" s="220"/>
      <c r="AM80" s="221"/>
      <c r="BB80" s="83"/>
      <c r="BC80" s="83"/>
    </row>
    <row r="81" spans="1:55" s="79" customFormat="1" ht="14.4" thickTop="1">
      <c r="A81" s="50"/>
      <c r="B81" s="415"/>
      <c r="C81" s="311" t="s">
        <v>166</v>
      </c>
      <c r="D81" s="416"/>
      <c r="E81" s="95">
        <f>$Q$5</f>
        <v>2024</v>
      </c>
      <c r="F81" s="96">
        <f t="shared" ref="F81:AF82" si="13">F15+F29+F49+F67</f>
        <v>2322.1368500000003</v>
      </c>
      <c r="G81" s="97">
        <f t="shared" si="13"/>
        <v>4407.3790999999992</v>
      </c>
      <c r="H81" s="97">
        <f t="shared" si="13"/>
        <v>6.4077000000000002</v>
      </c>
      <c r="I81" s="97">
        <f t="shared" si="13"/>
        <v>1942.1074000000001</v>
      </c>
      <c r="J81" s="97">
        <f t="shared" si="13"/>
        <v>5655.9070999999994</v>
      </c>
      <c r="K81" s="97">
        <f t="shared" si="13"/>
        <v>7.1978999999999997</v>
      </c>
      <c r="L81" s="97">
        <f t="shared" si="13"/>
        <v>92169.550399999993</v>
      </c>
      <c r="M81" s="97">
        <f t="shared" si="13"/>
        <v>152.97040000000001</v>
      </c>
      <c r="N81" s="97">
        <f t="shared" si="13"/>
        <v>12488.986199999999</v>
      </c>
      <c r="O81" s="97">
        <f t="shared" si="13"/>
        <v>5869.7428500000005</v>
      </c>
      <c r="P81" s="97">
        <f>P15+P29+P49+P67</f>
        <v>2868.8603999999996</v>
      </c>
      <c r="Q81" s="97">
        <f t="shared" si="13"/>
        <v>12230.284799999999</v>
      </c>
      <c r="R81" s="97">
        <f t="shared" si="13"/>
        <v>50.24</v>
      </c>
      <c r="S81" s="97">
        <f t="shared" si="13"/>
        <v>7.9400000000000012E-2</v>
      </c>
      <c r="T81" s="97">
        <f t="shared" si="13"/>
        <v>1202.5867499999999</v>
      </c>
      <c r="U81" s="97">
        <f t="shared" si="13"/>
        <v>1.1341000000000001</v>
      </c>
      <c r="V81" s="97">
        <f t="shared" si="13"/>
        <v>119.59820000000001</v>
      </c>
      <c r="W81" s="97">
        <f t="shared" si="13"/>
        <v>0.20250000000000001</v>
      </c>
      <c r="X81" s="97">
        <f t="shared" si="13"/>
        <v>13787.8493</v>
      </c>
      <c r="Y81" s="97">
        <f t="shared" si="13"/>
        <v>4227.5219999999999</v>
      </c>
      <c r="Z81" s="97">
        <f t="shared" si="13"/>
        <v>35257.981500000002</v>
      </c>
      <c r="AA81" s="97">
        <f t="shared" si="13"/>
        <v>505.50159999999994</v>
      </c>
      <c r="AB81" s="97">
        <f t="shared" si="13"/>
        <v>213.64089999999999</v>
      </c>
      <c r="AC81" s="97">
        <f t="shared" si="13"/>
        <v>38.092950000000002</v>
      </c>
      <c r="AD81" s="97">
        <f t="shared" si="13"/>
        <v>3.3374999999999999</v>
      </c>
      <c r="AE81" s="97">
        <f t="shared" si="13"/>
        <v>0.12275</v>
      </c>
      <c r="AF81" s="97">
        <f t="shared" si="13"/>
        <v>53.533000000000008</v>
      </c>
      <c r="AG81" s="98">
        <f>AG15+AG29+AG49+AG67</f>
        <v>0</v>
      </c>
      <c r="AH81" s="528">
        <f t="shared" si="11"/>
        <v>195582.95354999995</v>
      </c>
      <c r="AI81" s="529"/>
      <c r="AJ81" s="100"/>
      <c r="AK81" s="100"/>
      <c r="AL81" s="101"/>
      <c r="AM81" s="102">
        <f>IF(ISERROR(AH81/AH82),"",IF(AH81/AH82&gt;2,"++",AH81/AH82-1))</f>
        <v>0.25131118612006298</v>
      </c>
      <c r="BB81" s="83"/>
      <c r="BC81" s="83"/>
    </row>
    <row r="82" spans="1:55" s="79" customFormat="1" ht="14.4" thickBot="1">
      <c r="A82" s="412"/>
      <c r="B82" s="205"/>
      <c r="C82" s="386"/>
      <c r="D82" s="413"/>
      <c r="E82" s="525">
        <f>E81-1</f>
        <v>2023</v>
      </c>
      <c r="F82" s="207">
        <f t="shared" si="13"/>
        <v>2203.8919500000002</v>
      </c>
      <c r="G82" s="172">
        <f t="shared" si="13"/>
        <v>1011.9155</v>
      </c>
      <c r="H82" s="172">
        <f t="shared" si="13"/>
        <v>8.7699500000000015</v>
      </c>
      <c r="I82" s="172">
        <f t="shared" si="13"/>
        <v>1562.7808500000003</v>
      </c>
      <c r="J82" s="172">
        <f t="shared" si="13"/>
        <v>6461.5501500000009</v>
      </c>
      <c r="K82" s="172">
        <f t="shared" si="13"/>
        <v>8.3212500000000009</v>
      </c>
      <c r="L82" s="172">
        <f t="shared" si="13"/>
        <v>85193.159850000025</v>
      </c>
      <c r="M82" s="172">
        <f t="shared" si="13"/>
        <v>77.514899999999997</v>
      </c>
      <c r="N82" s="172">
        <f t="shared" si="13"/>
        <v>6154.7590000000009</v>
      </c>
      <c r="O82" s="172">
        <f t="shared" si="13"/>
        <v>2640.49575</v>
      </c>
      <c r="P82" s="172">
        <f>P16+P30+P50+P68</f>
        <v>2189.2821000000004</v>
      </c>
      <c r="Q82" s="172">
        <f t="shared" si="13"/>
        <v>2474.2643499999999</v>
      </c>
      <c r="R82" s="172">
        <f t="shared" si="13"/>
        <v>4.6800000000000001E-2</v>
      </c>
      <c r="S82" s="172">
        <f t="shared" si="13"/>
        <v>83.622950000000003</v>
      </c>
      <c r="T82" s="172">
        <f t="shared" si="13"/>
        <v>766.15935000000013</v>
      </c>
      <c r="U82" s="172">
        <f t="shared" si="13"/>
        <v>1.6824500000000002</v>
      </c>
      <c r="V82" s="172">
        <f t="shared" si="13"/>
        <v>290.91179999999997</v>
      </c>
      <c r="W82" s="172">
        <f t="shared" si="13"/>
        <v>0.64850000000000008</v>
      </c>
      <c r="X82" s="172">
        <f t="shared" si="13"/>
        <v>13981.295100000001</v>
      </c>
      <c r="Y82" s="172">
        <f t="shared" si="13"/>
        <v>3669.5976000000005</v>
      </c>
      <c r="Z82" s="172">
        <f t="shared" si="13"/>
        <v>22648.7765</v>
      </c>
      <c r="AA82" s="172">
        <f t="shared" si="13"/>
        <v>663.91740000000004</v>
      </c>
      <c r="AB82" s="172">
        <f t="shared" si="13"/>
        <v>100.79625000000001</v>
      </c>
      <c r="AC82" s="172">
        <f t="shared" si="13"/>
        <v>4033.9930999999997</v>
      </c>
      <c r="AD82" s="172">
        <f t="shared" si="13"/>
        <v>0.49124999999999996</v>
      </c>
      <c r="AE82" s="172">
        <f t="shared" si="13"/>
        <v>35.653199999999998</v>
      </c>
      <c r="AF82" s="172">
        <f t="shared" si="13"/>
        <v>38.111750000000008</v>
      </c>
      <c r="AG82" s="173">
        <f>AG16+AG30+AG50+AG68</f>
        <v>0</v>
      </c>
      <c r="AH82" s="526">
        <f t="shared" si="11"/>
        <v>156302.40960000001</v>
      </c>
      <c r="AI82" s="527"/>
      <c r="AJ82" s="219"/>
      <c r="AK82" s="219"/>
      <c r="AL82" s="220"/>
      <c r="AM82" s="221"/>
      <c r="BB82" s="83"/>
      <c r="BC82" s="83"/>
    </row>
    <row r="83" spans="1:55" ht="13.8" thickTop="1">
      <c r="A83" s="215" t="s">
        <v>167</v>
      </c>
      <c r="B83" s="9"/>
      <c r="C83" s="9"/>
      <c r="D83" s="8"/>
      <c r="E83" s="9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BA83" s="5"/>
      <c r="BC83" s="144"/>
    </row>
    <row r="84" spans="1:55"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BA84" s="5"/>
      <c r="BC84" s="144"/>
    </row>
    <row r="85" spans="1:55"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55"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55"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55" ht="14.4"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218"/>
      <c r="AH88" s="218"/>
      <c r="AI88" s="145"/>
      <c r="AJ88" s="145"/>
      <c r="AK88" s="145"/>
      <c r="AL88" s="145"/>
    </row>
    <row r="89" spans="1:55"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55"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</row>
    <row r="91" spans="1:55"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</row>
    <row r="92" spans="1:55"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</row>
    <row r="93" spans="1:55"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</row>
    <row r="94" spans="1:55"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</row>
    <row r="95" spans="1:55"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</row>
    <row r="96" spans="1:55"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</row>
    <row r="97" spans="6:38"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</row>
    <row r="98" spans="6:38"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</row>
    <row r="99" spans="6:38"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</row>
    <row r="100" spans="6:38"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</row>
    <row r="101" spans="6:38"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</row>
    <row r="102" spans="6:38"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</row>
    <row r="103" spans="6:38"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</row>
    <row r="104" spans="6:38"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</row>
    <row r="105" spans="6:38"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</row>
    <row r="106" spans="6:38"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</row>
    <row r="107" spans="6:38"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</row>
    <row r="108" spans="6:38"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</row>
    <row r="109" spans="6:38"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</row>
    <row r="110" spans="6:38"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</row>
    <row r="111" spans="6:38"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</row>
    <row r="112" spans="6:38"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</row>
    <row r="113" spans="6:38"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</row>
    <row r="114" spans="6:38"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</row>
    <row r="115" spans="6:38"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</row>
    <row r="116" spans="6:38"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</row>
    <row r="117" spans="6:38"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</row>
    <row r="118" spans="6:38"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</row>
    <row r="119" spans="6:38"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</row>
    <row r="120" spans="6:38"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</row>
    <row r="121" spans="6:38"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</row>
    <row r="122" spans="6:38"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</row>
    <row r="123" spans="6:38"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</row>
    <row r="124" spans="6:38"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</row>
    <row r="125" spans="6:38"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</row>
    <row r="126" spans="6:38"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</row>
    <row r="127" spans="6:38"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</row>
    <row r="128" spans="6:38"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</row>
    <row r="129" spans="6:38"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</row>
    <row r="130" spans="6:38"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</row>
    <row r="131" spans="6:38"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</row>
    <row r="132" spans="6:38"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</row>
    <row r="133" spans="6:38"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</row>
    <row r="134" spans="6:38"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</row>
    <row r="135" spans="6:38"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</row>
    <row r="136" spans="6:38"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</row>
    <row r="137" spans="6:38"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</row>
    <row r="138" spans="6:38"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</row>
    <row r="139" spans="6:38"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</row>
    <row r="140" spans="6:38"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</row>
    <row r="141" spans="6:38"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</row>
    <row r="142" spans="6:38"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</row>
    <row r="143" spans="6:38"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</row>
  </sheetData>
  <mergeCells count="17">
    <mergeCell ref="A11:A12"/>
    <mergeCell ref="B11:C12"/>
    <mergeCell ref="K4:M4"/>
    <mergeCell ref="K5:M5"/>
    <mergeCell ref="K6:M6"/>
    <mergeCell ref="AH8:AL8"/>
    <mergeCell ref="AM8:AM10"/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</mergeCells>
  <conditionalFormatting sqref="F10:O10 Q10:AG10">
    <cfRule type="expression" dxfId="15" priority="2" stopIfTrue="1">
      <formula>ISNA(F10)</formula>
    </cfRule>
  </conditionalFormatting>
  <conditionalFormatting sqref="P10">
    <cfRule type="expression" dxfId="14" priority="1" stopIfTrue="1">
      <formula>ISNA(P10)</formula>
    </cfRule>
  </conditionalFormatting>
  <dataValidations count="2">
    <dataValidation type="list" allowBlank="1" showInputMessage="1" showErrorMessage="1" sqref="K6" xr:uid="{D629A94E-D653-4A02-8CE2-A164C23FF3DB}">
      <formula1>$BB$20:$BB$21</formula1>
    </dataValidation>
    <dataValidation type="list" allowBlank="1" showInputMessage="1" showErrorMessage="1" sqref="K5" xr:uid="{3DEE34AF-3ED4-4BB8-8866-41CF381E9EB0}">
      <formula1>$BB$17:$BB$18</formula1>
    </dataValidation>
  </dataValidations>
  <pageMargins left="0.32" right="0.28000000000000003" top="0.38" bottom="0.41" header="0.28000000000000003" footer="0.25"/>
  <pageSetup paperSize="9" scale="61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9390-0718-4C23-89FC-47E3FC4704F7}">
  <sheetPr codeName="Sheet6">
    <tabColor rgb="FFFF0000"/>
    <pageSetUpPr fitToPage="1"/>
  </sheetPr>
  <dimension ref="A1:BH143"/>
  <sheetViews>
    <sheetView showGridLines="0" showZeros="0" workbookViewId="0">
      <pane xSplit="5" ySplit="10" topLeftCell="L50" activePane="bottomRight" state="frozen"/>
      <selection activeCell="A2" sqref="A2:AM83"/>
      <selection pane="topRight" activeCell="A2" sqref="A2:AM83"/>
      <selection pane="bottomLeft" activeCell="A2" sqref="A2:AM83"/>
      <selection pane="bottomRight" activeCell="A2" sqref="A2:AM83"/>
    </sheetView>
  </sheetViews>
  <sheetFormatPr defaultRowHeight="13.2" outlineLevelRow="1" outlineLevelCol="1"/>
  <cols>
    <col min="1" max="1" width="5.88671875" style="217" customWidth="1"/>
    <col min="2" max="2" width="5" style="5" customWidth="1"/>
    <col min="3" max="3" width="20.44140625" style="5" customWidth="1"/>
    <col min="4" max="4" width="11.33203125" style="216" hidden="1" customWidth="1" outlineLevel="1"/>
    <col min="5" max="5" width="6.44140625" style="5" customWidth="1" collapsed="1"/>
    <col min="6" max="10" width="6.5546875" style="5" customWidth="1"/>
    <col min="11" max="11" width="7.44140625" style="5" customWidth="1"/>
    <col min="12" max="13" width="7.5546875" style="5" customWidth="1"/>
    <col min="14" max="32" width="6.5546875" style="5" customWidth="1"/>
    <col min="33" max="33" width="8.109375" style="5" hidden="1" customWidth="1" outlineLevel="1"/>
    <col min="34" max="34" width="9.5546875" style="5" customWidth="1" collapsed="1"/>
    <col min="35" max="36" width="8.109375" style="5" hidden="1" customWidth="1" outlineLevel="1"/>
    <col min="37" max="37" width="7.5546875" style="5" hidden="1" customWidth="1" outlineLevel="1"/>
    <col min="38" max="38" width="8.109375" style="5" hidden="1" customWidth="1" outlineLevel="1"/>
    <col min="39" max="39" width="7.88671875" style="5" customWidth="1" collapsed="1"/>
    <col min="40" max="52" width="1" style="5" customWidth="1"/>
    <col min="53" max="53" width="24.88671875" style="144" hidden="1" customWidth="1" outlineLevel="1"/>
    <col min="54" max="54" width="19.88671875" style="144" hidden="1" customWidth="1" outlineLevel="1"/>
    <col min="55" max="55" width="7.5546875" style="5" hidden="1" customWidth="1" outlineLevel="1"/>
    <col min="56" max="56" width="5.44140625" style="5" hidden="1" customWidth="1" outlineLevel="1"/>
    <col min="57" max="57" width="9.109375" style="5" hidden="1" customWidth="1" outlineLevel="1" collapsed="1"/>
    <col min="58" max="58" width="10.5546875" style="5" hidden="1" customWidth="1" outlineLevel="1"/>
    <col min="59" max="59" width="9.109375" style="5" hidden="1" customWidth="1" outlineLevel="1"/>
    <col min="60" max="60" width="9.109375" style="5" customWidth="1" collapsed="1"/>
    <col min="61" max="16384" width="8.88671875" style="5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 s="5"/>
      <c r="BB1" s="5"/>
    </row>
    <row r="2" spans="1:59" ht="52.65" customHeight="1">
      <c r="A2" s="6" t="str">
        <f>IF(K5="Export","EU "&amp;K5&amp;" of Bovine Products to Third Countries","EU 28 "&amp;K5&amp;" of Bovine Products from Third Countries")</f>
        <v>EU Export of Bovine Products to Third Countries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7"/>
      <c r="S2" s="7"/>
      <c r="T2" s="10" t="str">
        <f>K5&amp;"s in TONNES by Member State"</f>
        <v>Exports in TONNES by Member State</v>
      </c>
      <c r="U2" s="7"/>
      <c r="V2" s="9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9"/>
      <c r="BA2" s="5"/>
      <c r="BB2" s="5"/>
    </row>
    <row r="3" spans="1:59" ht="7.5" customHeight="1" thickBo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9"/>
      <c r="BA3" s="5"/>
      <c r="BB3" s="5"/>
    </row>
    <row r="4" spans="1:59" s="23" customFormat="1" ht="18" customHeight="1" thickBot="1">
      <c r="A4" s="11"/>
      <c r="B4" s="12" t="s">
        <v>177</v>
      </c>
      <c r="C4" s="13"/>
      <c r="D4" s="14"/>
      <c r="E4" s="15"/>
      <c r="F4" s="15"/>
      <c r="G4" s="15"/>
      <c r="H4" s="16"/>
      <c r="I4" s="17"/>
      <c r="J4" s="18" t="s">
        <v>1</v>
      </c>
      <c r="K4" s="470" t="s">
        <v>2</v>
      </c>
      <c r="L4" s="471"/>
      <c r="M4" s="472"/>
      <c r="N4" s="13"/>
      <c r="O4" s="19"/>
      <c r="P4" s="20" t="s">
        <v>3</v>
      </c>
      <c r="Q4" s="21">
        <v>4</v>
      </c>
      <c r="R4" s="2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59" s="32" customFormat="1" ht="18" customHeight="1" thickBot="1">
      <c r="A5" s="24"/>
      <c r="B5" s="25"/>
      <c r="C5" s="25"/>
      <c r="D5" s="26">
        <f>DATE($Q$5,$Q$4,1)</f>
        <v>45383</v>
      </c>
      <c r="E5" s="25"/>
      <c r="F5" s="25"/>
      <c r="G5" s="25"/>
      <c r="H5" s="27"/>
      <c r="I5" s="28"/>
      <c r="J5" s="29" t="s">
        <v>4</v>
      </c>
      <c r="K5" s="473" t="s">
        <v>5</v>
      </c>
      <c r="L5" s="474"/>
      <c r="M5" s="475"/>
      <c r="N5" s="25"/>
      <c r="O5" s="30"/>
      <c r="P5" s="31" t="s">
        <v>6</v>
      </c>
      <c r="Q5" s="21">
        <v>2024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59" s="32" customFormat="1" ht="18" customHeight="1" thickBot="1">
      <c r="A6" s="33"/>
      <c r="B6" s="33"/>
      <c r="C6" s="33"/>
      <c r="D6" s="33"/>
      <c r="E6" s="33"/>
      <c r="F6" s="33"/>
      <c r="G6" s="25"/>
      <c r="H6" s="34"/>
      <c r="I6" s="35"/>
      <c r="J6" s="36" t="s">
        <v>7</v>
      </c>
      <c r="K6" s="476" t="s">
        <v>99</v>
      </c>
      <c r="L6" s="477"/>
      <c r="M6" s="478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59" s="32" customFormat="1" ht="8.25" customHeight="1" thickBot="1">
      <c r="A7" s="33"/>
      <c r="B7" s="33"/>
      <c r="C7" s="39"/>
      <c r="D7" s="40"/>
      <c r="E7" s="39"/>
      <c r="F7" s="39"/>
      <c r="G7" s="25"/>
      <c r="H7" s="25"/>
      <c r="I7" s="25"/>
      <c r="J7" s="25"/>
      <c r="K7" s="25"/>
      <c r="L7" s="25"/>
      <c r="M7" s="25"/>
      <c r="N7" s="25"/>
      <c r="O7" s="41"/>
      <c r="P7" s="41"/>
      <c r="Q7" s="41"/>
      <c r="R7" s="41"/>
      <c r="S7" s="41"/>
      <c r="T7" s="41"/>
      <c r="U7" s="41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59" s="49" customFormat="1" ht="15" customHeight="1" thickTop="1">
      <c r="A8" s="42"/>
      <c r="B8" s="43"/>
      <c r="C8" s="43"/>
      <c r="D8" s="44"/>
      <c r="E8" s="45"/>
      <c r="F8" s="46" t="s">
        <v>9</v>
      </c>
      <c r="G8" s="47" t="s">
        <v>10</v>
      </c>
      <c r="H8" s="47" t="s">
        <v>11</v>
      </c>
      <c r="I8" s="47" t="s">
        <v>12</v>
      </c>
      <c r="J8" s="47" t="s">
        <v>13</v>
      </c>
      <c r="K8" s="47" t="s">
        <v>14</v>
      </c>
      <c r="L8" s="47" t="s">
        <v>15</v>
      </c>
      <c r="M8" s="47" t="s">
        <v>16</v>
      </c>
      <c r="N8" s="47" t="s">
        <v>17</v>
      </c>
      <c r="O8" s="47" t="s">
        <v>18</v>
      </c>
      <c r="P8" s="47" t="s">
        <v>19</v>
      </c>
      <c r="Q8" s="47" t="s">
        <v>20</v>
      </c>
      <c r="R8" s="47" t="s">
        <v>21</v>
      </c>
      <c r="S8" s="47" t="s">
        <v>22</v>
      </c>
      <c r="T8" s="47" t="s">
        <v>23</v>
      </c>
      <c r="U8" s="47" t="s">
        <v>24</v>
      </c>
      <c r="V8" s="47" t="s">
        <v>25</v>
      </c>
      <c r="W8" s="47" t="s">
        <v>26</v>
      </c>
      <c r="X8" s="47" t="s">
        <v>27</v>
      </c>
      <c r="Y8" s="47" t="s">
        <v>28</v>
      </c>
      <c r="Z8" s="47" t="s">
        <v>29</v>
      </c>
      <c r="AA8" s="47" t="s">
        <v>30</v>
      </c>
      <c r="AB8" s="47" t="s">
        <v>31</v>
      </c>
      <c r="AC8" s="47" t="s">
        <v>32</v>
      </c>
      <c r="AD8" s="47" t="s">
        <v>33</v>
      </c>
      <c r="AE8" s="47" t="s">
        <v>34</v>
      </c>
      <c r="AF8" s="47" t="s">
        <v>35</v>
      </c>
      <c r="AG8" s="48" t="s">
        <v>36</v>
      </c>
      <c r="AH8" s="479" t="s">
        <v>37</v>
      </c>
      <c r="AI8" s="480"/>
      <c r="AJ8" s="480"/>
      <c r="AK8" s="480"/>
      <c r="AL8" s="481"/>
      <c r="AM8" s="482" t="str">
        <f>"EU % " &amp; RIGHT(E11,2) &amp; "/" &amp; RIGHT(E12,2)</f>
        <v>EU % 24/23</v>
      </c>
    </row>
    <row r="9" spans="1:59" s="49" customFormat="1" hidden="1" outlineLevel="1">
      <c r="A9" s="50"/>
      <c r="B9" s="51"/>
      <c r="C9" s="51"/>
      <c r="D9" s="52"/>
      <c r="E9" s="53"/>
      <c r="F9" s="54" t="s">
        <v>38</v>
      </c>
      <c r="G9" s="55" t="s">
        <v>39</v>
      </c>
      <c r="H9" s="55" t="s">
        <v>40</v>
      </c>
      <c r="I9" s="55" t="s">
        <v>41</v>
      </c>
      <c r="J9" s="55" t="s">
        <v>42</v>
      </c>
      <c r="K9" s="55" t="s">
        <v>43</v>
      </c>
      <c r="L9" s="55" t="s">
        <v>44</v>
      </c>
      <c r="M9" s="55" t="s">
        <v>45</v>
      </c>
      <c r="N9" s="55" t="s">
        <v>46</v>
      </c>
      <c r="O9" s="55" t="s">
        <v>47</v>
      </c>
      <c r="P9" s="56" t="s">
        <v>48</v>
      </c>
      <c r="Q9" s="55" t="s">
        <v>49</v>
      </c>
      <c r="R9" s="55" t="s">
        <v>50</v>
      </c>
      <c r="S9" s="55" t="s">
        <v>51</v>
      </c>
      <c r="T9" s="55" t="s">
        <v>52</v>
      </c>
      <c r="U9" s="55" t="s">
        <v>53</v>
      </c>
      <c r="V9" s="55" t="s">
        <v>54</v>
      </c>
      <c r="W9" s="55" t="s">
        <v>55</v>
      </c>
      <c r="X9" s="55" t="s">
        <v>56</v>
      </c>
      <c r="Y9" s="55" t="s">
        <v>57</v>
      </c>
      <c r="Z9" s="55" t="s">
        <v>58</v>
      </c>
      <c r="AA9" s="55" t="s">
        <v>59</v>
      </c>
      <c r="AB9" s="55" t="s">
        <v>60</v>
      </c>
      <c r="AC9" s="55" t="s">
        <v>61</v>
      </c>
      <c r="AD9" s="55" t="s">
        <v>62</v>
      </c>
      <c r="AE9" s="55" t="s">
        <v>63</v>
      </c>
      <c r="AF9" s="55" t="s">
        <v>64</v>
      </c>
      <c r="AG9" s="57" t="s">
        <v>65</v>
      </c>
      <c r="AH9" s="58"/>
      <c r="AI9" s="59"/>
      <c r="AJ9" s="59"/>
      <c r="AK9" s="59"/>
      <c r="AL9" s="60"/>
      <c r="AM9" s="483"/>
    </row>
    <row r="10" spans="1:59" ht="15.75" customHeight="1" collapsed="1" thickBot="1">
      <c r="A10" s="61"/>
      <c r="B10" s="62"/>
      <c r="C10" s="62"/>
      <c r="D10" s="63"/>
      <c r="E10" s="64"/>
      <c r="F10" s="65">
        <f>$Q$4</f>
        <v>4</v>
      </c>
      <c r="G10" s="66">
        <f t="shared" ref="G10:AF10" si="0">$Q$4</f>
        <v>4</v>
      </c>
      <c r="H10" s="66">
        <f t="shared" si="0"/>
        <v>4</v>
      </c>
      <c r="I10" s="66">
        <f t="shared" si="0"/>
        <v>4</v>
      </c>
      <c r="J10" s="66">
        <f t="shared" si="0"/>
        <v>4</v>
      </c>
      <c r="K10" s="66">
        <f t="shared" si="0"/>
        <v>4</v>
      </c>
      <c r="L10" s="66">
        <f t="shared" si="0"/>
        <v>4</v>
      </c>
      <c r="M10" s="66">
        <f t="shared" si="0"/>
        <v>4</v>
      </c>
      <c r="N10" s="66">
        <f t="shared" si="0"/>
        <v>4</v>
      </c>
      <c r="O10" s="66">
        <f t="shared" si="0"/>
        <v>4</v>
      </c>
      <c r="P10" s="66">
        <f t="shared" si="0"/>
        <v>4</v>
      </c>
      <c r="Q10" s="66">
        <f t="shared" si="0"/>
        <v>4</v>
      </c>
      <c r="R10" s="66">
        <f t="shared" si="0"/>
        <v>4</v>
      </c>
      <c r="S10" s="66">
        <f t="shared" si="0"/>
        <v>4</v>
      </c>
      <c r="T10" s="66">
        <f t="shared" si="0"/>
        <v>4</v>
      </c>
      <c r="U10" s="66">
        <f t="shared" si="0"/>
        <v>4</v>
      </c>
      <c r="V10" s="66">
        <f t="shared" si="0"/>
        <v>4</v>
      </c>
      <c r="W10" s="66">
        <f t="shared" si="0"/>
        <v>4</v>
      </c>
      <c r="X10" s="66">
        <f t="shared" si="0"/>
        <v>4</v>
      </c>
      <c r="Y10" s="66">
        <f t="shared" si="0"/>
        <v>4</v>
      </c>
      <c r="Z10" s="66">
        <f t="shared" si="0"/>
        <v>4</v>
      </c>
      <c r="AA10" s="66">
        <f t="shared" si="0"/>
        <v>4</v>
      </c>
      <c r="AB10" s="66">
        <f t="shared" si="0"/>
        <v>4</v>
      </c>
      <c r="AC10" s="66">
        <f t="shared" si="0"/>
        <v>4</v>
      </c>
      <c r="AD10" s="66">
        <f t="shared" si="0"/>
        <v>4</v>
      </c>
      <c r="AE10" s="66">
        <f t="shared" si="0"/>
        <v>4</v>
      </c>
      <c r="AF10" s="66">
        <f t="shared" si="0"/>
        <v>4</v>
      </c>
      <c r="AG10" s="67" t="e">
        <v>#N/A</v>
      </c>
      <c r="AH10" s="68" t="s">
        <v>66</v>
      </c>
      <c r="AI10" s="69"/>
      <c r="AJ10" s="69"/>
      <c r="AK10" s="69"/>
      <c r="AL10" s="70"/>
      <c r="AM10" s="484"/>
      <c r="BA10" s="5"/>
      <c r="BB10" s="5"/>
    </row>
    <row r="11" spans="1:59" s="79" customFormat="1" ht="15" thickTop="1" thickBot="1">
      <c r="A11" s="485" t="s">
        <v>67</v>
      </c>
      <c r="B11" s="486" t="s">
        <v>68</v>
      </c>
      <c r="C11" s="486"/>
      <c r="D11" s="8" t="s">
        <v>69</v>
      </c>
      <c r="E11" s="71">
        <f>$Q$5</f>
        <v>2024</v>
      </c>
      <c r="F11" s="72">
        <v>805.97500000000002</v>
      </c>
      <c r="G11" s="73">
        <v>8406.2380000000012</v>
      </c>
      <c r="H11" s="73">
        <v>3277.03</v>
      </c>
      <c r="I11" s="73">
        <v>1815.0619999999999</v>
      </c>
      <c r="J11" s="73">
        <v>1950.954</v>
      </c>
      <c r="K11" s="73">
        <v>674.56100000000004</v>
      </c>
      <c r="L11" s="73">
        <v>4646.2040000000006</v>
      </c>
      <c r="M11" s="73">
        <v>105.145</v>
      </c>
      <c r="N11" s="73">
        <v>382.02000000000004</v>
      </c>
      <c r="O11" s="73">
        <v>2873.672</v>
      </c>
      <c r="P11" s="73">
        <v>1099.453</v>
      </c>
      <c r="Q11" s="73">
        <v>30</v>
      </c>
      <c r="R11" s="73">
        <v>0</v>
      </c>
      <c r="S11" s="73">
        <v>155.45600000000002</v>
      </c>
      <c r="T11" s="73">
        <v>102.80000000000001</v>
      </c>
      <c r="U11" s="73">
        <v>0</v>
      </c>
      <c r="V11" s="73">
        <v>3045.7849999999999</v>
      </c>
      <c r="W11" s="73">
        <v>0</v>
      </c>
      <c r="X11" s="73">
        <v>735.351</v>
      </c>
      <c r="Y11" s="73">
        <v>2528.3229999999999</v>
      </c>
      <c r="Z11" s="73">
        <v>1052.5240000000001</v>
      </c>
      <c r="AA11" s="73">
        <v>0</v>
      </c>
      <c r="AB11" s="73">
        <v>49.8</v>
      </c>
      <c r="AC11" s="73">
        <v>35.152999999999999</v>
      </c>
      <c r="AD11" s="73">
        <v>652.04399999999987</v>
      </c>
      <c r="AE11" s="73">
        <v>0</v>
      </c>
      <c r="AF11" s="73">
        <v>0</v>
      </c>
      <c r="AG11" s="74"/>
      <c r="AH11" s="75">
        <f>SUM(F11:AG11)</f>
        <v>34423.550000000003</v>
      </c>
      <c r="AI11" s="76"/>
      <c r="AJ11" s="76"/>
      <c r="AK11" s="76"/>
      <c r="AL11" s="77"/>
      <c r="AM11" s="78">
        <f>IF(ISERROR(AH11/AH12),"",IF(AH11/AH12&gt;2,"++",AH11/AH12-1))</f>
        <v>1.154939810202138E-2</v>
      </c>
      <c r="BB11" s="80" t="s">
        <v>70</v>
      </c>
      <c r="BC11" s="81" t="str">
        <f>VLOOKUP($K$4,$BB$12:$BC$15,2,0)</f>
        <v>4+</v>
      </c>
      <c r="BE11" s="82">
        <v>1</v>
      </c>
      <c r="BF11" s="82">
        <v>2010</v>
      </c>
      <c r="BG11" s="83" t="s">
        <v>71</v>
      </c>
    </row>
    <row r="12" spans="1:59" s="79" customFormat="1" ht="14.4" thickBot="1">
      <c r="A12" s="465"/>
      <c r="B12" s="467"/>
      <c r="C12" s="467"/>
      <c r="D12" s="84" t="str">
        <f>D11</f>
        <v>0102 Pure Bred Breeding</v>
      </c>
      <c r="E12" s="85">
        <f>E11-1</f>
        <v>2023</v>
      </c>
      <c r="F12" s="86">
        <v>688.22</v>
      </c>
      <c r="G12" s="87">
        <v>1728.6610000000001</v>
      </c>
      <c r="H12" s="87">
        <v>2453.81</v>
      </c>
      <c r="I12" s="87">
        <v>1392.2249999999999</v>
      </c>
      <c r="J12" s="87">
        <v>2849.3910000000001</v>
      </c>
      <c r="K12" s="87">
        <v>1284.01</v>
      </c>
      <c r="L12" s="87">
        <v>2414.5020000000004</v>
      </c>
      <c r="M12" s="87">
        <v>0</v>
      </c>
      <c r="N12" s="87">
        <v>103.66300000000001</v>
      </c>
      <c r="O12" s="87">
        <v>7223.2059999999992</v>
      </c>
      <c r="P12" s="87">
        <v>325.73</v>
      </c>
      <c r="Q12" s="87">
        <v>156.65600000000001</v>
      </c>
      <c r="R12" s="87">
        <v>0</v>
      </c>
      <c r="S12" s="87">
        <v>600.63699999999994</v>
      </c>
      <c r="T12" s="87">
        <v>196.495</v>
      </c>
      <c r="U12" s="87">
        <v>103.24000000000001</v>
      </c>
      <c r="V12" s="87">
        <v>6390.3869999999997</v>
      </c>
      <c r="W12" s="87">
        <v>0</v>
      </c>
      <c r="X12" s="87">
        <v>1148.6370000000002</v>
      </c>
      <c r="Y12" s="87">
        <v>1181.3579999999999</v>
      </c>
      <c r="Z12" s="87">
        <v>3284.2640000000001</v>
      </c>
      <c r="AA12" s="87">
        <v>20.58</v>
      </c>
      <c r="AB12" s="87">
        <v>39.5</v>
      </c>
      <c r="AC12" s="87">
        <v>16.363</v>
      </c>
      <c r="AD12" s="87">
        <v>428.983</v>
      </c>
      <c r="AE12" s="87">
        <v>0</v>
      </c>
      <c r="AF12" s="87">
        <v>0</v>
      </c>
      <c r="AG12" s="88"/>
      <c r="AH12" s="89">
        <f t="shared" ref="AH12:AH75" si="1">SUM(F12:AG12)</f>
        <v>34030.517999999996</v>
      </c>
      <c r="AI12" s="90"/>
      <c r="AJ12" s="90"/>
      <c r="AK12" s="90"/>
      <c r="AL12" s="91"/>
      <c r="AM12" s="92"/>
      <c r="BB12" s="93" t="s">
        <v>72</v>
      </c>
      <c r="BC12" s="94">
        <v>1</v>
      </c>
      <c r="BE12" s="82">
        <v>2</v>
      </c>
      <c r="BF12" s="82">
        <f>1+BF11</f>
        <v>2011</v>
      </c>
      <c r="BG12" s="83" t="s">
        <v>73</v>
      </c>
    </row>
    <row r="13" spans="1:59" s="79" customFormat="1" ht="13.8">
      <c r="A13" s="464" t="s">
        <v>67</v>
      </c>
      <c r="B13" s="466" t="s">
        <v>74</v>
      </c>
      <c r="C13" s="466"/>
      <c r="D13" s="8" t="s">
        <v>75</v>
      </c>
      <c r="E13" s="95">
        <f>$Q$5</f>
        <v>2024</v>
      </c>
      <c r="F13" s="96">
        <v>222.255</v>
      </c>
      <c r="G13" s="97">
        <v>2051.9769999999999</v>
      </c>
      <c r="H13" s="97">
        <v>108.34099999999999</v>
      </c>
      <c r="I13" s="97">
        <v>66.051000000000002</v>
      </c>
      <c r="J13" s="97">
        <v>528.57899999999995</v>
      </c>
      <c r="K13" s="97">
        <v>0</v>
      </c>
      <c r="L13" s="97">
        <v>8819.7530000000006</v>
      </c>
      <c r="M13" s="97">
        <v>886.56</v>
      </c>
      <c r="N13" s="97">
        <v>17671.689999999991</v>
      </c>
      <c r="O13" s="97">
        <v>2107.9680000000003</v>
      </c>
      <c r="P13" s="97">
        <v>23656.275999999998</v>
      </c>
      <c r="Q13" s="97">
        <v>0</v>
      </c>
      <c r="R13" s="97">
        <v>236</v>
      </c>
      <c r="S13" s="97">
        <v>33.579000000000001</v>
      </c>
      <c r="T13" s="97">
        <v>547.40000000000009</v>
      </c>
      <c r="U13" s="97">
        <v>0</v>
      </c>
      <c r="V13" s="97">
        <v>9624.1950000000015</v>
      </c>
      <c r="W13" s="97">
        <v>0</v>
      </c>
      <c r="X13" s="97">
        <v>1022.5240000000002</v>
      </c>
      <c r="Y13" s="97">
        <v>0</v>
      </c>
      <c r="Z13" s="97">
        <v>651.83400000000006</v>
      </c>
      <c r="AA13" s="97">
        <v>11045.601000000001</v>
      </c>
      <c r="AB13" s="97">
        <v>13096.683999999999</v>
      </c>
      <c r="AC13" s="97">
        <v>1332.875</v>
      </c>
      <c r="AD13" s="97">
        <v>155.25800000000001</v>
      </c>
      <c r="AE13" s="97">
        <v>0</v>
      </c>
      <c r="AF13" s="97">
        <v>0</v>
      </c>
      <c r="AG13" s="98"/>
      <c r="AH13" s="99">
        <f t="shared" si="1"/>
        <v>93865.4</v>
      </c>
      <c r="AI13" s="100"/>
      <c r="AJ13" s="100"/>
      <c r="AK13" s="100"/>
      <c r="AL13" s="101"/>
      <c r="AM13" s="102">
        <f t="shared" ref="AM13:AM77" si="2">IF(ISERROR(AH13/AH14),"",IF(AH13/AH14&gt;2,"++",AH13/AH14-1))</f>
        <v>-9.6610269812725358E-2</v>
      </c>
      <c r="BB13" s="93" t="s">
        <v>76</v>
      </c>
      <c r="BC13" s="94" t="s">
        <v>77</v>
      </c>
      <c r="BE13" s="82">
        <v>3</v>
      </c>
      <c r="BF13" s="82">
        <f>1+BF12</f>
        <v>2012</v>
      </c>
      <c r="BG13" s="83" t="s">
        <v>78</v>
      </c>
    </row>
    <row r="14" spans="1:59" s="79" customFormat="1" ht="14.4" thickBot="1">
      <c r="A14" s="465"/>
      <c r="B14" s="467"/>
      <c r="C14" s="467"/>
      <c r="D14" s="8" t="s">
        <v>75</v>
      </c>
      <c r="E14" s="85">
        <f>E13-1</f>
        <v>2023</v>
      </c>
      <c r="F14" s="86">
        <v>9.9</v>
      </c>
      <c r="G14" s="87">
        <v>14639.658999999998</v>
      </c>
      <c r="H14" s="87">
        <v>2428.2069999999994</v>
      </c>
      <c r="I14" s="87">
        <v>1E-3</v>
      </c>
      <c r="J14" s="87">
        <v>225.08799999999999</v>
      </c>
      <c r="K14" s="87">
        <v>191.95</v>
      </c>
      <c r="L14" s="87">
        <v>10443.256000000003</v>
      </c>
      <c r="M14" s="87">
        <v>280.76099999999997</v>
      </c>
      <c r="N14" s="87">
        <v>14223.245999999999</v>
      </c>
      <c r="O14" s="87">
        <v>5500.2979999999998</v>
      </c>
      <c r="P14" s="87">
        <v>13009.914999999995</v>
      </c>
      <c r="Q14" s="87">
        <v>19.98</v>
      </c>
      <c r="R14" s="87">
        <v>0</v>
      </c>
      <c r="S14" s="87">
        <v>592.11099999999999</v>
      </c>
      <c r="T14" s="87">
        <v>0</v>
      </c>
      <c r="U14" s="87">
        <v>0</v>
      </c>
      <c r="V14" s="87">
        <v>5577.7609999999959</v>
      </c>
      <c r="W14" s="87">
        <v>0</v>
      </c>
      <c r="X14" s="87">
        <v>91.460000000000008</v>
      </c>
      <c r="Y14" s="87">
        <v>0</v>
      </c>
      <c r="Z14" s="87">
        <v>81.128000000000014</v>
      </c>
      <c r="AA14" s="87">
        <v>13617.759999999998</v>
      </c>
      <c r="AB14" s="87">
        <v>16900.377999999997</v>
      </c>
      <c r="AC14" s="87">
        <v>5588.799</v>
      </c>
      <c r="AD14" s="87">
        <v>481.892</v>
      </c>
      <c r="AE14" s="87">
        <v>0</v>
      </c>
      <c r="AF14" s="87">
        <v>0</v>
      </c>
      <c r="AG14" s="88"/>
      <c r="AH14" s="89">
        <f t="shared" si="1"/>
        <v>103903.54999999999</v>
      </c>
      <c r="AI14" s="90"/>
      <c r="AJ14" s="90"/>
      <c r="AK14" s="90"/>
      <c r="AL14" s="91"/>
      <c r="AM14" s="92"/>
      <c r="BB14" s="93" t="s">
        <v>79</v>
      </c>
      <c r="BC14" s="94" t="s">
        <v>80</v>
      </c>
      <c r="BE14" s="82">
        <v>4</v>
      </c>
      <c r="BF14" s="82">
        <f>1+BF13</f>
        <v>2013</v>
      </c>
      <c r="BG14" s="83" t="s">
        <v>81</v>
      </c>
    </row>
    <row r="15" spans="1:59" s="79" customFormat="1" ht="14.4" thickBot="1">
      <c r="A15" s="464" t="s">
        <v>82</v>
      </c>
      <c r="B15" s="461" t="s">
        <v>83</v>
      </c>
      <c r="C15" s="461"/>
      <c r="D15" s="103"/>
      <c r="E15" s="95">
        <f>$Q$5</f>
        <v>2024</v>
      </c>
      <c r="F15" s="104">
        <f t="shared" ref="F15:AF16" si="3">F17+F19+F21+F23+F25+F27</f>
        <v>796.26</v>
      </c>
      <c r="G15" s="105">
        <f t="shared" si="3"/>
        <v>4374.8019999999997</v>
      </c>
      <c r="H15" s="105">
        <f t="shared" si="3"/>
        <v>0</v>
      </c>
      <c r="I15" s="105">
        <f t="shared" si="3"/>
        <v>267.81799999999998</v>
      </c>
      <c r="J15" s="105">
        <f t="shared" si="3"/>
        <v>4012.7240000000002</v>
      </c>
      <c r="K15" s="105">
        <f t="shared" si="3"/>
        <v>4.6879999999999988</v>
      </c>
      <c r="L15" s="105">
        <f t="shared" si="3"/>
        <v>44868.174000000006</v>
      </c>
      <c r="M15" s="105">
        <f t="shared" si="3"/>
        <v>90.994</v>
      </c>
      <c r="N15" s="105">
        <f t="shared" si="3"/>
        <v>8557.8140000000003</v>
      </c>
      <c r="O15" s="105">
        <f t="shared" si="3"/>
        <v>3294.1490000000003</v>
      </c>
      <c r="P15" s="105">
        <f t="shared" si="3"/>
        <v>2227.9769999999999</v>
      </c>
      <c r="Q15" s="105">
        <f t="shared" si="3"/>
        <v>8904.9329999999991</v>
      </c>
      <c r="R15" s="105">
        <f t="shared" si="3"/>
        <v>0</v>
      </c>
      <c r="S15" s="105">
        <f t="shared" si="3"/>
        <v>5.0000000000000001E-3</v>
      </c>
      <c r="T15" s="105">
        <f t="shared" si="3"/>
        <v>6.5139999999999993</v>
      </c>
      <c r="U15" s="105">
        <f t="shared" si="3"/>
        <v>0.60099999999999998</v>
      </c>
      <c r="V15" s="105">
        <f t="shared" si="3"/>
        <v>1.9E-2</v>
      </c>
      <c r="W15" s="105">
        <f t="shared" si="3"/>
        <v>0</v>
      </c>
      <c r="X15" s="105">
        <f t="shared" si="3"/>
        <v>7463.4170000000004</v>
      </c>
      <c r="Y15" s="105">
        <f t="shared" si="3"/>
        <v>3332.5580000000004</v>
      </c>
      <c r="Z15" s="105">
        <f t="shared" si="3"/>
        <v>26135.715</v>
      </c>
      <c r="AA15" s="105">
        <f t="shared" si="3"/>
        <v>250.68600000000004</v>
      </c>
      <c r="AB15" s="105">
        <f t="shared" si="3"/>
        <v>102.129</v>
      </c>
      <c r="AC15" s="105">
        <f t="shared" si="3"/>
        <v>23.849999999999998</v>
      </c>
      <c r="AD15" s="105">
        <f t="shared" si="3"/>
        <v>0</v>
      </c>
      <c r="AE15" s="105">
        <f t="shared" si="3"/>
        <v>0</v>
      </c>
      <c r="AF15" s="105">
        <f t="shared" si="3"/>
        <v>40.414000000000001</v>
      </c>
      <c r="AG15" s="106"/>
      <c r="AH15" s="107">
        <f t="shared" si="1"/>
        <v>114756.24100000002</v>
      </c>
      <c r="AI15" s="108"/>
      <c r="AJ15" s="108"/>
      <c r="AK15" s="108"/>
      <c r="AL15" s="109"/>
      <c r="AM15" s="110">
        <f t="shared" si="2"/>
        <v>0.42875648894076868</v>
      </c>
      <c r="BB15" s="111" t="s">
        <v>2</v>
      </c>
      <c r="BC15" s="112" t="s">
        <v>84</v>
      </c>
      <c r="BE15" s="82">
        <v>5</v>
      </c>
      <c r="BF15" s="82">
        <f>1+BF14</f>
        <v>2014</v>
      </c>
      <c r="BG15" s="83" t="s">
        <v>85</v>
      </c>
    </row>
    <row r="16" spans="1:59" s="79" customFormat="1" ht="14.4" thickBot="1">
      <c r="A16" s="468"/>
      <c r="B16" s="462"/>
      <c r="C16" s="462"/>
      <c r="D16" s="113"/>
      <c r="E16" s="85">
        <f>E15-1</f>
        <v>2023</v>
      </c>
      <c r="F16" s="114">
        <f t="shared" si="3"/>
        <v>608.11200000000008</v>
      </c>
      <c r="G16" s="115">
        <f t="shared" si="3"/>
        <v>1004.2819999999999</v>
      </c>
      <c r="H16" s="115">
        <f t="shared" si="3"/>
        <v>0</v>
      </c>
      <c r="I16" s="115">
        <f t="shared" si="3"/>
        <v>413.49900000000002</v>
      </c>
      <c r="J16" s="115">
        <f t="shared" si="3"/>
        <v>3296.1840000000002</v>
      </c>
      <c r="K16" s="115">
        <f t="shared" si="3"/>
        <v>3.5</v>
      </c>
      <c r="L16" s="115">
        <f t="shared" si="3"/>
        <v>43222.929000000004</v>
      </c>
      <c r="M16" s="115">
        <f t="shared" si="3"/>
        <v>36.679999999999993</v>
      </c>
      <c r="N16" s="115">
        <f t="shared" si="3"/>
        <v>1082.0160000000001</v>
      </c>
      <c r="O16" s="115">
        <f t="shared" si="3"/>
        <v>968.45799999999997</v>
      </c>
      <c r="P16" s="115">
        <f t="shared" si="3"/>
        <v>1927.4910000000002</v>
      </c>
      <c r="Q16" s="115">
        <f t="shared" si="3"/>
        <v>291.12400000000002</v>
      </c>
      <c r="R16" s="115">
        <f t="shared" si="3"/>
        <v>0</v>
      </c>
      <c r="S16" s="115">
        <f t="shared" si="3"/>
        <v>9.0000000000000011E-3</v>
      </c>
      <c r="T16" s="115">
        <f t="shared" si="3"/>
        <v>7.98</v>
      </c>
      <c r="U16" s="115">
        <f t="shared" si="3"/>
        <v>1.1200000000000001</v>
      </c>
      <c r="V16" s="115">
        <f t="shared" si="3"/>
        <v>0.53300000000000003</v>
      </c>
      <c r="W16" s="115">
        <f t="shared" si="3"/>
        <v>6.8000000000000005E-2</v>
      </c>
      <c r="X16" s="115">
        <f t="shared" si="3"/>
        <v>7298.0290000000005</v>
      </c>
      <c r="Y16" s="115">
        <f t="shared" si="3"/>
        <v>2854.8420000000001</v>
      </c>
      <c r="Z16" s="115">
        <f t="shared" si="3"/>
        <v>13036.6</v>
      </c>
      <c r="AA16" s="115">
        <f t="shared" si="3"/>
        <v>367.178</v>
      </c>
      <c r="AB16" s="115">
        <f t="shared" si="3"/>
        <v>17.637000000000004</v>
      </c>
      <c r="AC16" s="115">
        <f t="shared" si="3"/>
        <v>3837.7309999999998</v>
      </c>
      <c r="AD16" s="115">
        <f t="shared" si="3"/>
        <v>0</v>
      </c>
      <c r="AE16" s="115">
        <f t="shared" si="3"/>
        <v>35.637</v>
      </c>
      <c r="AF16" s="115">
        <f t="shared" si="3"/>
        <v>7.3250000000000002</v>
      </c>
      <c r="AG16" s="116"/>
      <c r="AH16" s="117">
        <f t="shared" si="1"/>
        <v>80318.964000000022</v>
      </c>
      <c r="AI16" s="118"/>
      <c r="AJ16" s="118"/>
      <c r="AK16" s="118"/>
      <c r="AL16" s="119"/>
      <c r="AM16" s="120"/>
      <c r="BB16" s="80" t="s">
        <v>86</v>
      </c>
      <c r="BC16" s="81">
        <f>VLOOKUP($K$5,$BB$17:$BC$18,2,0)</f>
        <v>2</v>
      </c>
      <c r="BE16" s="82">
        <v>6</v>
      </c>
      <c r="BF16" s="82">
        <f>1+BF15</f>
        <v>2015</v>
      </c>
      <c r="BG16" s="83" t="s">
        <v>87</v>
      </c>
    </row>
    <row r="17" spans="1:60" ht="14.4" hidden="1" outlineLevel="1" thickBot="1">
      <c r="A17" s="121"/>
      <c r="B17" s="122" t="s">
        <v>88</v>
      </c>
      <c r="C17" s="123" t="s">
        <v>89</v>
      </c>
      <c r="D17" s="124" t="s">
        <v>90</v>
      </c>
      <c r="E17" s="125">
        <f>$Q$5</f>
        <v>2024</v>
      </c>
      <c r="F17" s="126">
        <v>65.387</v>
      </c>
      <c r="G17" s="127">
        <v>4361.1849999999995</v>
      </c>
      <c r="H17" s="127">
        <v>0</v>
      </c>
      <c r="I17" s="127">
        <v>0</v>
      </c>
      <c r="J17" s="127">
        <v>1361.654</v>
      </c>
      <c r="K17" s="127">
        <v>0.629</v>
      </c>
      <c r="L17" s="127">
        <v>5723.5810000000001</v>
      </c>
      <c r="M17" s="127">
        <v>5.1440000000000001</v>
      </c>
      <c r="N17" s="127">
        <v>5058.308</v>
      </c>
      <c r="O17" s="127">
        <v>2289.3230000000003</v>
      </c>
      <c r="P17" s="127">
        <v>228.13199999999998</v>
      </c>
      <c r="Q17" s="127">
        <v>1091.127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1335.44</v>
      </c>
      <c r="Y17" s="127">
        <v>1581.395</v>
      </c>
      <c r="Z17" s="127">
        <v>9.4E-2</v>
      </c>
      <c r="AA17" s="127">
        <v>0</v>
      </c>
      <c r="AB17" s="127">
        <v>0</v>
      </c>
      <c r="AC17" s="127">
        <v>1.1950000000000001</v>
      </c>
      <c r="AD17" s="127">
        <v>0</v>
      </c>
      <c r="AE17" s="127">
        <v>0</v>
      </c>
      <c r="AF17" s="127">
        <v>0</v>
      </c>
      <c r="AG17" s="128"/>
      <c r="AH17" s="129">
        <f t="shared" si="1"/>
        <v>23102.594000000001</v>
      </c>
      <c r="AI17" s="130"/>
      <c r="AJ17" s="130"/>
      <c r="AK17" s="130"/>
      <c r="AL17" s="131"/>
      <c r="AM17" s="132">
        <f t="shared" si="2"/>
        <v>0.91385742286198068</v>
      </c>
      <c r="BA17" s="5"/>
      <c r="BB17" s="93" t="s">
        <v>91</v>
      </c>
      <c r="BC17" s="94">
        <v>1</v>
      </c>
      <c r="BE17" s="82">
        <v>7</v>
      </c>
      <c r="BF17" s="82">
        <f t="shared" ref="BF17:BF28" si="4">1+BF16</f>
        <v>2016</v>
      </c>
      <c r="BG17" s="83" t="s">
        <v>92</v>
      </c>
    </row>
    <row r="18" spans="1:60" ht="14.4" hidden="1" outlineLevel="1" thickBot="1">
      <c r="A18" s="121"/>
      <c r="B18" s="133"/>
      <c r="C18" s="134"/>
      <c r="D18" s="113" t="s">
        <v>90</v>
      </c>
      <c r="E18" s="135">
        <f>E17-1</f>
        <v>2023</v>
      </c>
      <c r="F18" s="136">
        <v>55.533000000000001</v>
      </c>
      <c r="G18" s="137">
        <v>999.63199999999995</v>
      </c>
      <c r="H18" s="137">
        <v>0</v>
      </c>
      <c r="I18" s="137">
        <v>0</v>
      </c>
      <c r="J18" s="137">
        <v>1352.4450000000002</v>
      </c>
      <c r="K18" s="137">
        <v>0</v>
      </c>
      <c r="L18" s="137">
        <v>6138.8389999999999</v>
      </c>
      <c r="M18" s="137">
        <v>2.1709999999999998</v>
      </c>
      <c r="N18" s="137">
        <v>76.671999999999997</v>
      </c>
      <c r="O18" s="137">
        <v>47.138999999999996</v>
      </c>
      <c r="P18" s="137">
        <v>18.27</v>
      </c>
      <c r="Q18" s="137">
        <v>16.415000000000003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1183.481</v>
      </c>
      <c r="Y18" s="137">
        <v>1394.6490000000001</v>
      </c>
      <c r="Z18" s="137">
        <v>0</v>
      </c>
      <c r="AA18" s="137">
        <v>0.53100000000000003</v>
      </c>
      <c r="AB18" s="137">
        <v>16.912000000000003</v>
      </c>
      <c r="AC18" s="137">
        <v>768.53099999999995</v>
      </c>
      <c r="AD18" s="137">
        <v>0</v>
      </c>
      <c r="AE18" s="137">
        <v>0</v>
      </c>
      <c r="AF18" s="137">
        <v>0</v>
      </c>
      <c r="AG18" s="138"/>
      <c r="AH18" s="139">
        <f t="shared" si="1"/>
        <v>12071.220000000001</v>
      </c>
      <c r="AI18" s="140"/>
      <c r="AJ18" s="140"/>
      <c r="AK18" s="140"/>
      <c r="AL18" s="141"/>
      <c r="AM18" s="142"/>
      <c r="BA18" s="5"/>
      <c r="BB18" s="111" t="s">
        <v>5</v>
      </c>
      <c r="BC18" s="143">
        <v>2</v>
      </c>
      <c r="BE18" s="82">
        <v>8</v>
      </c>
      <c r="BF18" s="82">
        <f t="shared" si="4"/>
        <v>2017</v>
      </c>
      <c r="BG18" s="83" t="s">
        <v>93</v>
      </c>
    </row>
    <row r="19" spans="1:60" ht="14.4" hidden="1" outlineLevel="1" thickBot="1">
      <c r="A19" s="121"/>
      <c r="B19" s="122" t="s">
        <v>94</v>
      </c>
      <c r="C19" s="123" t="s">
        <v>95</v>
      </c>
      <c r="D19" s="124" t="s">
        <v>96</v>
      </c>
      <c r="E19" s="125">
        <f>$Q$5</f>
        <v>2024</v>
      </c>
      <c r="F19" s="126">
        <v>0</v>
      </c>
      <c r="G19" s="127">
        <v>0</v>
      </c>
      <c r="H19" s="127">
        <v>0</v>
      </c>
      <c r="I19" s="127">
        <v>88.013999999999996</v>
      </c>
      <c r="J19" s="127">
        <v>0</v>
      </c>
      <c r="K19" s="127">
        <v>0</v>
      </c>
      <c r="L19" s="127">
        <v>25.012</v>
      </c>
      <c r="M19" s="127">
        <v>32.106999999999999</v>
      </c>
      <c r="N19" s="127">
        <v>343.14600000000002</v>
      </c>
      <c r="O19" s="127">
        <v>51.215000000000003</v>
      </c>
      <c r="P19" s="127">
        <v>130.785</v>
      </c>
      <c r="Q19" s="127">
        <v>3336.8900000000003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65.748000000000005</v>
      </c>
      <c r="Y19" s="127">
        <v>49.661999999999992</v>
      </c>
      <c r="Z19" s="127">
        <v>16297.902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0.03</v>
      </c>
      <c r="AG19" s="128"/>
      <c r="AH19" s="129">
        <f t="shared" si="1"/>
        <v>20420.510999999999</v>
      </c>
      <c r="AI19" s="130"/>
      <c r="AJ19" s="130"/>
      <c r="AK19" s="130"/>
      <c r="AL19" s="131"/>
      <c r="AM19" s="132" t="str">
        <f t="shared" si="2"/>
        <v>++</v>
      </c>
      <c r="BA19" s="5"/>
      <c r="BB19" s="80" t="s">
        <v>97</v>
      </c>
      <c r="BC19" s="81">
        <f>VLOOKUP($K$6,$BB$20:$BC$21,2,0)</f>
        <v>8</v>
      </c>
      <c r="BE19" s="82">
        <v>9</v>
      </c>
      <c r="BF19" s="82">
        <f t="shared" si="4"/>
        <v>2018</v>
      </c>
      <c r="BG19" s="83" t="s">
        <v>98</v>
      </c>
    </row>
    <row r="20" spans="1:60" ht="14.4" hidden="1" outlineLevel="1" thickBot="1">
      <c r="A20" s="121"/>
      <c r="B20" s="133"/>
      <c r="C20" s="134"/>
      <c r="D20" s="113" t="s">
        <v>96</v>
      </c>
      <c r="E20" s="135">
        <f>E19-1</f>
        <v>2023</v>
      </c>
      <c r="F20" s="136">
        <v>0</v>
      </c>
      <c r="G20" s="137">
        <v>2.9420000000000002</v>
      </c>
      <c r="H20" s="137">
        <v>0</v>
      </c>
      <c r="I20" s="137">
        <v>93.483000000000004</v>
      </c>
      <c r="J20" s="137">
        <v>60.963000000000001</v>
      </c>
      <c r="K20" s="137">
        <v>0</v>
      </c>
      <c r="L20" s="137">
        <v>1E-3</v>
      </c>
      <c r="M20" s="137">
        <v>1.1579999999999999</v>
      </c>
      <c r="N20" s="137">
        <v>11.041</v>
      </c>
      <c r="O20" s="137">
        <v>6.0510000000000002</v>
      </c>
      <c r="P20" s="137">
        <v>91.355000000000004</v>
      </c>
      <c r="Q20" s="137">
        <v>0.129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1.7999999999999999E-2</v>
      </c>
      <c r="X20" s="137">
        <v>97.009999999999991</v>
      </c>
      <c r="Y20" s="137">
        <v>17.434000000000001</v>
      </c>
      <c r="Z20" s="137">
        <v>5372.9100000000008</v>
      </c>
      <c r="AA20" s="137">
        <v>0</v>
      </c>
      <c r="AB20" s="137">
        <v>0</v>
      </c>
      <c r="AC20" s="137">
        <v>253.17599999999999</v>
      </c>
      <c r="AD20" s="137">
        <v>0</v>
      </c>
      <c r="AE20" s="137">
        <v>0</v>
      </c>
      <c r="AF20" s="137">
        <v>0</v>
      </c>
      <c r="AG20" s="138"/>
      <c r="AH20" s="139">
        <f t="shared" si="1"/>
        <v>6007.6710000000012</v>
      </c>
      <c r="AI20" s="140"/>
      <c r="AJ20" s="140"/>
      <c r="AK20" s="140"/>
      <c r="AL20" s="141"/>
      <c r="AM20" s="142"/>
      <c r="BA20" s="5"/>
      <c r="BB20" s="93" t="s">
        <v>99</v>
      </c>
      <c r="BC20" s="94">
        <v>8</v>
      </c>
      <c r="BE20" s="82">
        <v>10</v>
      </c>
      <c r="BF20" s="82">
        <f t="shared" si="4"/>
        <v>2019</v>
      </c>
      <c r="BG20" s="83" t="s">
        <v>100</v>
      </c>
    </row>
    <row r="21" spans="1:60" ht="14.4" hidden="1" outlineLevel="1" thickBot="1">
      <c r="A21" s="121"/>
      <c r="B21" s="122" t="s">
        <v>101</v>
      </c>
      <c r="C21" s="123" t="s">
        <v>102</v>
      </c>
      <c r="D21" s="124" t="s">
        <v>103</v>
      </c>
      <c r="E21" s="125">
        <f>$Q$5</f>
        <v>2024</v>
      </c>
      <c r="F21" s="126">
        <v>585.00800000000004</v>
      </c>
      <c r="G21" s="127">
        <v>0</v>
      </c>
      <c r="H21" s="127">
        <v>0</v>
      </c>
      <c r="I21" s="127">
        <v>6.0000000000000001E-3</v>
      </c>
      <c r="J21" s="127">
        <v>1523.8109999999999</v>
      </c>
      <c r="K21" s="127">
        <v>0</v>
      </c>
      <c r="L21" s="127">
        <v>112.13300000000001</v>
      </c>
      <c r="M21" s="127">
        <v>0</v>
      </c>
      <c r="N21" s="127">
        <v>1428.9570000000001</v>
      </c>
      <c r="O21" s="127">
        <v>52.582999999999998</v>
      </c>
      <c r="P21" s="127">
        <v>1746.9189999999999</v>
      </c>
      <c r="Q21" s="127">
        <v>2864.1010000000001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2677.7870000000003</v>
      </c>
      <c r="Y21" s="127">
        <v>1113.797</v>
      </c>
      <c r="Z21" s="127">
        <v>947.24300000000005</v>
      </c>
      <c r="AA21" s="127">
        <v>0</v>
      </c>
      <c r="AB21" s="127">
        <v>0</v>
      </c>
      <c r="AC21" s="127">
        <v>22.277999999999999</v>
      </c>
      <c r="AD21" s="127">
        <v>0</v>
      </c>
      <c r="AE21" s="127">
        <v>0</v>
      </c>
      <c r="AF21" s="127">
        <v>0</v>
      </c>
      <c r="AG21" s="128"/>
      <c r="AH21" s="129">
        <f t="shared" si="1"/>
        <v>13074.623000000001</v>
      </c>
      <c r="AI21" s="130"/>
      <c r="AJ21" s="130"/>
      <c r="AK21" s="130"/>
      <c r="AL21" s="131"/>
      <c r="AM21" s="132">
        <f t="shared" si="2"/>
        <v>0.38977550678309747</v>
      </c>
      <c r="BA21" s="5"/>
      <c r="BB21" s="111" t="s">
        <v>8</v>
      </c>
      <c r="BC21" s="143">
        <v>9</v>
      </c>
      <c r="BE21" s="82">
        <v>11</v>
      </c>
      <c r="BF21" s="82">
        <f t="shared" si="4"/>
        <v>2020</v>
      </c>
      <c r="BG21" s="83" t="s">
        <v>104</v>
      </c>
    </row>
    <row r="22" spans="1:60" ht="14.4" hidden="1" outlineLevel="1" thickBot="1">
      <c r="A22" s="121"/>
      <c r="B22" s="133"/>
      <c r="C22" s="134"/>
      <c r="D22" s="113" t="s">
        <v>103</v>
      </c>
      <c r="E22" s="135">
        <f>E21-1</f>
        <v>2023</v>
      </c>
      <c r="F22" s="136">
        <v>361.74800000000005</v>
      </c>
      <c r="G22" s="137">
        <v>0</v>
      </c>
      <c r="H22" s="137">
        <v>0</v>
      </c>
      <c r="I22" s="137">
        <v>17.379000000000001</v>
      </c>
      <c r="J22" s="137">
        <v>967.2600000000001</v>
      </c>
      <c r="K22" s="137">
        <v>0</v>
      </c>
      <c r="L22" s="137">
        <v>5.7029999999999994</v>
      </c>
      <c r="M22" s="137">
        <v>0</v>
      </c>
      <c r="N22" s="137">
        <v>295.51299999999998</v>
      </c>
      <c r="O22" s="137">
        <v>0.751</v>
      </c>
      <c r="P22" s="137">
        <v>1676.4450000000002</v>
      </c>
      <c r="Q22" s="137">
        <v>17.099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2334.297</v>
      </c>
      <c r="Y22" s="137">
        <v>811.26700000000005</v>
      </c>
      <c r="Z22" s="137">
        <v>906.1869999999999</v>
      </c>
      <c r="AA22" s="137">
        <v>0.05</v>
      </c>
      <c r="AB22" s="137">
        <v>0</v>
      </c>
      <c r="AC22" s="137">
        <v>2014.0239999999999</v>
      </c>
      <c r="AD22" s="137">
        <v>0</v>
      </c>
      <c r="AE22" s="137">
        <v>0</v>
      </c>
      <c r="AF22" s="137">
        <v>0</v>
      </c>
      <c r="AG22" s="138"/>
      <c r="AH22" s="139">
        <f t="shared" si="1"/>
        <v>9407.723</v>
      </c>
      <c r="AI22" s="140"/>
      <c r="AJ22" s="140"/>
      <c r="AK22" s="140"/>
      <c r="AL22" s="141"/>
      <c r="AM22" s="142"/>
      <c r="BA22" s="5"/>
      <c r="BC22" s="144"/>
      <c r="BE22" s="82">
        <v>12</v>
      </c>
      <c r="BF22" s="82">
        <f t="shared" si="4"/>
        <v>2021</v>
      </c>
      <c r="BG22" s="83" t="s">
        <v>105</v>
      </c>
    </row>
    <row r="23" spans="1:60" ht="14.4" hidden="1" outlineLevel="1" thickBot="1">
      <c r="A23" s="121"/>
      <c r="B23" s="122" t="s">
        <v>106</v>
      </c>
      <c r="C23" s="123" t="s">
        <v>107</v>
      </c>
      <c r="D23" s="124" t="s">
        <v>108</v>
      </c>
      <c r="E23" s="125">
        <f>$Q$5</f>
        <v>2024</v>
      </c>
      <c r="F23" s="126">
        <v>50.173999999999999</v>
      </c>
      <c r="G23" s="127">
        <v>0</v>
      </c>
      <c r="H23" s="127">
        <v>0</v>
      </c>
      <c r="I23" s="127">
        <v>0</v>
      </c>
      <c r="J23" s="127">
        <v>711.02700000000004</v>
      </c>
      <c r="K23" s="127">
        <v>0</v>
      </c>
      <c r="L23" s="127">
        <v>641.15800000000002</v>
      </c>
      <c r="M23" s="127">
        <v>0.78099999999999992</v>
      </c>
      <c r="N23" s="127">
        <v>992.71100000000013</v>
      </c>
      <c r="O23" s="127">
        <v>74.488</v>
      </c>
      <c r="P23" s="127">
        <v>0</v>
      </c>
      <c r="Q23" s="127">
        <v>204.24699999999999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109.69999999999999</v>
      </c>
      <c r="Y23" s="127">
        <v>60.097000000000001</v>
      </c>
      <c r="Z23" s="127">
        <v>4.1560000000000006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8"/>
      <c r="AH23" s="129">
        <f t="shared" si="1"/>
        <v>2848.5389999999998</v>
      </c>
      <c r="AI23" s="130"/>
      <c r="AJ23" s="130"/>
      <c r="AK23" s="130"/>
      <c r="AL23" s="131"/>
      <c r="AM23" s="132">
        <f t="shared" si="2"/>
        <v>0.69023468930013276</v>
      </c>
      <c r="BA23" s="5"/>
      <c r="BC23" s="144"/>
      <c r="BF23" s="82">
        <f t="shared" si="4"/>
        <v>2022</v>
      </c>
    </row>
    <row r="24" spans="1:60" ht="14.4" hidden="1" outlineLevel="1" thickBot="1">
      <c r="A24" s="121"/>
      <c r="B24" s="133"/>
      <c r="C24" s="134"/>
      <c r="D24" s="113" t="s">
        <v>108</v>
      </c>
      <c r="E24" s="135">
        <f>E23-1</f>
        <v>2023</v>
      </c>
      <c r="F24" s="136">
        <v>27.349999999999998</v>
      </c>
      <c r="G24" s="137">
        <v>0</v>
      </c>
      <c r="H24" s="137">
        <v>0</v>
      </c>
      <c r="I24" s="137">
        <v>93.388000000000005</v>
      </c>
      <c r="J24" s="137">
        <v>664.94100000000003</v>
      </c>
      <c r="K24" s="137">
        <v>0</v>
      </c>
      <c r="L24" s="137">
        <v>552.15100000000007</v>
      </c>
      <c r="M24" s="137">
        <v>0</v>
      </c>
      <c r="N24" s="137">
        <v>33.826999999999998</v>
      </c>
      <c r="O24" s="137">
        <v>6.9799999999999995</v>
      </c>
      <c r="P24" s="137">
        <v>0</v>
      </c>
      <c r="Q24" s="137">
        <v>5.36</v>
      </c>
      <c r="R24" s="137">
        <v>0</v>
      </c>
      <c r="S24" s="137">
        <v>0</v>
      </c>
      <c r="T24" s="137">
        <v>0</v>
      </c>
      <c r="U24" s="137">
        <v>4.9000000000000002E-2</v>
      </c>
      <c r="V24" s="137">
        <v>0</v>
      </c>
      <c r="W24" s="137">
        <v>0</v>
      </c>
      <c r="X24" s="137">
        <v>90.397999999999996</v>
      </c>
      <c r="Y24" s="137">
        <v>99.438999999999993</v>
      </c>
      <c r="Z24" s="137">
        <v>29.797000000000001</v>
      </c>
      <c r="AA24" s="137">
        <v>0</v>
      </c>
      <c r="AB24" s="137">
        <v>0</v>
      </c>
      <c r="AC24" s="137">
        <v>46.625000000000007</v>
      </c>
      <c r="AD24" s="137">
        <v>0</v>
      </c>
      <c r="AE24" s="137">
        <v>34.987000000000002</v>
      </c>
      <c r="AF24" s="137">
        <v>0</v>
      </c>
      <c r="AG24" s="138"/>
      <c r="AH24" s="139">
        <f t="shared" si="1"/>
        <v>1685.2920000000001</v>
      </c>
      <c r="AI24" s="140"/>
      <c r="AJ24" s="140"/>
      <c r="AK24" s="140"/>
      <c r="AL24" s="141"/>
      <c r="AM24" s="142"/>
      <c r="BA24" s="5"/>
      <c r="BC24" s="144"/>
      <c r="BF24" s="82">
        <f t="shared" si="4"/>
        <v>2023</v>
      </c>
    </row>
    <row r="25" spans="1:60" ht="14.4" hidden="1" outlineLevel="1" thickBot="1">
      <c r="A25" s="121"/>
      <c r="B25" s="122" t="s">
        <v>109</v>
      </c>
      <c r="C25" s="123" t="s">
        <v>110</v>
      </c>
      <c r="D25" s="124" t="s">
        <v>111</v>
      </c>
      <c r="E25" s="125">
        <f>$Q$5</f>
        <v>2024</v>
      </c>
      <c r="F25" s="126">
        <v>19.888000000000002</v>
      </c>
      <c r="G25" s="127">
        <v>2.1160000000000001</v>
      </c>
      <c r="H25" s="127">
        <v>0</v>
      </c>
      <c r="I25" s="127">
        <v>14.255000000000001</v>
      </c>
      <c r="J25" s="127">
        <v>150.38999999999999</v>
      </c>
      <c r="K25" s="127">
        <v>0</v>
      </c>
      <c r="L25" s="127">
        <v>990.20899999999995</v>
      </c>
      <c r="M25" s="127">
        <v>47.31</v>
      </c>
      <c r="N25" s="127">
        <v>171.84000000000003</v>
      </c>
      <c r="O25" s="127">
        <v>161.23400000000001</v>
      </c>
      <c r="P25" s="127">
        <v>96.800999999999988</v>
      </c>
      <c r="Q25" s="127">
        <v>930.96500000000003</v>
      </c>
      <c r="R25" s="127">
        <v>0</v>
      </c>
      <c r="S25" s="127">
        <v>0</v>
      </c>
      <c r="T25" s="127">
        <v>0</v>
      </c>
      <c r="U25" s="127">
        <v>2.6000000000000002E-2</v>
      </c>
      <c r="V25" s="127">
        <v>0</v>
      </c>
      <c r="W25" s="127">
        <v>0</v>
      </c>
      <c r="X25" s="127">
        <v>869.51499999999987</v>
      </c>
      <c r="Y25" s="127">
        <v>228.21899999999999</v>
      </c>
      <c r="Z25" s="127">
        <v>922.93599999999992</v>
      </c>
      <c r="AA25" s="127">
        <v>0</v>
      </c>
      <c r="AB25" s="127">
        <v>0.66199999999999992</v>
      </c>
      <c r="AC25" s="127">
        <v>0</v>
      </c>
      <c r="AD25" s="127">
        <v>0</v>
      </c>
      <c r="AE25" s="127">
        <v>0</v>
      </c>
      <c r="AF25" s="127">
        <v>0</v>
      </c>
      <c r="AG25" s="128"/>
      <c r="AH25" s="129">
        <f t="shared" si="1"/>
        <v>4606.366</v>
      </c>
      <c r="AI25" s="130"/>
      <c r="AJ25" s="130"/>
      <c r="AK25" s="130"/>
      <c r="AL25" s="131"/>
      <c r="AM25" s="132">
        <f t="shared" si="2"/>
        <v>0.10726092479949623</v>
      </c>
      <c r="BA25" s="5"/>
      <c r="BC25" s="144"/>
      <c r="BF25" s="82">
        <f t="shared" si="4"/>
        <v>2024</v>
      </c>
      <c r="BH25" s="145"/>
    </row>
    <row r="26" spans="1:60" ht="14.4" hidden="1" outlineLevel="1" thickBot="1">
      <c r="A26" s="121"/>
      <c r="B26" s="133"/>
      <c r="C26" s="134"/>
      <c r="D26" s="113" t="s">
        <v>111</v>
      </c>
      <c r="E26" s="135">
        <f>E25-1</f>
        <v>2023</v>
      </c>
      <c r="F26" s="136">
        <v>93.112000000000009</v>
      </c>
      <c r="G26" s="137">
        <v>0.154</v>
      </c>
      <c r="H26" s="137">
        <v>0</v>
      </c>
      <c r="I26" s="137">
        <v>16.780999999999999</v>
      </c>
      <c r="J26" s="137">
        <v>54.662999999999997</v>
      </c>
      <c r="K26" s="137">
        <v>0</v>
      </c>
      <c r="L26" s="137">
        <v>897.86900000000003</v>
      </c>
      <c r="M26" s="137">
        <v>26.638999999999996</v>
      </c>
      <c r="N26" s="137">
        <v>151.95599999999999</v>
      </c>
      <c r="O26" s="137">
        <v>215.13199999999998</v>
      </c>
      <c r="P26" s="137">
        <v>107.57899999999999</v>
      </c>
      <c r="Q26" s="137">
        <v>50.191000000000003</v>
      </c>
      <c r="R26" s="137">
        <v>0</v>
      </c>
      <c r="S26" s="137">
        <v>9.0000000000000011E-3</v>
      </c>
      <c r="T26" s="137">
        <v>0</v>
      </c>
      <c r="U26" s="137">
        <v>2.5000000000000001E-2</v>
      </c>
      <c r="V26" s="137">
        <v>5.7000000000000002E-2</v>
      </c>
      <c r="W26" s="137">
        <v>0.05</v>
      </c>
      <c r="X26" s="137">
        <v>817.81200000000001</v>
      </c>
      <c r="Y26" s="137">
        <v>224.95499999999998</v>
      </c>
      <c r="Z26" s="137">
        <v>814.81700000000001</v>
      </c>
      <c r="AA26" s="137">
        <v>4.1000000000000002E-2</v>
      </c>
      <c r="AB26" s="137">
        <v>0.54400000000000004</v>
      </c>
      <c r="AC26" s="137">
        <v>687.10899999999992</v>
      </c>
      <c r="AD26" s="137">
        <v>0</v>
      </c>
      <c r="AE26" s="137">
        <v>0.65</v>
      </c>
      <c r="AF26" s="137">
        <v>0</v>
      </c>
      <c r="AG26" s="138"/>
      <c r="AH26" s="139">
        <f t="shared" si="1"/>
        <v>4160.1449999999995</v>
      </c>
      <c r="AI26" s="140"/>
      <c r="AJ26" s="140"/>
      <c r="AK26" s="140"/>
      <c r="AL26" s="141"/>
      <c r="AM26" s="142"/>
      <c r="BA26" s="5"/>
      <c r="BC26" s="144"/>
      <c r="BF26" s="82">
        <f t="shared" si="4"/>
        <v>2025</v>
      </c>
    </row>
    <row r="27" spans="1:60" ht="14.4" hidden="1" outlineLevel="1" thickBot="1">
      <c r="A27" s="121"/>
      <c r="B27" s="122" t="s">
        <v>112</v>
      </c>
      <c r="C27" s="123" t="s">
        <v>113</v>
      </c>
      <c r="D27" s="124" t="s">
        <v>114</v>
      </c>
      <c r="E27" s="125">
        <f>$Q$5</f>
        <v>2024</v>
      </c>
      <c r="F27" s="126">
        <v>75.802999999999997</v>
      </c>
      <c r="G27" s="127">
        <v>11.501000000000001</v>
      </c>
      <c r="H27" s="127">
        <v>0</v>
      </c>
      <c r="I27" s="127">
        <v>165.54300000000001</v>
      </c>
      <c r="J27" s="127">
        <v>265.84199999999998</v>
      </c>
      <c r="K27" s="127">
        <v>4.0589999999999993</v>
      </c>
      <c r="L27" s="127">
        <v>37376.081000000006</v>
      </c>
      <c r="M27" s="127">
        <v>5.6520000000000001</v>
      </c>
      <c r="N27" s="127">
        <v>562.85199999999998</v>
      </c>
      <c r="O27" s="127">
        <v>665.30600000000004</v>
      </c>
      <c r="P27" s="127">
        <v>25.339999999999996</v>
      </c>
      <c r="Q27" s="127">
        <v>477.60300000000001</v>
      </c>
      <c r="R27" s="127">
        <v>0</v>
      </c>
      <c r="S27" s="127">
        <v>5.0000000000000001E-3</v>
      </c>
      <c r="T27" s="127">
        <v>6.5139999999999993</v>
      </c>
      <c r="U27" s="127">
        <v>0.57499999999999996</v>
      </c>
      <c r="V27" s="127">
        <v>1.9E-2</v>
      </c>
      <c r="W27" s="127">
        <v>0</v>
      </c>
      <c r="X27" s="127">
        <v>2405.2269999999999</v>
      </c>
      <c r="Y27" s="127">
        <v>299.38799999999998</v>
      </c>
      <c r="Z27" s="127">
        <v>7963.3840000000009</v>
      </c>
      <c r="AA27" s="127">
        <v>250.68600000000004</v>
      </c>
      <c r="AB27" s="127">
        <v>101.467</v>
      </c>
      <c r="AC27" s="127">
        <v>0.377</v>
      </c>
      <c r="AD27" s="127">
        <v>0</v>
      </c>
      <c r="AE27" s="127">
        <v>0</v>
      </c>
      <c r="AF27" s="127">
        <v>40.384</v>
      </c>
      <c r="AG27" s="128"/>
      <c r="AH27" s="129">
        <f t="shared" si="1"/>
        <v>50703.607999999993</v>
      </c>
      <c r="AI27" s="130"/>
      <c r="AJ27" s="130"/>
      <c r="AK27" s="130"/>
      <c r="AL27" s="131"/>
      <c r="AM27" s="132">
        <f t="shared" si="2"/>
        <v>7.9100642342687877E-2</v>
      </c>
      <c r="BA27" s="5"/>
      <c r="BC27" s="144"/>
      <c r="BF27" s="82">
        <f t="shared" si="4"/>
        <v>2026</v>
      </c>
    </row>
    <row r="28" spans="1:60" ht="14.4" hidden="1" outlineLevel="1" thickBot="1">
      <c r="A28" s="146"/>
      <c r="B28" s="133"/>
      <c r="C28" s="134"/>
      <c r="D28" s="113" t="s">
        <v>114</v>
      </c>
      <c r="E28" s="135">
        <f>E27-1</f>
        <v>2023</v>
      </c>
      <c r="F28" s="147">
        <v>70.369</v>
      </c>
      <c r="G28" s="148">
        <v>1.554</v>
      </c>
      <c r="H28" s="148">
        <v>0</v>
      </c>
      <c r="I28" s="148">
        <v>192.46800000000002</v>
      </c>
      <c r="J28" s="148">
        <v>195.91200000000001</v>
      </c>
      <c r="K28" s="148">
        <v>3.5</v>
      </c>
      <c r="L28" s="148">
        <v>35628.366000000002</v>
      </c>
      <c r="M28" s="148">
        <v>6.7119999999999997</v>
      </c>
      <c r="N28" s="148">
        <v>513.00700000000006</v>
      </c>
      <c r="O28" s="148">
        <v>692.40499999999997</v>
      </c>
      <c r="P28" s="148">
        <v>33.841999999999999</v>
      </c>
      <c r="Q28" s="148">
        <v>201.93</v>
      </c>
      <c r="R28" s="148">
        <v>0</v>
      </c>
      <c r="S28" s="148">
        <v>0</v>
      </c>
      <c r="T28" s="148">
        <v>7.98</v>
      </c>
      <c r="U28" s="148">
        <v>1.046</v>
      </c>
      <c r="V28" s="148">
        <v>0.47599999999999998</v>
      </c>
      <c r="W28" s="148">
        <v>0</v>
      </c>
      <c r="X28" s="148">
        <v>2775.0309999999999</v>
      </c>
      <c r="Y28" s="148">
        <v>307.09800000000001</v>
      </c>
      <c r="Z28" s="148">
        <v>5912.8890000000001</v>
      </c>
      <c r="AA28" s="148">
        <v>366.55599999999998</v>
      </c>
      <c r="AB28" s="148">
        <v>0.18099999999999999</v>
      </c>
      <c r="AC28" s="148">
        <v>68.265999999999991</v>
      </c>
      <c r="AD28" s="148">
        <v>0</v>
      </c>
      <c r="AE28" s="148">
        <v>0</v>
      </c>
      <c r="AF28" s="148">
        <v>7.3250000000000002</v>
      </c>
      <c r="AG28" s="149"/>
      <c r="AH28" s="139">
        <f t="shared" si="1"/>
        <v>46986.913</v>
      </c>
      <c r="AI28" s="140"/>
      <c r="AJ28" s="140"/>
      <c r="AK28" s="140"/>
      <c r="AL28" s="141"/>
      <c r="AM28" s="142"/>
      <c r="BA28" s="5"/>
      <c r="BC28" s="144"/>
      <c r="BF28" s="82">
        <f t="shared" si="4"/>
        <v>2027</v>
      </c>
    </row>
    <row r="29" spans="1:60" s="79" customFormat="1" ht="13.8" collapsed="1">
      <c r="A29" s="150" t="s">
        <v>115</v>
      </c>
      <c r="B29" s="461" t="s">
        <v>116</v>
      </c>
      <c r="C29" s="461"/>
      <c r="D29" s="103"/>
      <c r="E29" s="151">
        <f>$Q$5</f>
        <v>2024</v>
      </c>
      <c r="F29" s="104">
        <f t="shared" ref="F29:AF30" si="5">F31+F33+F35+F37+F39+F41+F43+F45</f>
        <v>1098.8310000000001</v>
      </c>
      <c r="G29" s="105">
        <f t="shared" si="5"/>
        <v>19.794</v>
      </c>
      <c r="H29" s="105">
        <f t="shared" si="5"/>
        <v>0</v>
      </c>
      <c r="I29" s="105">
        <f t="shared" si="5"/>
        <v>1262.25</v>
      </c>
      <c r="J29" s="105">
        <f t="shared" si="5"/>
        <v>1211.0369999999998</v>
      </c>
      <c r="K29" s="105">
        <f t="shared" si="5"/>
        <v>1.0960000000000001</v>
      </c>
      <c r="L29" s="105">
        <f t="shared" si="5"/>
        <v>27983.816999999995</v>
      </c>
      <c r="M29" s="105">
        <f t="shared" si="5"/>
        <v>49.344000000000001</v>
      </c>
      <c r="N29" s="105">
        <f t="shared" si="5"/>
        <v>2769.6239999999998</v>
      </c>
      <c r="O29" s="105">
        <f t="shared" si="5"/>
        <v>1036.748</v>
      </c>
      <c r="P29" s="105">
        <f t="shared" si="5"/>
        <v>459.59699999999998</v>
      </c>
      <c r="Q29" s="105">
        <f t="shared" si="5"/>
        <v>2284.08</v>
      </c>
      <c r="R29" s="105">
        <f t="shared" si="5"/>
        <v>50.24</v>
      </c>
      <c r="S29" s="105">
        <f t="shared" si="5"/>
        <v>0</v>
      </c>
      <c r="T29" s="105">
        <f t="shared" si="5"/>
        <v>918.34699999999998</v>
      </c>
      <c r="U29" s="105">
        <f t="shared" si="5"/>
        <v>0.32100000000000001</v>
      </c>
      <c r="V29" s="105">
        <f t="shared" si="5"/>
        <v>107.227</v>
      </c>
      <c r="W29" s="105">
        <f t="shared" si="5"/>
        <v>0</v>
      </c>
      <c r="X29" s="105">
        <f t="shared" si="5"/>
        <v>4334.799</v>
      </c>
      <c r="Y29" s="105">
        <f t="shared" si="5"/>
        <v>615.64599999999996</v>
      </c>
      <c r="Z29" s="105">
        <f t="shared" si="5"/>
        <v>5331.6110000000008</v>
      </c>
      <c r="AA29" s="105">
        <f t="shared" si="5"/>
        <v>101.886</v>
      </c>
      <c r="AB29" s="105">
        <f t="shared" si="5"/>
        <v>62.358999999999995</v>
      </c>
      <c r="AC29" s="105">
        <f t="shared" si="5"/>
        <v>12.003000000000002</v>
      </c>
      <c r="AD29" s="105">
        <f t="shared" si="5"/>
        <v>0</v>
      </c>
      <c r="AE29" s="105">
        <f t="shared" si="5"/>
        <v>0</v>
      </c>
      <c r="AF29" s="105">
        <f t="shared" si="5"/>
        <v>0.45600000000000002</v>
      </c>
      <c r="AG29" s="106"/>
      <c r="AH29" s="107">
        <f t="shared" si="1"/>
        <v>49711.11299999999</v>
      </c>
      <c r="AI29" s="108"/>
      <c r="AJ29" s="108"/>
      <c r="AK29" s="108"/>
      <c r="AL29" s="109"/>
      <c r="AM29" s="110">
        <f t="shared" si="2"/>
        <v>6.0703258040024188E-2</v>
      </c>
      <c r="BB29" s="83"/>
      <c r="BC29" s="83"/>
      <c r="BF29" s="82"/>
    </row>
    <row r="30" spans="1:60" s="79" customFormat="1" ht="14.4" thickBot="1">
      <c r="A30" s="152"/>
      <c r="B30" s="462"/>
      <c r="C30" s="462"/>
      <c r="D30" s="113"/>
      <c r="E30" s="153">
        <f>E29-1</f>
        <v>2023</v>
      </c>
      <c r="F30" s="114">
        <f t="shared" si="5"/>
        <v>1127.3380000000002</v>
      </c>
      <c r="G30" s="115">
        <f t="shared" si="5"/>
        <v>3.5070000000000001</v>
      </c>
      <c r="H30" s="115">
        <f t="shared" si="5"/>
        <v>0</v>
      </c>
      <c r="I30" s="115">
        <f t="shared" si="5"/>
        <v>899.03100000000006</v>
      </c>
      <c r="J30" s="115">
        <f t="shared" si="5"/>
        <v>2382.2889999999998</v>
      </c>
      <c r="K30" s="115">
        <f t="shared" si="5"/>
        <v>2.8320000000000003</v>
      </c>
      <c r="L30" s="115">
        <f t="shared" si="5"/>
        <v>24100.84</v>
      </c>
      <c r="M30" s="115">
        <f t="shared" si="5"/>
        <v>32.424999999999997</v>
      </c>
      <c r="N30" s="115">
        <f t="shared" si="5"/>
        <v>3854.55</v>
      </c>
      <c r="O30" s="115">
        <f t="shared" si="5"/>
        <v>525.70500000000004</v>
      </c>
      <c r="P30" s="115">
        <f t="shared" si="5"/>
        <v>187.57</v>
      </c>
      <c r="Q30" s="115">
        <f t="shared" si="5"/>
        <v>1453.499</v>
      </c>
      <c r="R30" s="115">
        <f t="shared" si="5"/>
        <v>3.5999999999999997E-2</v>
      </c>
      <c r="S30" s="115">
        <f t="shared" si="5"/>
        <v>64.304000000000002</v>
      </c>
      <c r="T30" s="115">
        <f t="shared" si="5"/>
        <v>580.33799999999997</v>
      </c>
      <c r="U30" s="115">
        <f t="shared" si="5"/>
        <v>0.19900000000000001</v>
      </c>
      <c r="V30" s="115">
        <f t="shared" si="5"/>
        <v>243.93499999999997</v>
      </c>
      <c r="W30" s="115">
        <f t="shared" si="5"/>
        <v>4.4999999999999998E-2</v>
      </c>
      <c r="X30" s="115">
        <f t="shared" si="5"/>
        <v>4589.5429999999997</v>
      </c>
      <c r="Y30" s="115">
        <f t="shared" si="5"/>
        <v>549.55200000000002</v>
      </c>
      <c r="Z30" s="115">
        <f t="shared" si="5"/>
        <v>5922.4039999999995</v>
      </c>
      <c r="AA30" s="115">
        <f t="shared" si="5"/>
        <v>146.66399999999999</v>
      </c>
      <c r="AB30" s="115">
        <f t="shared" si="5"/>
        <v>37.276000000000003</v>
      </c>
      <c r="AC30" s="115">
        <f t="shared" si="5"/>
        <v>140.47</v>
      </c>
      <c r="AD30" s="115">
        <f t="shared" si="5"/>
        <v>0</v>
      </c>
      <c r="AE30" s="115">
        <f t="shared" si="5"/>
        <v>0</v>
      </c>
      <c r="AF30" s="115">
        <f t="shared" si="5"/>
        <v>21.831</v>
      </c>
      <c r="AG30" s="116"/>
      <c r="AH30" s="117">
        <f t="shared" si="1"/>
        <v>46866.182999999997</v>
      </c>
      <c r="AI30" s="118"/>
      <c r="AJ30" s="118"/>
      <c r="AK30" s="118"/>
      <c r="AL30" s="119"/>
      <c r="AM30" s="120"/>
      <c r="BB30" s="83"/>
      <c r="BC30" s="83"/>
    </row>
    <row r="31" spans="1:60" ht="14.4" hidden="1" outlineLevel="1" thickBot="1">
      <c r="A31" s="121"/>
      <c r="B31" s="122" t="s">
        <v>88</v>
      </c>
      <c r="C31" s="123" t="s">
        <v>89</v>
      </c>
      <c r="D31" s="124" t="s">
        <v>117</v>
      </c>
      <c r="E31" s="125">
        <f>$Q$5</f>
        <v>2024</v>
      </c>
      <c r="F31" s="126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24.940999999999999</v>
      </c>
      <c r="M31" s="127">
        <v>0</v>
      </c>
      <c r="N31" s="127">
        <v>2.0499999999999998</v>
      </c>
      <c r="O31" s="127">
        <v>44.170999999999999</v>
      </c>
      <c r="P31" s="127">
        <v>0</v>
      </c>
      <c r="Q31" s="127">
        <v>26.625999999999998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5.0999999999999997E-2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8"/>
      <c r="AH31" s="129">
        <f t="shared" si="1"/>
        <v>97.839000000000013</v>
      </c>
      <c r="AI31" s="130"/>
      <c r="AJ31" s="130"/>
      <c r="AK31" s="130"/>
      <c r="AL31" s="131"/>
      <c r="AM31" s="132" t="str">
        <f t="shared" si="2"/>
        <v>++</v>
      </c>
      <c r="BA31" s="5"/>
      <c r="BC31" s="144"/>
    </row>
    <row r="32" spans="1:60" ht="14.4" hidden="1" outlineLevel="1" thickBot="1">
      <c r="A32" s="121"/>
      <c r="B32" s="133"/>
      <c r="C32" s="134"/>
      <c r="D32" s="154" t="s">
        <v>117</v>
      </c>
      <c r="E32" s="135">
        <f>E31-1</f>
        <v>2023</v>
      </c>
      <c r="F32" s="136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1.3180000000000001</v>
      </c>
      <c r="M32" s="137">
        <v>0</v>
      </c>
      <c r="N32" s="137">
        <v>5.27</v>
      </c>
      <c r="O32" s="137">
        <v>0.502</v>
      </c>
      <c r="P32" s="137">
        <v>0</v>
      </c>
      <c r="Q32" s="137">
        <v>11.390999999999998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3.2000000000000001E-2</v>
      </c>
      <c r="Y32" s="137">
        <v>0</v>
      </c>
      <c r="Z32" s="137">
        <v>4.0000000000000001E-3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7.400000000000001E-2</v>
      </c>
      <c r="AG32" s="138"/>
      <c r="AH32" s="139">
        <f t="shared" si="1"/>
        <v>18.591000000000001</v>
      </c>
      <c r="AI32" s="140"/>
      <c r="AJ32" s="140"/>
      <c r="AK32" s="140"/>
      <c r="AL32" s="141"/>
      <c r="AM32" s="142"/>
      <c r="BA32" s="5"/>
      <c r="BC32" s="144"/>
    </row>
    <row r="33" spans="1:55" ht="14.4" hidden="1" outlineLevel="1" thickBot="1">
      <c r="A33" s="121"/>
      <c r="B33" s="122" t="s">
        <v>118</v>
      </c>
      <c r="C33" s="123" t="s">
        <v>95</v>
      </c>
      <c r="D33" s="124" t="s">
        <v>119</v>
      </c>
      <c r="E33" s="125">
        <f>$Q$5</f>
        <v>2024</v>
      </c>
      <c r="F33" s="126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25.937999999999999</v>
      </c>
      <c r="M33" s="127">
        <v>0.23599999999999999</v>
      </c>
      <c r="N33" s="127">
        <v>16.703999999999997</v>
      </c>
      <c r="O33" s="127">
        <v>4.875</v>
      </c>
      <c r="P33" s="127">
        <v>0</v>
      </c>
      <c r="Q33" s="127">
        <v>2.5690000000000004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25.190999999999999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8"/>
      <c r="AH33" s="129">
        <f t="shared" si="1"/>
        <v>75.513000000000005</v>
      </c>
      <c r="AI33" s="130"/>
      <c r="AJ33" s="130"/>
      <c r="AK33" s="130"/>
      <c r="AL33" s="131"/>
      <c r="AM33" s="132">
        <f t="shared" si="2"/>
        <v>-0.40773653126691189</v>
      </c>
      <c r="BA33" s="5"/>
      <c r="BC33" s="144"/>
    </row>
    <row r="34" spans="1:55" ht="14.4" hidden="1" outlineLevel="1" thickBot="1">
      <c r="A34" s="121"/>
      <c r="B34" s="133"/>
      <c r="C34" s="134"/>
      <c r="D34" s="113" t="s">
        <v>119</v>
      </c>
      <c r="E34" s="135">
        <f>E33-1</f>
        <v>2023</v>
      </c>
      <c r="F34" s="136">
        <v>20.545999999999999</v>
      </c>
      <c r="G34" s="137">
        <v>0</v>
      </c>
      <c r="H34" s="137">
        <v>0</v>
      </c>
      <c r="I34" s="137">
        <v>1.2829999999999999</v>
      </c>
      <c r="J34" s="137">
        <v>0</v>
      </c>
      <c r="K34" s="137">
        <v>0</v>
      </c>
      <c r="L34" s="137">
        <v>10.027999999999999</v>
      </c>
      <c r="M34" s="137">
        <v>0</v>
      </c>
      <c r="N34" s="137">
        <v>16.074999999999999</v>
      </c>
      <c r="O34" s="137">
        <v>0</v>
      </c>
      <c r="P34" s="137">
        <v>0</v>
      </c>
      <c r="Q34" s="137">
        <v>79.509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7">
        <v>0</v>
      </c>
      <c r="AE34" s="137">
        <v>0</v>
      </c>
      <c r="AF34" s="137">
        <v>5.8000000000000003E-2</v>
      </c>
      <c r="AG34" s="138"/>
      <c r="AH34" s="139">
        <f t="shared" si="1"/>
        <v>127.49900000000001</v>
      </c>
      <c r="AI34" s="140"/>
      <c r="AJ34" s="140"/>
      <c r="AK34" s="140"/>
      <c r="AL34" s="141"/>
      <c r="AM34" s="142"/>
      <c r="BA34" s="5"/>
      <c r="BC34" s="144"/>
    </row>
    <row r="35" spans="1:55" ht="14.4" hidden="1" outlineLevel="1" thickBot="1">
      <c r="A35" s="121"/>
      <c r="B35" s="122" t="s">
        <v>101</v>
      </c>
      <c r="C35" s="123" t="s">
        <v>102</v>
      </c>
      <c r="D35" s="155" t="s">
        <v>120</v>
      </c>
      <c r="E35" s="125">
        <f>$Q$5</f>
        <v>2024</v>
      </c>
      <c r="F35" s="126">
        <v>66.180000000000007</v>
      </c>
      <c r="G35" s="127">
        <v>0</v>
      </c>
      <c r="H35" s="127">
        <v>0</v>
      </c>
      <c r="I35" s="127">
        <v>0.17299999999999999</v>
      </c>
      <c r="J35" s="127">
        <v>0</v>
      </c>
      <c r="K35" s="127">
        <v>0</v>
      </c>
      <c r="L35" s="127">
        <v>79.926000000000002</v>
      </c>
      <c r="M35" s="127">
        <v>0</v>
      </c>
      <c r="N35" s="127">
        <v>17.682000000000002</v>
      </c>
      <c r="O35" s="127">
        <v>6.4580000000000011</v>
      </c>
      <c r="P35" s="127">
        <v>0</v>
      </c>
      <c r="Q35" s="127">
        <v>0.29299999999999998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13.391999999999999</v>
      </c>
      <c r="Y35" s="127">
        <v>0</v>
      </c>
      <c r="Z35" s="127">
        <v>31.448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8"/>
      <c r="AH35" s="129">
        <f t="shared" si="1"/>
        <v>215.55200000000002</v>
      </c>
      <c r="AI35" s="130"/>
      <c r="AJ35" s="130"/>
      <c r="AK35" s="130"/>
      <c r="AL35" s="131"/>
      <c r="AM35" s="132">
        <f t="shared" si="2"/>
        <v>-0.53668942896507854</v>
      </c>
      <c r="BA35" s="5"/>
      <c r="BC35" s="144"/>
    </row>
    <row r="36" spans="1:55" ht="14.4" hidden="1" outlineLevel="1" thickBot="1">
      <c r="A36" s="121"/>
      <c r="B36" s="133"/>
      <c r="C36" s="134"/>
      <c r="D36" s="113" t="s">
        <v>120</v>
      </c>
      <c r="E36" s="135">
        <f>E35-1</f>
        <v>2023</v>
      </c>
      <c r="F36" s="136">
        <v>143.26</v>
      </c>
      <c r="G36" s="137">
        <v>0</v>
      </c>
      <c r="H36" s="137">
        <v>0</v>
      </c>
      <c r="I36" s="137">
        <v>0.20299999999999999</v>
      </c>
      <c r="J36" s="137">
        <v>0.32700000000000007</v>
      </c>
      <c r="K36" s="137">
        <v>0</v>
      </c>
      <c r="L36" s="137">
        <v>121.19400000000002</v>
      </c>
      <c r="M36" s="137">
        <v>0</v>
      </c>
      <c r="N36" s="137">
        <v>22.231000000000002</v>
      </c>
      <c r="O36" s="137">
        <v>27.042999999999999</v>
      </c>
      <c r="P36" s="137">
        <v>0</v>
      </c>
      <c r="Q36" s="137">
        <v>128.63399999999999</v>
      </c>
      <c r="R36" s="137">
        <v>0</v>
      </c>
      <c r="S36" s="137">
        <v>0</v>
      </c>
      <c r="T36" s="137">
        <v>0</v>
      </c>
      <c r="U36" s="137">
        <v>0</v>
      </c>
      <c r="V36" s="137">
        <v>17.475000000000001</v>
      </c>
      <c r="W36" s="137">
        <v>0</v>
      </c>
      <c r="X36" s="137">
        <v>0.107</v>
      </c>
      <c r="Y36" s="137">
        <v>0</v>
      </c>
      <c r="Z36" s="137">
        <v>4.6680000000000001</v>
      </c>
      <c r="AA36" s="137">
        <v>0</v>
      </c>
      <c r="AB36" s="137">
        <v>0</v>
      </c>
      <c r="AC36" s="137">
        <v>0.10100000000000001</v>
      </c>
      <c r="AD36" s="137">
        <v>0</v>
      </c>
      <c r="AE36" s="137">
        <v>0</v>
      </c>
      <c r="AF36" s="137">
        <v>0</v>
      </c>
      <c r="AG36" s="138"/>
      <c r="AH36" s="139">
        <f t="shared" si="1"/>
        <v>465.24300000000011</v>
      </c>
      <c r="AI36" s="140"/>
      <c r="AJ36" s="140"/>
      <c r="AK36" s="140"/>
      <c r="AL36" s="141"/>
      <c r="AM36" s="142"/>
      <c r="BA36" s="5"/>
      <c r="BC36" s="144"/>
    </row>
    <row r="37" spans="1:55" ht="14.4" hidden="1" outlineLevel="1" thickBot="1">
      <c r="A37" s="121"/>
      <c r="B37" s="122" t="s">
        <v>106</v>
      </c>
      <c r="C37" s="123" t="s">
        <v>107</v>
      </c>
      <c r="D37" s="155" t="s">
        <v>121</v>
      </c>
      <c r="E37" s="125">
        <f>$Q$5</f>
        <v>2024</v>
      </c>
      <c r="F37" s="126">
        <v>0</v>
      </c>
      <c r="G37" s="127">
        <v>0</v>
      </c>
      <c r="H37" s="127">
        <v>0</v>
      </c>
      <c r="I37" s="127">
        <v>1.3959999999999999</v>
      </c>
      <c r="J37" s="127">
        <v>0</v>
      </c>
      <c r="K37" s="127">
        <v>0</v>
      </c>
      <c r="L37" s="127">
        <v>327.80400000000003</v>
      </c>
      <c r="M37" s="127">
        <v>0</v>
      </c>
      <c r="N37" s="127">
        <v>0.46899999999999997</v>
      </c>
      <c r="O37" s="127">
        <v>1.9600000000000002</v>
      </c>
      <c r="P37" s="127">
        <v>0</v>
      </c>
      <c r="Q37" s="127">
        <v>15.548999999999999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13.622</v>
      </c>
      <c r="Y37" s="127">
        <v>1.2E-2</v>
      </c>
      <c r="Z37" s="127">
        <v>7.9809999999999999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8"/>
      <c r="AH37" s="129">
        <f t="shared" si="1"/>
        <v>368.79300000000001</v>
      </c>
      <c r="AI37" s="130"/>
      <c r="AJ37" s="130"/>
      <c r="AK37" s="130"/>
      <c r="AL37" s="131"/>
      <c r="AM37" s="132">
        <f t="shared" si="2"/>
        <v>0.73493312759621587</v>
      </c>
      <c r="BA37" s="5"/>
      <c r="BC37" s="144"/>
    </row>
    <row r="38" spans="1:55" ht="14.4" hidden="1" outlineLevel="1" thickBot="1">
      <c r="A38" s="121"/>
      <c r="B38" s="133"/>
      <c r="C38" s="134"/>
      <c r="D38" s="113" t="s">
        <v>121</v>
      </c>
      <c r="E38" s="135">
        <f>E37-1</f>
        <v>2023</v>
      </c>
      <c r="F38" s="136">
        <v>1.258</v>
      </c>
      <c r="G38" s="137">
        <v>0</v>
      </c>
      <c r="H38" s="137">
        <v>0</v>
      </c>
      <c r="I38" s="137">
        <v>0.92599999999999993</v>
      </c>
      <c r="J38" s="137">
        <v>0</v>
      </c>
      <c r="K38" s="137">
        <v>0</v>
      </c>
      <c r="L38" s="137">
        <v>52.911000000000001</v>
      </c>
      <c r="M38" s="137">
        <v>0</v>
      </c>
      <c r="N38" s="137">
        <v>5.4659999999999993</v>
      </c>
      <c r="O38" s="137">
        <v>1.367</v>
      </c>
      <c r="P38" s="137">
        <v>0</v>
      </c>
      <c r="Q38" s="137">
        <v>7.4089999999999998</v>
      </c>
      <c r="R38" s="137">
        <v>0</v>
      </c>
      <c r="S38" s="137">
        <v>0</v>
      </c>
      <c r="T38" s="137">
        <v>0</v>
      </c>
      <c r="U38" s="137">
        <v>0</v>
      </c>
      <c r="V38" s="137">
        <v>17.009</v>
      </c>
      <c r="W38" s="137">
        <v>0</v>
      </c>
      <c r="X38" s="137">
        <v>111.236</v>
      </c>
      <c r="Y38" s="137">
        <v>6.6000000000000003E-2</v>
      </c>
      <c r="Z38" s="137">
        <v>14.920999999999999</v>
      </c>
      <c r="AA38" s="137">
        <v>0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8"/>
      <c r="AH38" s="139">
        <f t="shared" si="1"/>
        <v>212.56899999999999</v>
      </c>
      <c r="AI38" s="140"/>
      <c r="AJ38" s="140"/>
      <c r="AK38" s="140"/>
      <c r="AL38" s="141"/>
      <c r="AM38" s="142"/>
      <c r="BA38" s="5"/>
      <c r="BC38" s="144"/>
    </row>
    <row r="39" spans="1:55" ht="14.4" hidden="1" outlineLevel="1" thickBot="1">
      <c r="A39" s="121"/>
      <c r="B39" s="122" t="s">
        <v>109</v>
      </c>
      <c r="C39" s="123" t="s">
        <v>110</v>
      </c>
      <c r="D39" s="155" t="s">
        <v>122</v>
      </c>
      <c r="E39" s="125">
        <f>$Q$5</f>
        <v>2024</v>
      </c>
      <c r="F39" s="126">
        <v>141.24700000000001</v>
      </c>
      <c r="G39" s="127">
        <v>8.6999999999999994E-2</v>
      </c>
      <c r="H39" s="127">
        <v>0</v>
      </c>
      <c r="I39" s="127">
        <v>215.90600000000001</v>
      </c>
      <c r="J39" s="127">
        <v>62.409000000000006</v>
      </c>
      <c r="K39" s="127">
        <v>0.54200000000000004</v>
      </c>
      <c r="L39" s="127">
        <v>2362.1129999999998</v>
      </c>
      <c r="M39" s="127">
        <v>14.640999999999998</v>
      </c>
      <c r="N39" s="127">
        <v>215.02100000000002</v>
      </c>
      <c r="O39" s="127">
        <v>89.329000000000008</v>
      </c>
      <c r="P39" s="127">
        <v>0</v>
      </c>
      <c r="Q39" s="127">
        <v>532.32999999999993</v>
      </c>
      <c r="R39" s="127">
        <v>50.24</v>
      </c>
      <c r="S39" s="127">
        <v>0</v>
      </c>
      <c r="T39" s="127">
        <v>4.0629999999999997</v>
      </c>
      <c r="U39" s="127">
        <v>0.189</v>
      </c>
      <c r="V39" s="127">
        <v>66.222000000000008</v>
      </c>
      <c r="W39" s="127">
        <v>0</v>
      </c>
      <c r="X39" s="127">
        <v>664.16300000000001</v>
      </c>
      <c r="Y39" s="127">
        <v>8.9999999999999993E-3</v>
      </c>
      <c r="Z39" s="127">
        <v>852.91600000000005</v>
      </c>
      <c r="AA39" s="127">
        <v>38.476999999999997</v>
      </c>
      <c r="AB39" s="127">
        <v>25.933</v>
      </c>
      <c r="AC39" s="127">
        <v>7.69</v>
      </c>
      <c r="AD39" s="127">
        <v>0</v>
      </c>
      <c r="AE39" s="127">
        <v>0</v>
      </c>
      <c r="AF39" s="127">
        <v>4.2999999999999997E-2</v>
      </c>
      <c r="AG39" s="128"/>
      <c r="AH39" s="129">
        <f t="shared" si="1"/>
        <v>5343.57</v>
      </c>
      <c r="AI39" s="130"/>
      <c r="AJ39" s="130"/>
      <c r="AK39" s="130"/>
      <c r="AL39" s="131"/>
      <c r="AM39" s="132">
        <f t="shared" si="2"/>
        <v>1.4060018434453037E-2</v>
      </c>
      <c r="BA39" s="5"/>
      <c r="BC39" s="144"/>
    </row>
    <row r="40" spans="1:55" ht="14.4" hidden="1" outlineLevel="1" thickBot="1">
      <c r="A40" s="121"/>
      <c r="B40" s="133"/>
      <c r="C40" s="134"/>
      <c r="D40" s="113" t="s">
        <v>122</v>
      </c>
      <c r="E40" s="135">
        <f>E39-1</f>
        <v>2023</v>
      </c>
      <c r="F40" s="136">
        <v>256.11500000000001</v>
      </c>
      <c r="G40" s="137">
        <v>0</v>
      </c>
      <c r="H40" s="137">
        <v>0</v>
      </c>
      <c r="I40" s="137">
        <v>290.73500000000001</v>
      </c>
      <c r="J40" s="137">
        <v>40.224999999999994</v>
      </c>
      <c r="K40" s="137">
        <v>0</v>
      </c>
      <c r="L40" s="137">
        <v>2275.4369999999999</v>
      </c>
      <c r="M40" s="137">
        <v>12.022</v>
      </c>
      <c r="N40" s="137">
        <v>484.89699999999999</v>
      </c>
      <c r="O40" s="137">
        <v>33.160000000000004</v>
      </c>
      <c r="P40" s="137">
        <v>0</v>
      </c>
      <c r="Q40" s="137">
        <v>266.863</v>
      </c>
      <c r="R40" s="137">
        <v>0</v>
      </c>
      <c r="S40" s="137">
        <v>0.248</v>
      </c>
      <c r="T40" s="137">
        <v>0</v>
      </c>
      <c r="U40" s="137">
        <v>3.7999999999999999E-2</v>
      </c>
      <c r="V40" s="137">
        <v>55.274999999999991</v>
      </c>
      <c r="W40" s="137">
        <v>0</v>
      </c>
      <c r="X40" s="137">
        <v>594.35</v>
      </c>
      <c r="Y40" s="137">
        <v>0</v>
      </c>
      <c r="Z40" s="137">
        <v>915.46299999999997</v>
      </c>
      <c r="AA40" s="137">
        <v>18.391999999999999</v>
      </c>
      <c r="AB40" s="137">
        <v>0.69199999999999995</v>
      </c>
      <c r="AC40" s="137">
        <v>25.569000000000003</v>
      </c>
      <c r="AD40" s="137">
        <v>0</v>
      </c>
      <c r="AE40" s="137">
        <v>0</v>
      </c>
      <c r="AF40" s="137">
        <v>0</v>
      </c>
      <c r="AG40" s="138"/>
      <c r="AH40" s="139">
        <f t="shared" si="1"/>
        <v>5269.4809999999998</v>
      </c>
      <c r="AI40" s="140"/>
      <c r="AJ40" s="140"/>
      <c r="AK40" s="140"/>
      <c r="AL40" s="141"/>
      <c r="AM40" s="142"/>
      <c r="BA40" s="5"/>
      <c r="BC40" s="144"/>
    </row>
    <row r="41" spans="1:55" ht="14.4" hidden="1" outlineLevel="1" thickBot="1">
      <c r="A41" s="121"/>
      <c r="B41" s="122" t="s">
        <v>123</v>
      </c>
      <c r="C41" s="123" t="s">
        <v>124</v>
      </c>
      <c r="D41" s="155" t="s">
        <v>125</v>
      </c>
      <c r="E41" s="125">
        <f>$Q$5</f>
        <v>2024</v>
      </c>
      <c r="F41" s="126">
        <v>0</v>
      </c>
      <c r="G41" s="127">
        <v>0</v>
      </c>
      <c r="H41" s="127">
        <v>0</v>
      </c>
      <c r="I41" s="127">
        <v>43.003</v>
      </c>
      <c r="J41" s="127">
        <v>61.679000000000002</v>
      </c>
      <c r="K41" s="127">
        <v>2.3E-2</v>
      </c>
      <c r="L41" s="127">
        <v>153.82</v>
      </c>
      <c r="M41" s="127">
        <v>0.184</v>
      </c>
      <c r="N41" s="127">
        <v>21.565999999999999</v>
      </c>
      <c r="O41" s="127">
        <v>18.808999999999997</v>
      </c>
      <c r="P41" s="127">
        <v>0</v>
      </c>
      <c r="Q41" s="127">
        <v>26.387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2E-3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8"/>
      <c r="AH41" s="129">
        <f t="shared" si="1"/>
        <v>325.47299999999996</v>
      </c>
      <c r="AI41" s="130"/>
      <c r="AJ41" s="130"/>
      <c r="AK41" s="130"/>
      <c r="AL41" s="131"/>
      <c r="AM41" s="132">
        <f t="shared" si="2"/>
        <v>-0.28397128607665134</v>
      </c>
      <c r="BA41" s="5"/>
      <c r="BC41" s="144"/>
    </row>
    <row r="42" spans="1:55" ht="14.4" hidden="1" outlineLevel="1" thickBot="1">
      <c r="A42" s="121"/>
      <c r="B42" s="133"/>
      <c r="C42" s="134"/>
      <c r="D42" s="113" t="s">
        <v>125</v>
      </c>
      <c r="E42" s="135">
        <f>E41-1</f>
        <v>2023</v>
      </c>
      <c r="F42" s="136">
        <v>9.5000000000000001E-2</v>
      </c>
      <c r="G42" s="137">
        <v>0</v>
      </c>
      <c r="H42" s="137">
        <v>0</v>
      </c>
      <c r="I42" s="137">
        <v>32.467999999999996</v>
      </c>
      <c r="J42" s="137">
        <v>36.552</v>
      </c>
      <c r="K42" s="137">
        <v>7.5000000000000011E-2</v>
      </c>
      <c r="L42" s="137">
        <v>125.66000000000001</v>
      </c>
      <c r="M42" s="137">
        <v>0.04</v>
      </c>
      <c r="N42" s="137">
        <v>15.309000000000001</v>
      </c>
      <c r="O42" s="137">
        <v>38.491</v>
      </c>
      <c r="P42" s="137">
        <v>0</v>
      </c>
      <c r="Q42" s="137">
        <v>25.933</v>
      </c>
      <c r="R42" s="137">
        <v>0</v>
      </c>
      <c r="S42" s="137">
        <v>0</v>
      </c>
      <c r="T42" s="137">
        <v>0</v>
      </c>
      <c r="U42" s="137">
        <v>0</v>
      </c>
      <c r="V42" s="137">
        <v>20.986999999999998</v>
      </c>
      <c r="W42" s="137">
        <v>0</v>
      </c>
      <c r="X42" s="137">
        <v>21.999000000000002</v>
      </c>
      <c r="Y42" s="137">
        <v>0</v>
      </c>
      <c r="Z42" s="137">
        <v>116.18900000000001</v>
      </c>
      <c r="AA42" s="137">
        <v>0</v>
      </c>
      <c r="AB42" s="137">
        <v>0</v>
      </c>
      <c r="AC42" s="137">
        <v>0</v>
      </c>
      <c r="AD42" s="137">
        <v>0</v>
      </c>
      <c r="AE42" s="137">
        <v>0</v>
      </c>
      <c r="AF42" s="137">
        <v>20.754999999999999</v>
      </c>
      <c r="AG42" s="138"/>
      <c r="AH42" s="139">
        <f t="shared" si="1"/>
        <v>454.55300000000005</v>
      </c>
      <c r="AI42" s="140"/>
      <c r="AJ42" s="140"/>
      <c r="AK42" s="140"/>
      <c r="AL42" s="141"/>
      <c r="AM42" s="142"/>
      <c r="BA42" s="5"/>
      <c r="BC42" s="144"/>
    </row>
    <row r="43" spans="1:55" ht="14.4" hidden="1" outlineLevel="1" thickBot="1">
      <c r="A43" s="121"/>
      <c r="B43" s="122" t="s">
        <v>126</v>
      </c>
      <c r="C43" s="123" t="s">
        <v>127</v>
      </c>
      <c r="D43" s="155" t="s">
        <v>128</v>
      </c>
      <c r="E43" s="125">
        <f>$Q$5</f>
        <v>2024</v>
      </c>
      <c r="F43" s="126">
        <v>7.16</v>
      </c>
      <c r="G43" s="127">
        <v>0</v>
      </c>
      <c r="H43" s="127">
        <v>0</v>
      </c>
      <c r="I43" s="127">
        <v>0.41699999999999998</v>
      </c>
      <c r="J43" s="127">
        <v>1.7969999999999999</v>
      </c>
      <c r="K43" s="127">
        <v>0.17099999999999999</v>
      </c>
      <c r="L43" s="127">
        <v>652.47099999999989</v>
      </c>
      <c r="M43" s="127">
        <v>0</v>
      </c>
      <c r="N43" s="127">
        <v>9.5579999999999998</v>
      </c>
      <c r="O43" s="127">
        <v>47.614999999999995</v>
      </c>
      <c r="P43" s="127">
        <v>5.4770000000000003</v>
      </c>
      <c r="Q43" s="127">
        <v>3.3560000000000003</v>
      </c>
      <c r="R43" s="127">
        <v>0</v>
      </c>
      <c r="S43" s="127">
        <v>0</v>
      </c>
      <c r="T43" s="127">
        <v>6.9610000000000003</v>
      </c>
      <c r="U43" s="127">
        <v>0</v>
      </c>
      <c r="V43" s="127">
        <v>1.8660000000000001</v>
      </c>
      <c r="W43" s="127">
        <v>0</v>
      </c>
      <c r="X43" s="127">
        <v>15.64</v>
      </c>
      <c r="Y43" s="127">
        <v>0</v>
      </c>
      <c r="Z43" s="127">
        <v>13.782</v>
      </c>
      <c r="AA43" s="127">
        <v>5.84</v>
      </c>
      <c r="AB43" s="127">
        <v>0</v>
      </c>
      <c r="AC43" s="127">
        <v>1.032</v>
      </c>
      <c r="AD43" s="127">
        <v>0</v>
      </c>
      <c r="AE43" s="127">
        <v>0</v>
      </c>
      <c r="AF43" s="127">
        <v>0</v>
      </c>
      <c r="AG43" s="128"/>
      <c r="AH43" s="129">
        <f t="shared" si="1"/>
        <v>773.14299999999992</v>
      </c>
      <c r="AI43" s="130"/>
      <c r="AJ43" s="130"/>
      <c r="AK43" s="130"/>
      <c r="AL43" s="131"/>
      <c r="AM43" s="132">
        <f t="shared" si="2"/>
        <v>-0.40199154898856271</v>
      </c>
      <c r="BA43" s="5"/>
      <c r="BC43" s="144"/>
    </row>
    <row r="44" spans="1:55" ht="14.4" hidden="1" outlineLevel="1" thickBot="1">
      <c r="A44" s="121"/>
      <c r="B44" s="133"/>
      <c r="C44" s="134"/>
      <c r="D44" s="113" t="s">
        <v>128</v>
      </c>
      <c r="E44" s="135">
        <f>E43-1</f>
        <v>2023</v>
      </c>
      <c r="F44" s="136">
        <v>0</v>
      </c>
      <c r="G44" s="137">
        <v>0</v>
      </c>
      <c r="H44" s="137">
        <v>0</v>
      </c>
      <c r="I44" s="137">
        <v>0</v>
      </c>
      <c r="J44" s="137">
        <v>2.165</v>
      </c>
      <c r="K44" s="137">
        <v>0.33500000000000002</v>
      </c>
      <c r="L44" s="137">
        <v>1040.326</v>
      </c>
      <c r="M44" s="137">
        <v>0</v>
      </c>
      <c r="N44" s="137">
        <v>27.073999999999998</v>
      </c>
      <c r="O44" s="137">
        <v>22.536000000000001</v>
      </c>
      <c r="P44" s="137">
        <v>0</v>
      </c>
      <c r="Q44" s="137">
        <v>0</v>
      </c>
      <c r="R44" s="137">
        <v>0</v>
      </c>
      <c r="S44" s="137">
        <v>9.8579999999999988</v>
      </c>
      <c r="T44" s="137">
        <v>0</v>
      </c>
      <c r="U44" s="137">
        <v>0</v>
      </c>
      <c r="V44" s="137">
        <v>0</v>
      </c>
      <c r="W44" s="137">
        <v>0</v>
      </c>
      <c r="X44" s="137">
        <v>6.4159999999999995</v>
      </c>
      <c r="Y44" s="137">
        <v>0</v>
      </c>
      <c r="Z44" s="137">
        <v>164.73499999999999</v>
      </c>
      <c r="AA44" s="137">
        <v>14.466999999999999</v>
      </c>
      <c r="AB44" s="137">
        <v>0</v>
      </c>
      <c r="AC44" s="137">
        <v>4.9509999999999996</v>
      </c>
      <c r="AD44" s="137">
        <v>0</v>
      </c>
      <c r="AE44" s="137">
        <v>0</v>
      </c>
      <c r="AF44" s="137">
        <v>0</v>
      </c>
      <c r="AG44" s="138"/>
      <c r="AH44" s="139">
        <f t="shared" si="1"/>
        <v>1292.8630000000001</v>
      </c>
      <c r="AI44" s="140"/>
      <c r="AJ44" s="140"/>
      <c r="AK44" s="140"/>
      <c r="AL44" s="141"/>
      <c r="AM44" s="142"/>
      <c r="BA44" s="5"/>
      <c r="BC44" s="144"/>
    </row>
    <row r="45" spans="1:55" ht="14.4" hidden="1" outlineLevel="1" thickBot="1">
      <c r="A45" s="121"/>
      <c r="B45" s="122" t="s">
        <v>129</v>
      </c>
      <c r="C45" s="123" t="s">
        <v>130</v>
      </c>
      <c r="D45" s="155" t="s">
        <v>131</v>
      </c>
      <c r="E45" s="125">
        <f>$Q$5</f>
        <v>2024</v>
      </c>
      <c r="F45" s="126">
        <v>884.24400000000003</v>
      </c>
      <c r="G45" s="127">
        <v>19.707000000000001</v>
      </c>
      <c r="H45" s="127">
        <v>0</v>
      </c>
      <c r="I45" s="127">
        <v>1001.3549999999999</v>
      </c>
      <c r="J45" s="127">
        <v>1085.1519999999998</v>
      </c>
      <c r="K45" s="127">
        <v>0.36</v>
      </c>
      <c r="L45" s="127">
        <v>24356.803999999996</v>
      </c>
      <c r="M45" s="127">
        <v>34.283000000000001</v>
      </c>
      <c r="N45" s="127">
        <v>2486.5739999999996</v>
      </c>
      <c r="O45" s="127">
        <v>823.53099999999995</v>
      </c>
      <c r="P45" s="127">
        <v>454.12</v>
      </c>
      <c r="Q45" s="127">
        <v>1676.97</v>
      </c>
      <c r="R45" s="127">
        <v>0</v>
      </c>
      <c r="S45" s="127">
        <v>0</v>
      </c>
      <c r="T45" s="127">
        <v>907.32299999999998</v>
      </c>
      <c r="U45" s="127">
        <v>0.13200000000000001</v>
      </c>
      <c r="V45" s="127">
        <v>39.139000000000003</v>
      </c>
      <c r="W45" s="127">
        <v>0</v>
      </c>
      <c r="X45" s="127">
        <v>3602.7380000000003</v>
      </c>
      <c r="Y45" s="127">
        <v>615.625</v>
      </c>
      <c r="Z45" s="127">
        <v>4425.4840000000004</v>
      </c>
      <c r="AA45" s="127">
        <v>57.568999999999996</v>
      </c>
      <c r="AB45" s="127">
        <v>36.425999999999995</v>
      </c>
      <c r="AC45" s="127">
        <v>3.2810000000000001</v>
      </c>
      <c r="AD45" s="127">
        <v>0</v>
      </c>
      <c r="AE45" s="127">
        <v>0</v>
      </c>
      <c r="AF45" s="127">
        <v>0.41300000000000003</v>
      </c>
      <c r="AG45" s="128"/>
      <c r="AH45" s="129">
        <f t="shared" si="1"/>
        <v>42511.229999999989</v>
      </c>
      <c r="AI45" s="130"/>
      <c r="AJ45" s="130"/>
      <c r="AK45" s="130"/>
      <c r="AL45" s="131"/>
      <c r="AM45" s="132">
        <f t="shared" si="2"/>
        <v>8.9322529151794949E-2</v>
      </c>
      <c r="BA45" s="5"/>
      <c r="BC45" s="144"/>
    </row>
    <row r="46" spans="1:55" ht="14.4" hidden="1" outlineLevel="1" thickBot="1">
      <c r="A46" s="121"/>
      <c r="B46" s="156"/>
      <c r="C46" s="157"/>
      <c r="D46" s="158" t="s">
        <v>131</v>
      </c>
      <c r="E46" s="159">
        <f>E45-1</f>
        <v>2023</v>
      </c>
      <c r="F46" s="147">
        <v>706.06400000000008</v>
      </c>
      <c r="G46" s="148">
        <v>3.5070000000000001</v>
      </c>
      <c r="H46" s="148">
        <v>0</v>
      </c>
      <c r="I46" s="148">
        <v>573.41600000000005</v>
      </c>
      <c r="J46" s="148">
        <v>2303.02</v>
      </c>
      <c r="K46" s="148">
        <v>2.4220000000000002</v>
      </c>
      <c r="L46" s="148">
        <v>20473.966</v>
      </c>
      <c r="M46" s="148">
        <v>20.363</v>
      </c>
      <c r="N46" s="148">
        <v>3278.2280000000005</v>
      </c>
      <c r="O46" s="148">
        <v>402.60599999999999</v>
      </c>
      <c r="P46" s="148">
        <v>187.57</v>
      </c>
      <c r="Q46" s="148">
        <v>933.76</v>
      </c>
      <c r="R46" s="148">
        <v>3.5999999999999997E-2</v>
      </c>
      <c r="S46" s="148">
        <v>54.198</v>
      </c>
      <c r="T46" s="148">
        <v>580.33799999999997</v>
      </c>
      <c r="U46" s="148">
        <v>0.161</v>
      </c>
      <c r="V46" s="148">
        <v>133.18899999999999</v>
      </c>
      <c r="W46" s="148">
        <v>4.4999999999999998E-2</v>
      </c>
      <c r="X46" s="148">
        <v>3855.4029999999993</v>
      </c>
      <c r="Y46" s="148">
        <v>549.48599999999999</v>
      </c>
      <c r="Z46" s="148">
        <v>4706.424</v>
      </c>
      <c r="AA46" s="148">
        <v>113.80500000000001</v>
      </c>
      <c r="AB46" s="148">
        <v>36.584000000000003</v>
      </c>
      <c r="AC46" s="148">
        <v>109.849</v>
      </c>
      <c r="AD46" s="148">
        <v>0</v>
      </c>
      <c r="AE46" s="148">
        <v>0</v>
      </c>
      <c r="AF46" s="148">
        <v>0.94400000000000006</v>
      </c>
      <c r="AG46" s="149"/>
      <c r="AH46" s="160">
        <f t="shared" si="1"/>
        <v>39025.383999999998</v>
      </c>
      <c r="AI46" s="161"/>
      <c r="AJ46" s="161"/>
      <c r="AK46" s="161"/>
      <c r="AL46" s="162"/>
      <c r="AM46" s="163"/>
      <c r="BA46" s="5"/>
      <c r="BC46" s="144"/>
    </row>
    <row r="47" spans="1:55" s="79" customFormat="1" ht="13.8" collapsed="1">
      <c r="A47" s="164" t="s">
        <v>132</v>
      </c>
      <c r="B47" s="463" t="s">
        <v>133</v>
      </c>
      <c r="C47" s="463"/>
      <c r="D47" s="165" t="s">
        <v>132</v>
      </c>
      <c r="E47" s="166">
        <f>$Q$5</f>
        <v>2024</v>
      </c>
      <c r="F47" s="96">
        <v>4598.0349999999999</v>
      </c>
      <c r="G47" s="97">
        <v>7.455000000000001</v>
      </c>
      <c r="H47" s="97">
        <v>0</v>
      </c>
      <c r="I47" s="97">
        <v>975.10700000000008</v>
      </c>
      <c r="J47" s="97">
        <v>3901.1530000000007</v>
      </c>
      <c r="K47" s="97">
        <v>0.14300000000000002</v>
      </c>
      <c r="L47" s="97">
        <v>13082.518000000004</v>
      </c>
      <c r="M47" s="97">
        <v>79.409000000000006</v>
      </c>
      <c r="N47" s="97">
        <v>3738.0809999999992</v>
      </c>
      <c r="O47" s="97">
        <v>5061.3909999999996</v>
      </c>
      <c r="P47" s="97">
        <v>227.08600000000001</v>
      </c>
      <c r="Q47" s="97">
        <v>4739.3860000000004</v>
      </c>
      <c r="R47" s="97">
        <v>57.36</v>
      </c>
      <c r="S47" s="97">
        <v>0</v>
      </c>
      <c r="T47" s="97">
        <v>843.04700000000014</v>
      </c>
      <c r="U47" s="97">
        <v>1E-3</v>
      </c>
      <c r="V47" s="97">
        <v>56.378</v>
      </c>
      <c r="W47" s="97">
        <v>0</v>
      </c>
      <c r="X47" s="97">
        <v>6802.0019999999986</v>
      </c>
      <c r="Y47" s="97">
        <v>322.38900000000001</v>
      </c>
      <c r="Z47" s="97">
        <v>8625.2109999999975</v>
      </c>
      <c r="AA47" s="97">
        <v>54.719000000000001</v>
      </c>
      <c r="AB47" s="97">
        <v>61.948999999999998</v>
      </c>
      <c r="AC47" s="97">
        <v>39.076000000000001</v>
      </c>
      <c r="AD47" s="97">
        <v>0</v>
      </c>
      <c r="AE47" s="97">
        <v>37.715000000000003</v>
      </c>
      <c r="AF47" s="97">
        <v>921.47500000000002</v>
      </c>
      <c r="AG47" s="98"/>
      <c r="AH47" s="107">
        <f t="shared" si="1"/>
        <v>54231.085999999988</v>
      </c>
      <c r="AI47" s="108"/>
      <c r="AJ47" s="108"/>
      <c r="AK47" s="108"/>
      <c r="AL47" s="109"/>
      <c r="AM47" s="110">
        <f t="shared" si="2"/>
        <v>0.13116138704933111</v>
      </c>
      <c r="BB47" s="83"/>
      <c r="BC47" s="83"/>
    </row>
    <row r="48" spans="1:55" s="79" customFormat="1" ht="14.4" thickBot="1">
      <c r="A48" s="167"/>
      <c r="B48" s="469"/>
      <c r="C48" s="469"/>
      <c r="D48" s="84" t="s">
        <v>132</v>
      </c>
      <c r="E48" s="85">
        <f>E47-1</f>
        <v>2023</v>
      </c>
      <c r="F48" s="86">
        <v>3075.3070000000002</v>
      </c>
      <c r="G48" s="87">
        <v>10.533000000000001</v>
      </c>
      <c r="H48" s="87">
        <v>3.7999999999999999E-2</v>
      </c>
      <c r="I48" s="87">
        <v>804.36699999999996</v>
      </c>
      <c r="J48" s="87">
        <v>4029.7079999999996</v>
      </c>
      <c r="K48" s="87">
        <v>0.65100000000000002</v>
      </c>
      <c r="L48" s="87">
        <v>12050.067999999999</v>
      </c>
      <c r="M48" s="87">
        <v>96.724999999999994</v>
      </c>
      <c r="N48" s="87">
        <v>3118.8240000000005</v>
      </c>
      <c r="O48" s="87">
        <v>4761.067</v>
      </c>
      <c r="P48" s="87">
        <v>113.67899999999999</v>
      </c>
      <c r="Q48" s="87">
        <v>4334.271999999999</v>
      </c>
      <c r="R48" s="87">
        <v>105.51</v>
      </c>
      <c r="S48" s="87">
        <v>0</v>
      </c>
      <c r="T48" s="87">
        <v>434.67199999999997</v>
      </c>
      <c r="U48" s="87">
        <v>0</v>
      </c>
      <c r="V48" s="87">
        <v>95.423000000000002</v>
      </c>
      <c r="W48" s="87">
        <v>0</v>
      </c>
      <c r="X48" s="87">
        <v>5288.0860000000002</v>
      </c>
      <c r="Y48" s="87">
        <v>386.54599999999999</v>
      </c>
      <c r="Z48" s="87">
        <v>7171.0540000000001</v>
      </c>
      <c r="AA48" s="87">
        <v>61.261000000000003</v>
      </c>
      <c r="AB48" s="87">
        <v>107.462</v>
      </c>
      <c r="AC48" s="87">
        <v>610.66700000000003</v>
      </c>
      <c r="AD48" s="87">
        <v>0</v>
      </c>
      <c r="AE48" s="87">
        <v>52.335000000000001</v>
      </c>
      <c r="AF48" s="87">
        <v>1234.5819999999997</v>
      </c>
      <c r="AG48" s="88"/>
      <c r="AH48" s="89">
        <f t="shared" si="1"/>
        <v>47942.837</v>
      </c>
      <c r="AI48" s="90"/>
      <c r="AJ48" s="90"/>
      <c r="AK48" s="90"/>
      <c r="AL48" s="91"/>
      <c r="AM48" s="92"/>
      <c r="BB48" s="83"/>
      <c r="BC48" s="83"/>
    </row>
    <row r="49" spans="1:55" s="79" customFormat="1" ht="13.8">
      <c r="A49" s="150" t="s">
        <v>134</v>
      </c>
      <c r="B49" s="461" t="s">
        <v>135</v>
      </c>
      <c r="C49" s="461"/>
      <c r="D49" s="103"/>
      <c r="E49" s="151">
        <f>$Q$5</f>
        <v>2024</v>
      </c>
      <c r="F49" s="96">
        <f t="shared" ref="F49:AF50" si="6">F51+F53</f>
        <v>6.4999999999999991</v>
      </c>
      <c r="G49" s="97">
        <f t="shared" si="6"/>
        <v>2.5940000000000003</v>
      </c>
      <c r="H49" s="97">
        <f t="shared" si="6"/>
        <v>4.3499999999999996</v>
      </c>
      <c r="I49" s="97">
        <f t="shared" si="6"/>
        <v>36.238</v>
      </c>
      <c r="J49" s="97">
        <f t="shared" si="6"/>
        <v>2.0760000000000001</v>
      </c>
      <c r="K49" s="97">
        <f t="shared" si="6"/>
        <v>0</v>
      </c>
      <c r="L49" s="97">
        <f t="shared" si="6"/>
        <v>44.459000000000003</v>
      </c>
      <c r="M49" s="97">
        <f t="shared" si="6"/>
        <v>0.442</v>
      </c>
      <c r="N49" s="97">
        <f t="shared" si="6"/>
        <v>91.958999999999989</v>
      </c>
      <c r="O49" s="97">
        <f t="shared" si="6"/>
        <v>23.232999999999997</v>
      </c>
      <c r="P49" s="97">
        <f t="shared" si="6"/>
        <v>0.503</v>
      </c>
      <c r="Q49" s="97">
        <f t="shared" si="6"/>
        <v>283.85599999999999</v>
      </c>
      <c r="R49" s="97">
        <f t="shared" si="6"/>
        <v>0</v>
      </c>
      <c r="S49" s="97">
        <f t="shared" si="6"/>
        <v>5.3999999999999999E-2</v>
      </c>
      <c r="T49" s="97">
        <f t="shared" si="6"/>
        <v>1.101</v>
      </c>
      <c r="U49" s="97">
        <f t="shared" si="6"/>
        <v>0</v>
      </c>
      <c r="V49" s="97">
        <f t="shared" si="6"/>
        <v>0</v>
      </c>
      <c r="W49" s="97">
        <f t="shared" si="6"/>
        <v>0.15</v>
      </c>
      <c r="X49" s="97">
        <f t="shared" si="6"/>
        <v>16.427</v>
      </c>
      <c r="Y49" s="97">
        <f t="shared" si="6"/>
        <v>3.5660000000000003</v>
      </c>
      <c r="Z49" s="97">
        <f t="shared" si="6"/>
        <v>4.41</v>
      </c>
      <c r="AA49" s="97">
        <f t="shared" si="6"/>
        <v>0.52900000000000003</v>
      </c>
      <c r="AB49" s="97">
        <f t="shared" si="6"/>
        <v>0</v>
      </c>
      <c r="AC49" s="97">
        <f t="shared" si="6"/>
        <v>0.61699999999999999</v>
      </c>
      <c r="AD49" s="97">
        <f t="shared" si="6"/>
        <v>0</v>
      </c>
      <c r="AE49" s="97">
        <f t="shared" si="6"/>
        <v>0.09</v>
      </c>
      <c r="AF49" s="97">
        <f t="shared" si="6"/>
        <v>0.26400000000000001</v>
      </c>
      <c r="AG49" s="98"/>
      <c r="AH49" s="107">
        <f t="shared" si="1"/>
        <v>523.41799999999989</v>
      </c>
      <c r="AI49" s="108"/>
      <c r="AJ49" s="108"/>
      <c r="AK49" s="108"/>
      <c r="AL49" s="109"/>
      <c r="AM49" s="110">
        <f t="shared" si="2"/>
        <v>-0.22670708807760453</v>
      </c>
      <c r="BB49" s="83"/>
      <c r="BC49" s="83"/>
    </row>
    <row r="50" spans="1:55" s="79" customFormat="1" ht="14.4" thickBot="1">
      <c r="A50" s="152"/>
      <c r="B50" s="462"/>
      <c r="C50" s="462"/>
      <c r="D50" s="113"/>
      <c r="E50" s="153">
        <f>E49-1</f>
        <v>2023</v>
      </c>
      <c r="F50" s="114">
        <f t="shared" si="6"/>
        <v>5.6230000000000002</v>
      </c>
      <c r="G50" s="115">
        <f t="shared" si="6"/>
        <v>1.9319999999999999</v>
      </c>
      <c r="H50" s="115">
        <f t="shared" si="6"/>
        <v>5.4870000000000001</v>
      </c>
      <c r="I50" s="115">
        <f t="shared" si="6"/>
        <v>6.7330000000000005</v>
      </c>
      <c r="J50" s="115">
        <f t="shared" si="6"/>
        <v>7.3189999999999991</v>
      </c>
      <c r="K50" s="115">
        <f t="shared" si="6"/>
        <v>9.0000000000000011E-3</v>
      </c>
      <c r="L50" s="115">
        <f t="shared" si="6"/>
        <v>9.1999999999999998E-2</v>
      </c>
      <c r="M50" s="115">
        <f t="shared" si="6"/>
        <v>0.20400000000000001</v>
      </c>
      <c r="N50" s="115">
        <f t="shared" si="6"/>
        <v>37.9</v>
      </c>
      <c r="O50" s="115">
        <f t="shared" si="6"/>
        <v>17.212</v>
      </c>
      <c r="P50" s="115">
        <f t="shared" si="6"/>
        <v>0</v>
      </c>
      <c r="Q50" s="115">
        <f t="shared" si="6"/>
        <v>279.60700000000003</v>
      </c>
      <c r="R50" s="115">
        <f t="shared" si="6"/>
        <v>0</v>
      </c>
      <c r="S50" s="115">
        <f t="shared" si="6"/>
        <v>6.9000000000000006E-2</v>
      </c>
      <c r="T50" s="115">
        <f t="shared" si="6"/>
        <v>0.99700000000000011</v>
      </c>
      <c r="U50" s="115">
        <f t="shared" si="6"/>
        <v>1E-3</v>
      </c>
      <c r="V50" s="115">
        <f t="shared" si="6"/>
        <v>7.0000000000000001E-3</v>
      </c>
      <c r="W50" s="115">
        <f t="shared" si="6"/>
        <v>0.52200000000000002</v>
      </c>
      <c r="X50" s="115">
        <f t="shared" si="6"/>
        <v>36.384</v>
      </c>
      <c r="Y50" s="115">
        <f t="shared" si="6"/>
        <v>3.4089999999999998</v>
      </c>
      <c r="Z50" s="115">
        <f t="shared" si="6"/>
        <v>272.11400000000003</v>
      </c>
      <c r="AA50" s="115">
        <f t="shared" si="6"/>
        <v>0.55600000000000005</v>
      </c>
      <c r="AB50" s="115">
        <f t="shared" si="6"/>
        <v>0</v>
      </c>
      <c r="AC50" s="115">
        <f t="shared" si="6"/>
        <v>0.50700000000000001</v>
      </c>
      <c r="AD50" s="115">
        <f t="shared" si="6"/>
        <v>0</v>
      </c>
      <c r="AE50" s="115">
        <f t="shared" si="6"/>
        <v>1.2E-2</v>
      </c>
      <c r="AF50" s="115">
        <f t="shared" si="6"/>
        <v>0.17299999999999999</v>
      </c>
      <c r="AG50" s="116"/>
      <c r="AH50" s="117">
        <f t="shared" si="1"/>
        <v>676.86900000000003</v>
      </c>
      <c r="AI50" s="118"/>
      <c r="AJ50" s="118"/>
      <c r="AK50" s="118"/>
      <c r="AL50" s="119"/>
      <c r="AM50" s="120"/>
      <c r="BB50" s="83"/>
      <c r="BC50" s="83"/>
    </row>
    <row r="51" spans="1:55" ht="14.4" hidden="1" outlineLevel="1" thickBot="1">
      <c r="A51" s="121"/>
      <c r="B51" s="122" t="s">
        <v>118</v>
      </c>
      <c r="C51" s="123" t="s">
        <v>136</v>
      </c>
      <c r="D51" s="124" t="s">
        <v>137</v>
      </c>
      <c r="E51" s="125">
        <f>$Q$5</f>
        <v>2024</v>
      </c>
      <c r="F51" s="126">
        <v>0</v>
      </c>
      <c r="G51" s="127">
        <v>0.23200000000000001</v>
      </c>
      <c r="H51" s="127">
        <v>3.0000000000000001E-3</v>
      </c>
      <c r="I51" s="127">
        <v>2.8000000000000001E-2</v>
      </c>
      <c r="J51" s="127">
        <v>0</v>
      </c>
      <c r="K51" s="127">
        <v>0</v>
      </c>
      <c r="L51" s="127">
        <v>43.148000000000003</v>
      </c>
      <c r="M51" s="127">
        <v>0</v>
      </c>
      <c r="N51" s="127">
        <v>0.72200000000000009</v>
      </c>
      <c r="O51" s="127">
        <v>9.8949999999999996</v>
      </c>
      <c r="P51" s="127">
        <v>0</v>
      </c>
      <c r="Q51" s="127">
        <v>0.17100000000000001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3.04</v>
      </c>
      <c r="Y51" s="127">
        <v>0</v>
      </c>
      <c r="Z51" s="127">
        <v>0.03</v>
      </c>
      <c r="AA51" s="127">
        <v>0.32300000000000001</v>
      </c>
      <c r="AB51" s="127">
        <v>0</v>
      </c>
      <c r="AC51" s="127">
        <v>0</v>
      </c>
      <c r="AD51" s="127">
        <v>0</v>
      </c>
      <c r="AE51" s="127">
        <v>0</v>
      </c>
      <c r="AF51" s="127">
        <v>0</v>
      </c>
      <c r="AG51" s="128"/>
      <c r="AH51" s="129">
        <f t="shared" si="1"/>
        <v>57.592000000000006</v>
      </c>
      <c r="AI51" s="130"/>
      <c r="AJ51" s="130"/>
      <c r="AK51" s="130"/>
      <c r="AL51" s="131"/>
      <c r="AM51" s="132" t="str">
        <f t="shared" si="2"/>
        <v>++</v>
      </c>
      <c r="BA51" s="5"/>
      <c r="BC51" s="144"/>
    </row>
    <row r="52" spans="1:55" ht="14.4" hidden="1" outlineLevel="1" thickBot="1">
      <c r="A52" s="121"/>
      <c r="B52" s="133"/>
      <c r="C52" s="134"/>
      <c r="D52" s="113" t="s">
        <v>137</v>
      </c>
      <c r="E52" s="135">
        <f>E51-1</f>
        <v>2023</v>
      </c>
      <c r="F52" s="136">
        <v>0</v>
      </c>
      <c r="G52" s="137">
        <v>0</v>
      </c>
      <c r="H52" s="137">
        <v>0</v>
      </c>
      <c r="I52" s="137">
        <v>7.3000000000000009E-2</v>
      </c>
      <c r="J52" s="137">
        <v>0.70199999999999996</v>
      </c>
      <c r="K52" s="137">
        <v>0</v>
      </c>
      <c r="L52" s="137">
        <v>0</v>
      </c>
      <c r="M52" s="137">
        <v>0</v>
      </c>
      <c r="N52" s="137">
        <v>15.238999999999999</v>
      </c>
      <c r="O52" s="137">
        <v>5.0209999999999999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0.52200000000000002</v>
      </c>
      <c r="X52" s="137">
        <v>0.8</v>
      </c>
      <c r="Y52" s="137">
        <v>0</v>
      </c>
      <c r="Z52" s="137">
        <v>0</v>
      </c>
      <c r="AA52" s="137">
        <v>0.121</v>
      </c>
      <c r="AB52" s="137">
        <v>0</v>
      </c>
      <c r="AC52" s="137">
        <v>4.9000000000000002E-2</v>
      </c>
      <c r="AD52" s="137">
        <v>0</v>
      </c>
      <c r="AE52" s="137">
        <v>0</v>
      </c>
      <c r="AF52" s="137">
        <v>0</v>
      </c>
      <c r="AG52" s="138"/>
      <c r="AH52" s="139">
        <f t="shared" si="1"/>
        <v>22.526999999999997</v>
      </c>
      <c r="AI52" s="140"/>
      <c r="AJ52" s="140"/>
      <c r="AK52" s="140"/>
      <c r="AL52" s="141"/>
      <c r="AM52" s="142"/>
      <c r="BA52" s="5"/>
      <c r="BC52" s="144"/>
    </row>
    <row r="53" spans="1:55" ht="14.4" hidden="1" outlineLevel="1" thickBot="1">
      <c r="A53" s="121"/>
      <c r="B53" s="122" t="s">
        <v>109</v>
      </c>
      <c r="C53" s="123" t="s">
        <v>138</v>
      </c>
      <c r="D53" s="124" t="s">
        <v>139</v>
      </c>
      <c r="E53" s="125">
        <f>$Q$5</f>
        <v>2024</v>
      </c>
      <c r="F53" s="126">
        <v>6.4999999999999991</v>
      </c>
      <c r="G53" s="127">
        <v>2.3620000000000001</v>
      </c>
      <c r="H53" s="127">
        <v>4.3469999999999995</v>
      </c>
      <c r="I53" s="127">
        <v>36.21</v>
      </c>
      <c r="J53" s="127">
        <v>2.0760000000000001</v>
      </c>
      <c r="K53" s="127">
        <v>0</v>
      </c>
      <c r="L53" s="127">
        <v>1.3109999999999999</v>
      </c>
      <c r="M53" s="127">
        <v>0.442</v>
      </c>
      <c r="N53" s="127">
        <v>91.236999999999995</v>
      </c>
      <c r="O53" s="127">
        <v>13.337999999999999</v>
      </c>
      <c r="P53" s="127">
        <v>0.503</v>
      </c>
      <c r="Q53" s="127">
        <v>283.685</v>
      </c>
      <c r="R53" s="127">
        <v>0</v>
      </c>
      <c r="S53" s="127">
        <v>5.3999999999999999E-2</v>
      </c>
      <c r="T53" s="127">
        <v>1.101</v>
      </c>
      <c r="U53" s="127">
        <v>0</v>
      </c>
      <c r="V53" s="127">
        <v>0</v>
      </c>
      <c r="W53" s="127">
        <v>0.15</v>
      </c>
      <c r="X53" s="127">
        <v>13.387</v>
      </c>
      <c r="Y53" s="127">
        <v>3.5660000000000003</v>
      </c>
      <c r="Z53" s="127">
        <v>4.38</v>
      </c>
      <c r="AA53" s="127">
        <v>0.20600000000000002</v>
      </c>
      <c r="AB53" s="127">
        <v>0</v>
      </c>
      <c r="AC53" s="127">
        <v>0.61699999999999999</v>
      </c>
      <c r="AD53" s="127">
        <v>0</v>
      </c>
      <c r="AE53" s="127">
        <v>0.09</v>
      </c>
      <c r="AF53" s="127">
        <v>0.26400000000000001</v>
      </c>
      <c r="AG53" s="128"/>
      <c r="AH53" s="129">
        <f t="shared" si="1"/>
        <v>465.82599999999991</v>
      </c>
      <c r="AI53" s="130"/>
      <c r="AJ53" s="130"/>
      <c r="AK53" s="130"/>
      <c r="AL53" s="131"/>
      <c r="AM53" s="132">
        <f t="shared" si="2"/>
        <v>-0.28810010667204622</v>
      </c>
      <c r="BA53" s="5"/>
      <c r="BC53" s="144"/>
    </row>
    <row r="54" spans="1:55" ht="14.4" hidden="1" outlineLevel="1" thickBot="1">
      <c r="A54" s="121"/>
      <c r="B54" s="156"/>
      <c r="C54" s="157"/>
      <c r="D54" s="113" t="s">
        <v>139</v>
      </c>
      <c r="E54" s="159">
        <f>E53-1</f>
        <v>2023</v>
      </c>
      <c r="F54" s="147">
        <v>5.6230000000000002</v>
      </c>
      <c r="G54" s="148">
        <v>1.9319999999999999</v>
      </c>
      <c r="H54" s="148">
        <v>5.4870000000000001</v>
      </c>
      <c r="I54" s="148">
        <v>6.66</v>
      </c>
      <c r="J54" s="148">
        <v>6.6169999999999991</v>
      </c>
      <c r="K54" s="148">
        <v>9.0000000000000011E-3</v>
      </c>
      <c r="L54" s="148">
        <v>9.1999999999999998E-2</v>
      </c>
      <c r="M54" s="148">
        <v>0.20400000000000001</v>
      </c>
      <c r="N54" s="148">
        <v>22.661000000000001</v>
      </c>
      <c r="O54" s="148">
        <v>12.190999999999999</v>
      </c>
      <c r="P54" s="148">
        <v>0</v>
      </c>
      <c r="Q54" s="148">
        <v>279.60700000000003</v>
      </c>
      <c r="R54" s="148">
        <v>0</v>
      </c>
      <c r="S54" s="148">
        <v>6.9000000000000006E-2</v>
      </c>
      <c r="T54" s="148">
        <v>0.99700000000000011</v>
      </c>
      <c r="U54" s="148">
        <v>1E-3</v>
      </c>
      <c r="V54" s="148">
        <v>7.0000000000000001E-3</v>
      </c>
      <c r="W54" s="148">
        <v>0</v>
      </c>
      <c r="X54" s="148">
        <v>35.584000000000003</v>
      </c>
      <c r="Y54" s="148">
        <v>3.4089999999999998</v>
      </c>
      <c r="Z54" s="148">
        <v>272.11400000000003</v>
      </c>
      <c r="AA54" s="148">
        <v>0.435</v>
      </c>
      <c r="AB54" s="148">
        <v>0</v>
      </c>
      <c r="AC54" s="148">
        <v>0.45799999999999996</v>
      </c>
      <c r="AD54" s="148">
        <v>0</v>
      </c>
      <c r="AE54" s="148">
        <v>1.2E-2</v>
      </c>
      <c r="AF54" s="148">
        <v>0.17299999999999999</v>
      </c>
      <c r="AG54" s="149"/>
      <c r="AH54" s="168">
        <f t="shared" si="1"/>
        <v>654.34199999999998</v>
      </c>
      <c r="AI54" s="169"/>
      <c r="AJ54" s="161"/>
      <c r="AK54" s="161"/>
      <c r="AL54" s="162"/>
      <c r="AM54" s="163"/>
      <c r="BA54" s="5"/>
      <c r="BC54" s="144"/>
    </row>
    <row r="55" spans="1:55" s="79" customFormat="1" ht="13.8" collapsed="1">
      <c r="A55" s="164" t="s">
        <v>134</v>
      </c>
      <c r="B55" s="463" t="s">
        <v>140</v>
      </c>
      <c r="C55" s="463"/>
      <c r="D55" s="103"/>
      <c r="E55" s="151">
        <f>$Q$5</f>
        <v>2024</v>
      </c>
      <c r="F55" s="96">
        <f t="shared" ref="F55:AF56" si="7">F57+F59+F61</f>
        <v>1E-3</v>
      </c>
      <c r="G55" s="97">
        <f t="shared" si="7"/>
        <v>0</v>
      </c>
      <c r="H55" s="97">
        <f t="shared" si="7"/>
        <v>0</v>
      </c>
      <c r="I55" s="97">
        <f t="shared" si="7"/>
        <v>169.559</v>
      </c>
      <c r="J55" s="97">
        <f t="shared" si="7"/>
        <v>6.66</v>
      </c>
      <c r="K55" s="97">
        <f t="shared" si="7"/>
        <v>0</v>
      </c>
      <c r="L55" s="97">
        <f t="shared" si="7"/>
        <v>12.228999999999999</v>
      </c>
      <c r="M55" s="97">
        <f t="shared" si="7"/>
        <v>0</v>
      </c>
      <c r="N55" s="97">
        <f t="shared" si="7"/>
        <v>36.155000000000001</v>
      </c>
      <c r="O55" s="97">
        <f t="shared" si="7"/>
        <v>5002.549</v>
      </c>
      <c r="P55" s="97">
        <f t="shared" si="7"/>
        <v>4.4799999999999995</v>
      </c>
      <c r="Q55" s="97">
        <f t="shared" si="7"/>
        <v>28.012999999999998</v>
      </c>
      <c r="R55" s="97">
        <f t="shared" si="7"/>
        <v>0</v>
      </c>
      <c r="S55" s="97">
        <f t="shared" si="7"/>
        <v>0</v>
      </c>
      <c r="T55" s="97">
        <f t="shared" si="7"/>
        <v>0</v>
      </c>
      <c r="U55" s="97">
        <f t="shared" si="7"/>
        <v>0</v>
      </c>
      <c r="V55" s="97">
        <f t="shared" si="7"/>
        <v>0</v>
      </c>
      <c r="W55" s="97">
        <f t="shared" si="7"/>
        <v>0</v>
      </c>
      <c r="X55" s="97">
        <f t="shared" si="7"/>
        <v>484.55399999999997</v>
      </c>
      <c r="Y55" s="97">
        <f t="shared" si="7"/>
        <v>0.05</v>
      </c>
      <c r="Z55" s="97">
        <f t="shared" si="7"/>
        <v>2.444</v>
      </c>
      <c r="AA55" s="97">
        <f t="shared" si="7"/>
        <v>0</v>
      </c>
      <c r="AB55" s="97">
        <f t="shared" si="7"/>
        <v>67.373000000000005</v>
      </c>
      <c r="AC55" s="97">
        <f t="shared" si="7"/>
        <v>0</v>
      </c>
      <c r="AD55" s="97">
        <f t="shared" si="7"/>
        <v>0</v>
      </c>
      <c r="AE55" s="97">
        <f t="shared" si="7"/>
        <v>0</v>
      </c>
      <c r="AF55" s="97">
        <f t="shared" si="7"/>
        <v>0.21699999999999997</v>
      </c>
      <c r="AG55" s="98"/>
      <c r="AH55" s="99">
        <f t="shared" si="1"/>
        <v>5814.2839999999997</v>
      </c>
      <c r="AI55" s="100"/>
      <c r="AJ55" s="108"/>
      <c r="AK55" s="108"/>
      <c r="AL55" s="109"/>
      <c r="AM55" s="110">
        <f t="shared" si="2"/>
        <v>0.97640261984627341</v>
      </c>
      <c r="BB55" s="83"/>
      <c r="BC55" s="83"/>
    </row>
    <row r="56" spans="1:55" s="79" customFormat="1" ht="14.4" thickBot="1">
      <c r="A56" s="152"/>
      <c r="B56" s="462"/>
      <c r="C56" s="462"/>
      <c r="D56" s="113"/>
      <c r="E56" s="153">
        <f>E55-1</f>
        <v>2023</v>
      </c>
      <c r="F56" s="114">
        <f t="shared" si="7"/>
        <v>0</v>
      </c>
      <c r="G56" s="115">
        <f t="shared" si="7"/>
        <v>0.14099999999999999</v>
      </c>
      <c r="H56" s="115">
        <f t="shared" si="7"/>
        <v>3.5000000000000003E-2</v>
      </c>
      <c r="I56" s="115">
        <f t="shared" si="7"/>
        <v>220.511</v>
      </c>
      <c r="J56" s="115">
        <f t="shared" si="7"/>
        <v>20.18</v>
      </c>
      <c r="K56" s="115">
        <f t="shared" si="7"/>
        <v>0</v>
      </c>
      <c r="L56" s="115">
        <f t="shared" si="7"/>
        <v>0</v>
      </c>
      <c r="M56" s="115">
        <f t="shared" si="7"/>
        <v>0</v>
      </c>
      <c r="N56" s="115">
        <f t="shared" si="7"/>
        <v>15.123000000000001</v>
      </c>
      <c r="O56" s="115">
        <f t="shared" si="7"/>
        <v>1809.989</v>
      </c>
      <c r="P56" s="115">
        <f t="shared" si="7"/>
        <v>4.28</v>
      </c>
      <c r="Q56" s="115">
        <f t="shared" si="7"/>
        <v>18.751999999999999</v>
      </c>
      <c r="R56" s="115">
        <f t="shared" si="7"/>
        <v>0</v>
      </c>
      <c r="S56" s="115">
        <f t="shared" si="7"/>
        <v>0</v>
      </c>
      <c r="T56" s="115">
        <f t="shared" si="7"/>
        <v>0</v>
      </c>
      <c r="U56" s="115">
        <f t="shared" si="7"/>
        <v>0</v>
      </c>
      <c r="V56" s="115">
        <f t="shared" si="7"/>
        <v>0</v>
      </c>
      <c r="W56" s="115">
        <f t="shared" si="7"/>
        <v>0</v>
      </c>
      <c r="X56" s="115">
        <f t="shared" si="7"/>
        <v>762.7410000000001</v>
      </c>
      <c r="Y56" s="115">
        <f t="shared" si="7"/>
        <v>2.3E-2</v>
      </c>
      <c r="Z56" s="115">
        <f t="shared" si="7"/>
        <v>1.2130000000000001</v>
      </c>
      <c r="AA56" s="115">
        <f t="shared" si="7"/>
        <v>0</v>
      </c>
      <c r="AB56" s="115">
        <f t="shared" si="7"/>
        <v>88.861000000000004</v>
      </c>
      <c r="AC56" s="115">
        <f t="shared" si="7"/>
        <v>0</v>
      </c>
      <c r="AD56" s="115">
        <f t="shared" si="7"/>
        <v>0</v>
      </c>
      <c r="AE56" s="115">
        <f t="shared" si="7"/>
        <v>3.0000000000000001E-3</v>
      </c>
      <c r="AF56" s="115">
        <f t="shared" si="7"/>
        <v>0</v>
      </c>
      <c r="AG56" s="116"/>
      <c r="AH56" s="117">
        <f t="shared" si="1"/>
        <v>2941.8520000000003</v>
      </c>
      <c r="AI56" s="118"/>
      <c r="AJ56" s="118"/>
      <c r="AK56" s="118"/>
      <c r="AL56" s="119"/>
      <c r="AM56" s="120"/>
      <c r="BB56" s="83"/>
      <c r="BC56" s="83"/>
    </row>
    <row r="57" spans="1:55" ht="14.4" hidden="1" outlineLevel="1" thickBot="1">
      <c r="A57" s="121"/>
      <c r="B57" s="122" t="s">
        <v>141</v>
      </c>
      <c r="C57" s="123" t="s">
        <v>142</v>
      </c>
      <c r="D57" s="124" t="s">
        <v>143</v>
      </c>
      <c r="E57" s="125">
        <f>$Q$5</f>
        <v>2024</v>
      </c>
      <c r="F57" s="126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11.228999999999999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8"/>
      <c r="AH57" s="129">
        <f t="shared" si="1"/>
        <v>11.228999999999999</v>
      </c>
      <c r="AI57" s="130"/>
      <c r="AJ57" s="130"/>
      <c r="AK57" s="130"/>
      <c r="AL57" s="131"/>
      <c r="AM57" s="132" t="str">
        <f t="shared" si="2"/>
        <v/>
      </c>
      <c r="BA57" s="5"/>
      <c r="BC57" s="144"/>
    </row>
    <row r="58" spans="1:55" ht="14.4" hidden="1" outlineLevel="1" thickBot="1">
      <c r="A58" s="121"/>
      <c r="B58" s="133"/>
      <c r="C58" s="134"/>
      <c r="D58" s="113" t="s">
        <v>143</v>
      </c>
      <c r="E58" s="135">
        <f>E57-1</f>
        <v>2023</v>
      </c>
      <c r="F58" s="136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</v>
      </c>
      <c r="AD58" s="137">
        <v>0</v>
      </c>
      <c r="AE58" s="137">
        <v>0</v>
      </c>
      <c r="AF58" s="137">
        <v>0</v>
      </c>
      <c r="AG58" s="138"/>
      <c r="AH58" s="139">
        <f t="shared" si="1"/>
        <v>0</v>
      </c>
      <c r="AI58" s="140"/>
      <c r="AJ58" s="140"/>
      <c r="AK58" s="140"/>
      <c r="AL58" s="141"/>
      <c r="AM58" s="142"/>
      <c r="BA58" s="5"/>
      <c r="BC58" s="144"/>
    </row>
    <row r="59" spans="1:55" ht="14.4" hidden="1" outlineLevel="1" thickBot="1">
      <c r="A59" s="121"/>
      <c r="B59" s="122" t="s">
        <v>144</v>
      </c>
      <c r="C59" s="123" t="s">
        <v>145</v>
      </c>
      <c r="D59" s="124" t="s">
        <v>146</v>
      </c>
      <c r="E59" s="125">
        <f>$Q$5</f>
        <v>2024</v>
      </c>
      <c r="F59" s="126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4.38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67.373000000000005</v>
      </c>
      <c r="AC59" s="127">
        <v>0</v>
      </c>
      <c r="AD59" s="127">
        <v>0</v>
      </c>
      <c r="AE59" s="127">
        <v>0</v>
      </c>
      <c r="AF59" s="127">
        <v>0</v>
      </c>
      <c r="AG59" s="128"/>
      <c r="AH59" s="129">
        <f t="shared" si="1"/>
        <v>71.753</v>
      </c>
      <c r="AI59" s="130"/>
      <c r="AJ59" s="130"/>
      <c r="AK59" s="130"/>
      <c r="AL59" s="131"/>
      <c r="AM59" s="132">
        <f t="shared" si="2"/>
        <v>-0.23389920990817847</v>
      </c>
      <c r="BA59" s="5"/>
      <c r="BC59" s="144"/>
    </row>
    <row r="60" spans="1:55" ht="14.4" hidden="1" outlineLevel="1" thickBot="1">
      <c r="A60" s="121"/>
      <c r="B60" s="133"/>
      <c r="C60" s="134"/>
      <c r="D60" s="113" t="s">
        <v>146</v>
      </c>
      <c r="E60" s="135">
        <f>E59-1</f>
        <v>2023</v>
      </c>
      <c r="F60" s="136">
        <v>0</v>
      </c>
      <c r="G60" s="137">
        <v>0.14099999999999999</v>
      </c>
      <c r="H60" s="137">
        <v>3.5000000000000003E-2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3.48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0</v>
      </c>
      <c r="Y60" s="137">
        <v>0</v>
      </c>
      <c r="Z60" s="137">
        <v>1.141</v>
      </c>
      <c r="AA60" s="137">
        <v>0</v>
      </c>
      <c r="AB60" s="137">
        <v>88.861000000000004</v>
      </c>
      <c r="AC60" s="137">
        <v>0</v>
      </c>
      <c r="AD60" s="137">
        <v>0</v>
      </c>
      <c r="AE60" s="137">
        <v>2E-3</v>
      </c>
      <c r="AF60" s="137">
        <v>0</v>
      </c>
      <c r="AG60" s="138"/>
      <c r="AH60" s="139">
        <f t="shared" si="1"/>
        <v>93.66</v>
      </c>
      <c r="AI60" s="140"/>
      <c r="AJ60" s="140"/>
      <c r="AK60" s="140"/>
      <c r="AL60" s="141"/>
      <c r="AM60" s="142"/>
      <c r="BA60" s="5"/>
      <c r="BC60" s="144"/>
    </row>
    <row r="61" spans="1:55" ht="14.4" hidden="1" outlineLevel="1" thickBot="1">
      <c r="A61" s="121"/>
      <c r="B61" s="122" t="s">
        <v>147</v>
      </c>
      <c r="C61" s="123" t="s">
        <v>148</v>
      </c>
      <c r="D61" s="124" t="s">
        <v>149</v>
      </c>
      <c r="E61" s="125">
        <f>$Q$5</f>
        <v>2024</v>
      </c>
      <c r="F61" s="126">
        <v>1E-3</v>
      </c>
      <c r="G61" s="127">
        <v>0</v>
      </c>
      <c r="H61" s="127">
        <v>0</v>
      </c>
      <c r="I61" s="127">
        <v>169.559</v>
      </c>
      <c r="J61" s="127">
        <v>6.66</v>
      </c>
      <c r="K61" s="127">
        <v>0</v>
      </c>
      <c r="L61" s="127">
        <v>1</v>
      </c>
      <c r="M61" s="127">
        <v>0</v>
      </c>
      <c r="N61" s="127">
        <v>36.155000000000001</v>
      </c>
      <c r="O61" s="127">
        <v>5002.549</v>
      </c>
      <c r="P61" s="127">
        <v>0.1</v>
      </c>
      <c r="Q61" s="127">
        <v>28.012999999999998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484.55399999999997</v>
      </c>
      <c r="Y61" s="127">
        <v>0.05</v>
      </c>
      <c r="Z61" s="127">
        <v>2.444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0.21699999999999997</v>
      </c>
      <c r="AG61" s="128"/>
      <c r="AH61" s="129">
        <f t="shared" si="1"/>
        <v>5731.3020000000006</v>
      </c>
      <c r="AI61" s="130"/>
      <c r="AJ61" s="130"/>
      <c r="AK61" s="130"/>
      <c r="AL61" s="131"/>
      <c r="AM61" s="132" t="str">
        <f t="shared" si="2"/>
        <v>++</v>
      </c>
      <c r="BA61" s="5"/>
      <c r="BC61" s="144"/>
    </row>
    <row r="62" spans="1:55" ht="14.4" hidden="1" outlineLevel="1" thickBot="1">
      <c r="A62" s="121"/>
      <c r="B62" s="156"/>
      <c r="C62" s="157"/>
      <c r="D62" s="113" t="s">
        <v>149</v>
      </c>
      <c r="E62" s="170">
        <f>E61-1</f>
        <v>2023</v>
      </c>
      <c r="F62" s="147">
        <v>0</v>
      </c>
      <c r="G62" s="148">
        <v>0</v>
      </c>
      <c r="H62" s="148">
        <v>0</v>
      </c>
      <c r="I62" s="148">
        <v>220.511</v>
      </c>
      <c r="J62" s="148">
        <v>20.18</v>
      </c>
      <c r="K62" s="148">
        <v>0</v>
      </c>
      <c r="L62" s="148">
        <v>0</v>
      </c>
      <c r="M62" s="148">
        <v>0</v>
      </c>
      <c r="N62" s="148">
        <v>15.123000000000001</v>
      </c>
      <c r="O62" s="148">
        <v>1809.989</v>
      </c>
      <c r="P62" s="148">
        <v>0.8</v>
      </c>
      <c r="Q62" s="148">
        <v>18.751999999999999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762.7410000000001</v>
      </c>
      <c r="Y62" s="148">
        <v>2.3E-2</v>
      </c>
      <c r="Z62" s="148">
        <v>7.1999999999999995E-2</v>
      </c>
      <c r="AA62" s="148">
        <v>0</v>
      </c>
      <c r="AB62" s="148">
        <v>0</v>
      </c>
      <c r="AC62" s="148">
        <v>0</v>
      </c>
      <c r="AD62" s="148">
        <v>0</v>
      </c>
      <c r="AE62" s="148">
        <v>1E-3</v>
      </c>
      <c r="AF62" s="148">
        <v>0</v>
      </c>
      <c r="AG62" s="149"/>
      <c r="AH62" s="168">
        <f t="shared" si="1"/>
        <v>2848.1920000000005</v>
      </c>
      <c r="AI62" s="161"/>
      <c r="AJ62" s="161"/>
      <c r="AK62" s="161"/>
      <c r="AL62" s="162"/>
      <c r="AM62" s="163"/>
      <c r="BA62" s="5"/>
      <c r="BC62" s="144"/>
    </row>
    <row r="63" spans="1:55" s="79" customFormat="1" ht="13.8" collapsed="1">
      <c r="A63" s="164" t="s">
        <v>150</v>
      </c>
      <c r="B63" s="463" t="s">
        <v>151</v>
      </c>
      <c r="C63" s="463"/>
      <c r="D63" s="103" t="s">
        <v>150</v>
      </c>
      <c r="E63" s="95">
        <f>$Q$5</f>
        <v>2024</v>
      </c>
      <c r="F63" s="96">
        <v>717.66700000000003</v>
      </c>
      <c r="G63" s="97">
        <v>0</v>
      </c>
      <c r="H63" s="97">
        <v>4.4999999999999998E-2</v>
      </c>
      <c r="I63" s="97">
        <v>326.13900000000001</v>
      </c>
      <c r="J63" s="97">
        <v>550.399</v>
      </c>
      <c r="K63" s="97">
        <v>0</v>
      </c>
      <c r="L63" s="97">
        <v>1210.2949999999998</v>
      </c>
      <c r="M63" s="97">
        <v>1.8039999999999998</v>
      </c>
      <c r="N63" s="97">
        <v>0.155</v>
      </c>
      <c r="O63" s="97">
        <v>201.31800000000001</v>
      </c>
      <c r="P63" s="97">
        <v>135.10499999999999</v>
      </c>
      <c r="Q63" s="97">
        <v>271.04700000000003</v>
      </c>
      <c r="R63" s="97">
        <v>0</v>
      </c>
      <c r="S63" s="97">
        <v>0</v>
      </c>
      <c r="T63" s="97">
        <v>0</v>
      </c>
      <c r="U63" s="97">
        <v>0</v>
      </c>
      <c r="V63" s="97">
        <v>1.4999999999999999E-2</v>
      </c>
      <c r="W63" s="97">
        <v>0</v>
      </c>
      <c r="X63" s="97">
        <v>336.56799999999998</v>
      </c>
      <c r="Y63" s="97">
        <v>33.004000000000005</v>
      </c>
      <c r="Z63" s="97">
        <v>1627.097</v>
      </c>
      <c r="AA63" s="97">
        <v>0.35399999999999998</v>
      </c>
      <c r="AB63" s="97">
        <v>0</v>
      </c>
      <c r="AC63" s="97">
        <v>64.120999999999995</v>
      </c>
      <c r="AD63" s="97">
        <v>0</v>
      </c>
      <c r="AE63" s="97">
        <v>53.01</v>
      </c>
      <c r="AF63" s="97">
        <v>554.42399999999998</v>
      </c>
      <c r="AG63" s="98"/>
      <c r="AH63" s="99">
        <f t="shared" si="1"/>
        <v>6082.5670000000009</v>
      </c>
      <c r="AI63" s="108"/>
      <c r="AJ63" s="108"/>
      <c r="AK63" s="108"/>
      <c r="AL63" s="109"/>
      <c r="AM63" s="110">
        <f t="shared" si="2"/>
        <v>5.7842890365379374E-2</v>
      </c>
      <c r="BB63" s="83"/>
      <c r="BC63" s="83"/>
    </row>
    <row r="64" spans="1:55" s="79" customFormat="1" ht="14.4" thickBot="1">
      <c r="A64" s="167"/>
      <c r="B64" s="462"/>
      <c r="C64" s="462"/>
      <c r="D64" s="84" t="s">
        <v>150</v>
      </c>
      <c r="E64" s="85">
        <f>E63-1</f>
        <v>2023</v>
      </c>
      <c r="F64" s="86">
        <v>564.90599999999995</v>
      </c>
      <c r="G64" s="87">
        <v>0</v>
      </c>
      <c r="H64" s="87">
        <v>0</v>
      </c>
      <c r="I64" s="87">
        <v>347.37800000000004</v>
      </c>
      <c r="J64" s="87">
        <v>1113.508</v>
      </c>
      <c r="K64" s="87">
        <v>0</v>
      </c>
      <c r="L64" s="87">
        <v>915.78399999999988</v>
      </c>
      <c r="M64" s="87">
        <v>0</v>
      </c>
      <c r="N64" s="87">
        <v>2.0049999999999999</v>
      </c>
      <c r="O64" s="87">
        <v>411.85199999999998</v>
      </c>
      <c r="P64" s="87">
        <v>184.14100000000002</v>
      </c>
      <c r="Q64" s="87">
        <v>103.108</v>
      </c>
      <c r="R64" s="87">
        <v>0</v>
      </c>
      <c r="S64" s="87">
        <v>0</v>
      </c>
      <c r="T64" s="87">
        <v>0</v>
      </c>
      <c r="U64" s="87">
        <v>0</v>
      </c>
      <c r="V64" s="87">
        <v>5.5819999999999999</v>
      </c>
      <c r="W64" s="87">
        <v>0</v>
      </c>
      <c r="X64" s="87">
        <v>264.68199999999996</v>
      </c>
      <c r="Y64" s="87">
        <v>21</v>
      </c>
      <c r="Z64" s="87">
        <v>1276.942</v>
      </c>
      <c r="AA64" s="87">
        <v>0.626</v>
      </c>
      <c r="AB64" s="87">
        <v>7.1829999999999998</v>
      </c>
      <c r="AC64" s="87">
        <v>171.49600000000001</v>
      </c>
      <c r="AD64" s="87">
        <v>0</v>
      </c>
      <c r="AE64" s="87">
        <v>7.0000000000000001E-3</v>
      </c>
      <c r="AF64" s="87">
        <v>359.77199999999993</v>
      </c>
      <c r="AG64" s="88"/>
      <c r="AH64" s="89">
        <f t="shared" si="1"/>
        <v>5749.9719999999998</v>
      </c>
      <c r="AI64" s="90"/>
      <c r="AJ64" s="90"/>
      <c r="AK64" s="90"/>
      <c r="AL64" s="91"/>
      <c r="AM64" s="92"/>
      <c r="BB64" s="83"/>
      <c r="BC64" s="83"/>
    </row>
    <row r="65" spans="1:55" s="79" customFormat="1" ht="13.8">
      <c r="A65" s="150" t="s">
        <v>152</v>
      </c>
      <c r="B65" s="461" t="s">
        <v>153</v>
      </c>
      <c r="C65" s="461"/>
      <c r="D65" s="103"/>
      <c r="E65" s="95">
        <f>$Q$5</f>
        <v>2024</v>
      </c>
      <c r="F65" s="96">
        <f t="shared" ref="F65:AF66" si="8">F67+F71+F73</f>
        <v>339.03699999999998</v>
      </c>
      <c r="G65" s="97">
        <f t="shared" si="8"/>
        <v>33.672000000000004</v>
      </c>
      <c r="H65" s="97">
        <f t="shared" si="8"/>
        <v>1.6419999999999997</v>
      </c>
      <c r="I65" s="97">
        <f t="shared" si="8"/>
        <v>986.80200000000002</v>
      </c>
      <c r="J65" s="97">
        <f t="shared" si="8"/>
        <v>819.12800000000004</v>
      </c>
      <c r="K65" s="97">
        <f t="shared" si="8"/>
        <v>0.6160000000000001</v>
      </c>
      <c r="L65" s="97">
        <f t="shared" si="8"/>
        <v>4654.21</v>
      </c>
      <c r="M65" s="97">
        <f t="shared" si="8"/>
        <v>110.08300000000001</v>
      </c>
      <c r="N65" s="97">
        <f t="shared" si="8"/>
        <v>492.04600000000005</v>
      </c>
      <c r="O65" s="97">
        <f t="shared" si="8"/>
        <v>2973.8739999999998</v>
      </c>
      <c r="P65" s="97">
        <f t="shared" si="8"/>
        <v>322.10399999999998</v>
      </c>
      <c r="Q65" s="97">
        <f t="shared" si="8"/>
        <v>2656.7540000000004</v>
      </c>
      <c r="R65" s="97">
        <f t="shared" si="8"/>
        <v>0</v>
      </c>
      <c r="S65" s="97">
        <f t="shared" si="8"/>
        <v>1.9670000000000001</v>
      </c>
      <c r="T65" s="97">
        <f t="shared" si="8"/>
        <v>4.229000000000001</v>
      </c>
      <c r="U65" s="97">
        <f t="shared" si="8"/>
        <v>0.27600000000000002</v>
      </c>
      <c r="V65" s="97">
        <f t="shared" si="8"/>
        <v>49.062999999999995</v>
      </c>
      <c r="W65" s="97">
        <f t="shared" si="8"/>
        <v>0</v>
      </c>
      <c r="X65" s="97">
        <f t="shared" si="8"/>
        <v>386.24000000000007</v>
      </c>
      <c r="Y65" s="97">
        <f t="shared" si="8"/>
        <v>21.400000000000002</v>
      </c>
      <c r="Z65" s="97">
        <f t="shared" si="8"/>
        <v>1279.8319999999999</v>
      </c>
      <c r="AA65" s="97">
        <f t="shared" si="8"/>
        <v>78.147999999999996</v>
      </c>
      <c r="AB65" s="97">
        <f t="shared" si="8"/>
        <v>21.145</v>
      </c>
      <c r="AC65" s="97">
        <f t="shared" si="8"/>
        <v>36.19</v>
      </c>
      <c r="AD65" s="97">
        <f t="shared" si="8"/>
        <v>7.6140000000000008</v>
      </c>
      <c r="AE65" s="97">
        <f t="shared" si="8"/>
        <v>0.57900000000000007</v>
      </c>
      <c r="AF65" s="97">
        <f t="shared" si="8"/>
        <v>933.43700000000024</v>
      </c>
      <c r="AG65" s="98"/>
      <c r="AH65" s="99">
        <f t="shared" si="1"/>
        <v>16210.088</v>
      </c>
      <c r="AI65" s="100"/>
      <c r="AJ65" s="100"/>
      <c r="AK65" s="100"/>
      <c r="AL65" s="101"/>
      <c r="AM65" s="110">
        <f t="shared" si="2"/>
        <v>6.1068514412649044E-2</v>
      </c>
      <c r="BB65" s="83"/>
      <c r="BC65" s="83"/>
    </row>
    <row r="66" spans="1:55" s="79" customFormat="1" ht="14.4" thickBot="1">
      <c r="A66" s="171"/>
      <c r="B66" s="462"/>
      <c r="C66" s="462"/>
      <c r="D66" s="113"/>
      <c r="E66" s="153">
        <f>E65-1</f>
        <v>2023</v>
      </c>
      <c r="F66" s="114">
        <f t="shared" si="8"/>
        <v>368.12</v>
      </c>
      <c r="G66" s="115">
        <f t="shared" si="8"/>
        <v>33.277000000000008</v>
      </c>
      <c r="H66" s="115">
        <f t="shared" si="8"/>
        <v>2.1470000000000002</v>
      </c>
      <c r="I66" s="115">
        <f t="shared" si="8"/>
        <v>961.87599999999998</v>
      </c>
      <c r="J66" s="115">
        <f t="shared" si="8"/>
        <v>936.28499999999997</v>
      </c>
      <c r="K66" s="115">
        <f t="shared" si="8"/>
        <v>0.66300000000000003</v>
      </c>
      <c r="L66" s="115">
        <f t="shared" si="8"/>
        <v>5591.1779999999999</v>
      </c>
      <c r="M66" s="115">
        <f t="shared" si="8"/>
        <v>30.491000000000003</v>
      </c>
      <c r="N66" s="115">
        <f t="shared" si="8"/>
        <v>379.36700000000013</v>
      </c>
      <c r="O66" s="115">
        <f t="shared" si="8"/>
        <v>1764.7239999999999</v>
      </c>
      <c r="P66" s="115">
        <f t="shared" si="8"/>
        <v>344.88099999999997</v>
      </c>
      <c r="Q66" s="115">
        <f t="shared" si="8"/>
        <v>2152.1140000000005</v>
      </c>
      <c r="R66" s="115">
        <f t="shared" si="8"/>
        <v>0</v>
      </c>
      <c r="S66" s="115">
        <f t="shared" si="8"/>
        <v>43.715000000000003</v>
      </c>
      <c r="T66" s="115">
        <f t="shared" si="8"/>
        <v>4.6619999999999999</v>
      </c>
      <c r="U66" s="115">
        <f t="shared" si="8"/>
        <v>0.126</v>
      </c>
      <c r="V66" s="115">
        <f t="shared" si="8"/>
        <v>15.755999999999997</v>
      </c>
      <c r="W66" s="115">
        <f t="shared" si="8"/>
        <v>0</v>
      </c>
      <c r="X66" s="115">
        <f t="shared" si="8"/>
        <v>234.11899999999997</v>
      </c>
      <c r="Y66" s="115">
        <f t="shared" si="8"/>
        <v>16.05</v>
      </c>
      <c r="Z66" s="115">
        <f t="shared" si="8"/>
        <v>1172.5929999999998</v>
      </c>
      <c r="AA66" s="115">
        <f t="shared" si="8"/>
        <v>47.612999999999992</v>
      </c>
      <c r="AB66" s="115">
        <f t="shared" si="8"/>
        <v>132.86599999999999</v>
      </c>
      <c r="AC66" s="115">
        <f t="shared" si="8"/>
        <v>12.719999999999999</v>
      </c>
      <c r="AD66" s="115">
        <f t="shared" si="8"/>
        <v>9.16</v>
      </c>
      <c r="AE66" s="115">
        <f t="shared" si="8"/>
        <v>2E-3</v>
      </c>
      <c r="AF66" s="115">
        <f t="shared" si="8"/>
        <v>1022.6309999999999</v>
      </c>
      <c r="AG66" s="116"/>
      <c r="AH66" s="117">
        <f t="shared" si="1"/>
        <v>15277.135999999999</v>
      </c>
      <c r="AI66" s="118"/>
      <c r="AJ66" s="118"/>
      <c r="AK66" s="118"/>
      <c r="AL66" s="119"/>
      <c r="AM66" s="120"/>
      <c r="BB66" s="83"/>
      <c r="BC66" s="83"/>
    </row>
    <row r="67" spans="1:55" ht="14.4" hidden="1" outlineLevel="1" thickBot="1">
      <c r="A67" s="121"/>
      <c r="B67" s="122" t="s">
        <v>154</v>
      </c>
      <c r="C67" s="123" t="s">
        <v>155</v>
      </c>
      <c r="D67" s="124" t="s">
        <v>156</v>
      </c>
      <c r="E67" s="125">
        <f>$Q$5</f>
        <v>2024</v>
      </c>
      <c r="F67" s="126">
        <v>102.48699999999999</v>
      </c>
      <c r="G67" s="127">
        <v>0</v>
      </c>
      <c r="H67" s="127">
        <v>0.42899999999999999</v>
      </c>
      <c r="I67" s="127">
        <v>2.5999999999999999E-2</v>
      </c>
      <c r="J67" s="127">
        <v>4.0019999999999998</v>
      </c>
      <c r="K67" s="127">
        <v>2.4E-2</v>
      </c>
      <c r="L67" s="127">
        <v>408.71100000000001</v>
      </c>
      <c r="M67" s="127">
        <v>0</v>
      </c>
      <c r="N67" s="127">
        <v>90.792999999999992</v>
      </c>
      <c r="O67" s="127">
        <v>835.49300000000005</v>
      </c>
      <c r="P67" s="127">
        <v>28.100999999999999</v>
      </c>
      <c r="Q67" s="127">
        <v>2.2649999999999997</v>
      </c>
      <c r="R67" s="127">
        <v>0</v>
      </c>
      <c r="S67" s="127">
        <v>0</v>
      </c>
      <c r="T67" s="127">
        <v>0</v>
      </c>
      <c r="U67" s="127">
        <v>0</v>
      </c>
      <c r="V67" s="127">
        <v>3.6000000000000004E-2</v>
      </c>
      <c r="W67" s="127">
        <v>0</v>
      </c>
      <c r="X67" s="127">
        <v>129.15100000000001</v>
      </c>
      <c r="Y67" s="127">
        <v>0</v>
      </c>
      <c r="Z67" s="127">
        <v>51.134</v>
      </c>
      <c r="AA67" s="127">
        <v>46.48</v>
      </c>
      <c r="AB67" s="127">
        <v>6.2280000000000006</v>
      </c>
      <c r="AC67" s="127">
        <v>0</v>
      </c>
      <c r="AD67" s="127">
        <v>2.6700000000000004</v>
      </c>
      <c r="AE67" s="127">
        <v>1E-3</v>
      </c>
      <c r="AF67" s="127">
        <v>5.3999999999999999E-2</v>
      </c>
      <c r="AG67" s="128"/>
      <c r="AH67" s="129">
        <f t="shared" si="1"/>
        <v>1708.0850000000007</v>
      </c>
      <c r="AI67" s="130"/>
      <c r="AJ67" s="130"/>
      <c r="AK67" s="130"/>
      <c r="AL67" s="131"/>
      <c r="AM67" s="132">
        <f t="shared" si="2"/>
        <v>0.13360849181824985</v>
      </c>
      <c r="BA67" s="5"/>
      <c r="BC67" s="144"/>
    </row>
    <row r="68" spans="1:55" ht="14.4" hidden="1" outlineLevel="1" thickBot="1">
      <c r="A68" s="121"/>
      <c r="B68" s="133"/>
      <c r="C68" s="134"/>
      <c r="D68" s="113" t="s">
        <v>156</v>
      </c>
      <c r="E68" s="135">
        <f>E67-1</f>
        <v>2023</v>
      </c>
      <c r="F68" s="136">
        <v>182.31399999999999</v>
      </c>
      <c r="G68" s="137">
        <v>0</v>
      </c>
      <c r="H68" s="137">
        <v>1.0900000000000001</v>
      </c>
      <c r="I68" s="137">
        <v>1.345</v>
      </c>
      <c r="J68" s="137">
        <v>9.718</v>
      </c>
      <c r="K68" s="137">
        <v>6.2E-2</v>
      </c>
      <c r="L68" s="137">
        <v>551.01699999999994</v>
      </c>
      <c r="M68" s="137">
        <v>0</v>
      </c>
      <c r="N68" s="137">
        <v>17.821000000000002</v>
      </c>
      <c r="O68" s="137">
        <v>622.43399999999997</v>
      </c>
      <c r="P68" s="137">
        <v>6.2379999999999995</v>
      </c>
      <c r="Q68" s="137">
        <v>2.948</v>
      </c>
      <c r="R68" s="137">
        <v>0</v>
      </c>
      <c r="S68" s="137">
        <v>0</v>
      </c>
      <c r="T68" s="137">
        <v>0</v>
      </c>
      <c r="U68" s="137">
        <v>0</v>
      </c>
      <c r="V68" s="137">
        <v>3.1E-2</v>
      </c>
      <c r="W68" s="137">
        <v>0</v>
      </c>
      <c r="X68" s="137">
        <v>37.783999999999999</v>
      </c>
      <c r="Y68" s="137">
        <v>2.9009999999999998</v>
      </c>
      <c r="Z68" s="137">
        <v>41.878</v>
      </c>
      <c r="AA68" s="137">
        <v>0.73499999999999999</v>
      </c>
      <c r="AB68" s="137">
        <v>27.883000000000003</v>
      </c>
      <c r="AC68" s="137">
        <v>0.16400000000000001</v>
      </c>
      <c r="AD68" s="137">
        <v>0.39299999999999996</v>
      </c>
      <c r="AE68" s="137">
        <v>0</v>
      </c>
      <c r="AF68" s="137">
        <v>1.2E-2</v>
      </c>
      <c r="AG68" s="138"/>
      <c r="AH68" s="139">
        <f t="shared" si="1"/>
        <v>1506.768</v>
      </c>
      <c r="AI68" s="140"/>
      <c r="AJ68" s="140"/>
      <c r="AK68" s="140"/>
      <c r="AL68" s="141"/>
      <c r="AM68" s="142"/>
      <c r="BA68" s="5"/>
      <c r="BC68" s="144"/>
    </row>
    <row r="69" spans="1:55" ht="14.4" hidden="1" outlineLevel="1" thickBot="1">
      <c r="A69" s="121"/>
      <c r="B69" s="122"/>
      <c r="C69" s="123" t="s">
        <v>157</v>
      </c>
      <c r="D69" s="124"/>
      <c r="E69" s="125">
        <f>E67</f>
        <v>2024</v>
      </c>
      <c r="F69" s="126">
        <f>F71+F73</f>
        <v>236.54999999999998</v>
      </c>
      <c r="G69" s="127">
        <f t="shared" ref="G69:AF70" si="9">G71+G73</f>
        <v>33.672000000000004</v>
      </c>
      <c r="H69" s="127">
        <f t="shared" si="9"/>
        <v>1.2129999999999996</v>
      </c>
      <c r="I69" s="127">
        <f t="shared" si="9"/>
        <v>986.77600000000007</v>
      </c>
      <c r="J69" s="127">
        <f t="shared" si="9"/>
        <v>815.12600000000009</v>
      </c>
      <c r="K69" s="127">
        <f t="shared" si="9"/>
        <v>0.59200000000000008</v>
      </c>
      <c r="L69" s="127">
        <f t="shared" si="9"/>
        <v>4245.4989999999998</v>
      </c>
      <c r="M69" s="127">
        <f t="shared" si="9"/>
        <v>110.08300000000001</v>
      </c>
      <c r="N69" s="127">
        <f t="shared" si="9"/>
        <v>401.25300000000004</v>
      </c>
      <c r="O69" s="127">
        <f t="shared" si="9"/>
        <v>2138.3809999999999</v>
      </c>
      <c r="P69" s="127">
        <f>P71+P73</f>
        <v>294.00299999999999</v>
      </c>
      <c r="Q69" s="127">
        <f t="shared" si="9"/>
        <v>2654.4890000000005</v>
      </c>
      <c r="R69" s="127">
        <f t="shared" si="9"/>
        <v>0</v>
      </c>
      <c r="S69" s="127">
        <f t="shared" si="9"/>
        <v>1.9670000000000001</v>
      </c>
      <c r="T69" s="127">
        <f t="shared" si="9"/>
        <v>4.229000000000001</v>
      </c>
      <c r="U69" s="127">
        <f t="shared" si="9"/>
        <v>0.27600000000000002</v>
      </c>
      <c r="V69" s="127">
        <f t="shared" si="9"/>
        <v>49.026999999999994</v>
      </c>
      <c r="W69" s="127">
        <f t="shared" si="9"/>
        <v>0</v>
      </c>
      <c r="X69" s="127">
        <f t="shared" si="9"/>
        <v>257.08900000000006</v>
      </c>
      <c r="Y69" s="127">
        <f t="shared" si="9"/>
        <v>21.400000000000002</v>
      </c>
      <c r="Z69" s="127">
        <f t="shared" si="9"/>
        <v>1228.6979999999999</v>
      </c>
      <c r="AA69" s="127">
        <f t="shared" si="9"/>
        <v>31.667999999999999</v>
      </c>
      <c r="AB69" s="127">
        <f t="shared" si="9"/>
        <v>14.917</v>
      </c>
      <c r="AC69" s="127">
        <f t="shared" si="9"/>
        <v>36.19</v>
      </c>
      <c r="AD69" s="127">
        <f t="shared" si="9"/>
        <v>4.9440000000000008</v>
      </c>
      <c r="AE69" s="127">
        <f t="shared" si="9"/>
        <v>0.57800000000000007</v>
      </c>
      <c r="AF69" s="127">
        <f t="shared" si="9"/>
        <v>933.38300000000027</v>
      </c>
      <c r="AG69" s="128"/>
      <c r="AH69" s="129">
        <f t="shared" si="1"/>
        <v>14502.002999999997</v>
      </c>
      <c r="AI69" s="130"/>
      <c r="AJ69" s="130"/>
      <c r="AK69" s="130"/>
      <c r="AL69" s="131"/>
      <c r="AM69" s="132">
        <f>IF(ISERROR(AH69/AH70),"",IF(AH69/AH70&gt;2,"++",AH69/AH70-1))</f>
        <v>5.3131114578782057E-2</v>
      </c>
      <c r="BA69" s="5"/>
      <c r="BC69" s="144"/>
    </row>
    <row r="70" spans="1:55" ht="14.4" hidden="1" outlineLevel="1" thickBot="1">
      <c r="A70" s="121"/>
      <c r="B70" s="133"/>
      <c r="C70" s="134"/>
      <c r="D70" s="113"/>
      <c r="E70" s="135">
        <f>E68</f>
        <v>2023</v>
      </c>
      <c r="F70" s="175">
        <f>F72+F74</f>
        <v>185.80600000000001</v>
      </c>
      <c r="G70" s="176">
        <f t="shared" si="9"/>
        <v>33.277000000000008</v>
      </c>
      <c r="H70" s="176">
        <f t="shared" si="9"/>
        <v>1.0569999999999999</v>
      </c>
      <c r="I70" s="176">
        <f t="shared" si="9"/>
        <v>960.53099999999995</v>
      </c>
      <c r="J70" s="176">
        <f t="shared" si="9"/>
        <v>926.56700000000001</v>
      </c>
      <c r="K70" s="176">
        <f t="shared" si="9"/>
        <v>0.60100000000000009</v>
      </c>
      <c r="L70" s="176">
        <f t="shared" si="9"/>
        <v>5040.1610000000001</v>
      </c>
      <c r="M70" s="176">
        <f t="shared" si="9"/>
        <v>30.491000000000003</v>
      </c>
      <c r="N70" s="176">
        <f t="shared" si="9"/>
        <v>361.54600000000011</v>
      </c>
      <c r="O70" s="176">
        <f t="shared" si="9"/>
        <v>1142.29</v>
      </c>
      <c r="P70" s="176">
        <f>P72+P74</f>
        <v>338.64299999999997</v>
      </c>
      <c r="Q70" s="176">
        <f t="shared" si="9"/>
        <v>2149.1660000000006</v>
      </c>
      <c r="R70" s="176">
        <f t="shared" si="9"/>
        <v>0</v>
      </c>
      <c r="S70" s="176">
        <f t="shared" si="9"/>
        <v>43.715000000000003</v>
      </c>
      <c r="T70" s="176">
        <f t="shared" si="9"/>
        <v>4.6619999999999999</v>
      </c>
      <c r="U70" s="176">
        <f t="shared" si="9"/>
        <v>0.126</v>
      </c>
      <c r="V70" s="176">
        <f t="shared" si="9"/>
        <v>15.724999999999996</v>
      </c>
      <c r="W70" s="176">
        <f t="shared" si="9"/>
        <v>0</v>
      </c>
      <c r="X70" s="176">
        <f t="shared" si="9"/>
        <v>196.33499999999998</v>
      </c>
      <c r="Y70" s="176">
        <f t="shared" si="9"/>
        <v>13.149000000000001</v>
      </c>
      <c r="Z70" s="176">
        <f t="shared" si="9"/>
        <v>1130.7149999999999</v>
      </c>
      <c r="AA70" s="176">
        <f t="shared" si="9"/>
        <v>46.877999999999993</v>
      </c>
      <c r="AB70" s="176">
        <f t="shared" si="9"/>
        <v>104.98299999999999</v>
      </c>
      <c r="AC70" s="176">
        <f t="shared" si="9"/>
        <v>12.555999999999999</v>
      </c>
      <c r="AD70" s="176">
        <f t="shared" si="9"/>
        <v>8.7669999999999995</v>
      </c>
      <c r="AE70" s="176">
        <f t="shared" si="9"/>
        <v>2E-3</v>
      </c>
      <c r="AF70" s="176">
        <f t="shared" si="9"/>
        <v>1022.6189999999999</v>
      </c>
      <c r="AG70" s="177"/>
      <c r="AH70" s="178">
        <f t="shared" si="1"/>
        <v>13770.368000000004</v>
      </c>
      <c r="AI70" s="179"/>
      <c r="AJ70" s="179"/>
      <c r="AK70" s="179"/>
      <c r="AL70" s="180"/>
      <c r="AM70" s="181"/>
      <c r="BA70" s="5"/>
      <c r="BC70" s="144"/>
    </row>
    <row r="71" spans="1:55" ht="14.4" hidden="1" outlineLevel="1" thickBot="1">
      <c r="A71" s="121"/>
      <c r="B71" s="122" t="s">
        <v>158</v>
      </c>
      <c r="C71" s="123" t="s">
        <v>159</v>
      </c>
      <c r="D71" s="124" t="s">
        <v>160</v>
      </c>
      <c r="E71" s="125">
        <f>$Q$5</f>
        <v>2024</v>
      </c>
      <c r="F71" s="126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8"/>
      <c r="AH71" s="129">
        <f t="shared" si="1"/>
        <v>0</v>
      </c>
      <c r="AI71" s="130"/>
      <c r="AJ71" s="130"/>
      <c r="AK71" s="130"/>
      <c r="AL71" s="131"/>
      <c r="AM71" s="132" t="str">
        <f t="shared" si="2"/>
        <v/>
      </c>
      <c r="BA71" s="5"/>
      <c r="BC71" s="144"/>
    </row>
    <row r="72" spans="1:55" ht="14.4" hidden="1" outlineLevel="1" thickBot="1">
      <c r="A72" s="121"/>
      <c r="B72" s="156"/>
      <c r="C72" s="157"/>
      <c r="D72" s="113" t="s">
        <v>160</v>
      </c>
      <c r="E72" s="159">
        <f>E71-1</f>
        <v>2023</v>
      </c>
      <c r="F72" s="175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7"/>
      <c r="AH72" s="178">
        <f t="shared" si="1"/>
        <v>0</v>
      </c>
      <c r="AI72" s="179"/>
      <c r="AJ72" s="179"/>
      <c r="AK72" s="179"/>
      <c r="AL72" s="180"/>
      <c r="AM72" s="181"/>
      <c r="BA72" s="5"/>
      <c r="BC72" s="144"/>
    </row>
    <row r="73" spans="1:55" ht="14.4" hidden="1" outlineLevel="1" thickBot="1">
      <c r="A73" s="121"/>
      <c r="B73" s="182"/>
      <c r="C73" s="183" t="s">
        <v>161</v>
      </c>
      <c r="D73" s="8" t="s">
        <v>162</v>
      </c>
      <c r="E73" s="184">
        <f>$Q$5</f>
        <v>2024</v>
      </c>
      <c r="F73" s="185">
        <v>236.54999999999998</v>
      </c>
      <c r="G73" s="186">
        <v>33.672000000000004</v>
      </c>
      <c r="H73" s="186">
        <v>1.2129999999999996</v>
      </c>
      <c r="I73" s="186">
        <v>986.77600000000007</v>
      </c>
      <c r="J73" s="186">
        <v>815.12600000000009</v>
      </c>
      <c r="K73" s="186">
        <v>0.59200000000000008</v>
      </c>
      <c r="L73" s="186">
        <v>4245.4989999999998</v>
      </c>
      <c r="M73" s="186">
        <v>110.08300000000001</v>
      </c>
      <c r="N73" s="186">
        <v>401.25300000000004</v>
      </c>
      <c r="O73" s="186">
        <v>2138.3809999999999</v>
      </c>
      <c r="P73" s="186">
        <v>294.00299999999999</v>
      </c>
      <c r="Q73" s="186">
        <v>2654.4890000000005</v>
      </c>
      <c r="R73" s="186">
        <v>0</v>
      </c>
      <c r="S73" s="186">
        <v>1.9670000000000001</v>
      </c>
      <c r="T73" s="186">
        <v>4.229000000000001</v>
      </c>
      <c r="U73" s="186">
        <v>0.27600000000000002</v>
      </c>
      <c r="V73" s="186">
        <v>49.026999999999994</v>
      </c>
      <c r="W73" s="186">
        <v>0</v>
      </c>
      <c r="X73" s="186">
        <v>257.08900000000006</v>
      </c>
      <c r="Y73" s="186">
        <v>21.400000000000002</v>
      </c>
      <c r="Z73" s="186">
        <v>1228.6979999999999</v>
      </c>
      <c r="AA73" s="186">
        <v>31.667999999999999</v>
      </c>
      <c r="AB73" s="186">
        <v>14.917</v>
      </c>
      <c r="AC73" s="186">
        <v>36.19</v>
      </c>
      <c r="AD73" s="186">
        <v>4.9440000000000008</v>
      </c>
      <c r="AE73" s="186">
        <v>0.57800000000000007</v>
      </c>
      <c r="AF73" s="186">
        <v>933.38300000000027</v>
      </c>
      <c r="AG73" s="187"/>
      <c r="AH73" s="188">
        <f t="shared" si="1"/>
        <v>14502.002999999997</v>
      </c>
      <c r="AI73" s="189"/>
      <c r="AJ73" s="189"/>
      <c r="AK73" s="189"/>
      <c r="AL73" s="190"/>
      <c r="AM73" s="191">
        <f t="shared" si="2"/>
        <v>5.3131114578782057E-2</v>
      </c>
      <c r="BA73" s="5"/>
      <c r="BC73" s="144"/>
    </row>
    <row r="74" spans="1:55" ht="14.4" hidden="1" outlineLevel="1" thickBot="1">
      <c r="A74" s="121"/>
      <c r="B74" s="182"/>
      <c r="C74" s="183"/>
      <c r="D74" s="192" t="str">
        <f>D73</f>
        <v>1602Other</v>
      </c>
      <c r="E74" s="184">
        <f>E73-1</f>
        <v>2023</v>
      </c>
      <c r="F74" s="193">
        <v>185.80600000000001</v>
      </c>
      <c r="G74" s="194">
        <v>33.277000000000008</v>
      </c>
      <c r="H74" s="194">
        <v>1.0569999999999999</v>
      </c>
      <c r="I74" s="194">
        <v>960.53099999999995</v>
      </c>
      <c r="J74" s="194">
        <v>926.56700000000001</v>
      </c>
      <c r="K74" s="194">
        <v>0.60100000000000009</v>
      </c>
      <c r="L74" s="194">
        <v>5040.1610000000001</v>
      </c>
      <c r="M74" s="194">
        <v>30.491000000000003</v>
      </c>
      <c r="N74" s="194">
        <v>361.54600000000011</v>
      </c>
      <c r="O74" s="194">
        <v>1142.29</v>
      </c>
      <c r="P74" s="194">
        <v>338.64299999999997</v>
      </c>
      <c r="Q74" s="194">
        <v>2149.1660000000006</v>
      </c>
      <c r="R74" s="194">
        <v>0</v>
      </c>
      <c r="S74" s="194">
        <v>43.715000000000003</v>
      </c>
      <c r="T74" s="194">
        <v>4.6619999999999999</v>
      </c>
      <c r="U74" s="194">
        <v>0.126</v>
      </c>
      <c r="V74" s="194">
        <v>15.724999999999996</v>
      </c>
      <c r="W74" s="194">
        <v>0</v>
      </c>
      <c r="X74" s="194">
        <v>196.33499999999998</v>
      </c>
      <c r="Y74" s="194">
        <v>13.149000000000001</v>
      </c>
      <c r="Z74" s="194">
        <v>1130.7149999999999</v>
      </c>
      <c r="AA74" s="194">
        <v>46.877999999999993</v>
      </c>
      <c r="AB74" s="194">
        <v>104.98299999999999</v>
      </c>
      <c r="AC74" s="194">
        <v>12.555999999999999</v>
      </c>
      <c r="AD74" s="194">
        <v>8.7669999999999995</v>
      </c>
      <c r="AE74" s="194">
        <v>2E-3</v>
      </c>
      <c r="AF74" s="194">
        <v>1022.6189999999999</v>
      </c>
      <c r="AG74" s="195"/>
      <c r="AH74" s="196">
        <f t="shared" si="1"/>
        <v>13770.368000000004</v>
      </c>
      <c r="AI74" s="197"/>
      <c r="AJ74" s="197"/>
      <c r="AK74" s="197"/>
      <c r="AL74" s="198"/>
      <c r="AM74" s="199"/>
      <c r="BA74" s="5"/>
      <c r="BC74" s="144"/>
    </row>
    <row r="75" spans="1:55" ht="14.4" collapsed="1" thickTop="1">
      <c r="A75" s="200" t="s">
        <v>163</v>
      </c>
      <c r="B75" s="201"/>
      <c r="C75" s="201"/>
      <c r="D75" s="202"/>
      <c r="E75" s="203">
        <f>$Q$5</f>
        <v>2024</v>
      </c>
      <c r="F75" s="96">
        <f t="shared" ref="F75:AF76" si="10">F11+F13+F15+F29+F47+F49+F55+F63+F65</f>
        <v>8584.5609999999997</v>
      </c>
      <c r="G75" s="97">
        <f t="shared" si="10"/>
        <v>14896.531999999999</v>
      </c>
      <c r="H75" s="97">
        <f t="shared" si="10"/>
        <v>3391.4079999999999</v>
      </c>
      <c r="I75" s="97">
        <f t="shared" si="10"/>
        <v>5905.0259999999998</v>
      </c>
      <c r="J75" s="97">
        <f t="shared" si="10"/>
        <v>12982.71</v>
      </c>
      <c r="K75" s="97">
        <f t="shared" si="10"/>
        <v>681.10400000000004</v>
      </c>
      <c r="L75" s="97">
        <f t="shared" si="10"/>
        <v>105321.65900000003</v>
      </c>
      <c r="M75" s="97">
        <f t="shared" si="10"/>
        <v>1323.7810000000002</v>
      </c>
      <c r="N75" s="97">
        <f t="shared" si="10"/>
        <v>33739.543999999994</v>
      </c>
      <c r="O75" s="97">
        <f t="shared" si="10"/>
        <v>22574.901999999998</v>
      </c>
      <c r="P75" s="97">
        <f t="shared" si="10"/>
        <v>28132.580999999998</v>
      </c>
      <c r="Q75" s="97">
        <f t="shared" si="10"/>
        <v>19198.069</v>
      </c>
      <c r="R75" s="97">
        <f t="shared" si="10"/>
        <v>343.6</v>
      </c>
      <c r="S75" s="97">
        <f t="shared" si="10"/>
        <v>191.06100000000004</v>
      </c>
      <c r="T75" s="97">
        <f t="shared" si="10"/>
        <v>2423.4380000000001</v>
      </c>
      <c r="U75" s="97">
        <f t="shared" si="10"/>
        <v>1.1989999999999998</v>
      </c>
      <c r="V75" s="97">
        <f t="shared" si="10"/>
        <v>12882.682000000003</v>
      </c>
      <c r="W75" s="97">
        <f t="shared" si="10"/>
        <v>0.15</v>
      </c>
      <c r="X75" s="97">
        <f t="shared" si="10"/>
        <v>21581.882000000001</v>
      </c>
      <c r="Y75" s="97">
        <f t="shared" si="10"/>
        <v>6856.9359999999997</v>
      </c>
      <c r="Z75" s="97">
        <f t="shared" si="10"/>
        <v>44710.678000000007</v>
      </c>
      <c r="AA75" s="97">
        <f t="shared" si="10"/>
        <v>11531.922999999999</v>
      </c>
      <c r="AB75" s="97">
        <f t="shared" si="10"/>
        <v>13461.439</v>
      </c>
      <c r="AC75" s="97">
        <f t="shared" si="10"/>
        <v>1543.885</v>
      </c>
      <c r="AD75" s="97">
        <f t="shared" si="10"/>
        <v>814.91599999999994</v>
      </c>
      <c r="AE75" s="97">
        <f t="shared" si="10"/>
        <v>91.393999999999991</v>
      </c>
      <c r="AF75" s="97">
        <f t="shared" si="10"/>
        <v>2450.6870000000004</v>
      </c>
      <c r="AG75" s="98"/>
      <c r="AH75" s="75">
        <f t="shared" si="1"/>
        <v>375617.74700000003</v>
      </c>
      <c r="AI75" s="76"/>
      <c r="AJ75" s="76"/>
      <c r="AK75" s="76"/>
      <c r="AL75" s="77"/>
      <c r="AM75" s="78">
        <f t="shared" si="2"/>
        <v>0.11225638527517834</v>
      </c>
      <c r="BA75" s="5"/>
      <c r="BC75" s="144"/>
    </row>
    <row r="76" spans="1:55" ht="14.4" thickBot="1">
      <c r="A76" s="204"/>
      <c r="B76" s="205"/>
      <c r="C76" s="205"/>
      <c r="D76" s="63"/>
      <c r="E76" s="206">
        <f>E75-1</f>
        <v>2023</v>
      </c>
      <c r="F76" s="207">
        <f t="shared" si="10"/>
        <v>6447.5259999999998</v>
      </c>
      <c r="G76" s="172">
        <f t="shared" si="10"/>
        <v>17421.991999999998</v>
      </c>
      <c r="H76" s="172">
        <f t="shared" si="10"/>
        <v>4889.7239999999993</v>
      </c>
      <c r="I76" s="172">
        <f t="shared" si="10"/>
        <v>5045.6210000000001</v>
      </c>
      <c r="J76" s="172">
        <f t="shared" si="10"/>
        <v>14859.951999999999</v>
      </c>
      <c r="K76" s="172">
        <f t="shared" si="10"/>
        <v>1483.6150000000002</v>
      </c>
      <c r="L76" s="172">
        <f t="shared" si="10"/>
        <v>98738.649000000005</v>
      </c>
      <c r="M76" s="172">
        <f t="shared" si="10"/>
        <v>477.286</v>
      </c>
      <c r="N76" s="172">
        <f t="shared" si="10"/>
        <v>22816.694</v>
      </c>
      <c r="O76" s="172">
        <f t="shared" si="10"/>
        <v>22982.510999999999</v>
      </c>
      <c r="P76" s="172">
        <f t="shared" si="10"/>
        <v>16097.686999999994</v>
      </c>
      <c r="Q76" s="172">
        <f t="shared" si="10"/>
        <v>8809.112000000001</v>
      </c>
      <c r="R76" s="172">
        <f t="shared" si="10"/>
        <v>105.54600000000001</v>
      </c>
      <c r="S76" s="172">
        <f t="shared" si="10"/>
        <v>1300.845</v>
      </c>
      <c r="T76" s="172">
        <f t="shared" si="10"/>
        <v>1225.144</v>
      </c>
      <c r="U76" s="172">
        <f t="shared" si="10"/>
        <v>104.68600000000002</v>
      </c>
      <c r="V76" s="172">
        <f t="shared" si="10"/>
        <v>12329.383999999995</v>
      </c>
      <c r="W76" s="172">
        <f t="shared" si="10"/>
        <v>0.63500000000000001</v>
      </c>
      <c r="X76" s="172">
        <f t="shared" si="10"/>
        <v>19713.681</v>
      </c>
      <c r="Y76" s="172">
        <f t="shared" si="10"/>
        <v>5012.78</v>
      </c>
      <c r="Z76" s="172">
        <f t="shared" si="10"/>
        <v>32218.312000000002</v>
      </c>
      <c r="AA76" s="172">
        <f t="shared" si="10"/>
        <v>14262.237999999999</v>
      </c>
      <c r="AB76" s="172">
        <f t="shared" si="10"/>
        <v>17331.163</v>
      </c>
      <c r="AC76" s="172">
        <f t="shared" si="10"/>
        <v>10378.752999999997</v>
      </c>
      <c r="AD76" s="172">
        <f t="shared" si="10"/>
        <v>920.03499999999997</v>
      </c>
      <c r="AE76" s="172">
        <f t="shared" si="10"/>
        <v>87.996000000000009</v>
      </c>
      <c r="AF76" s="172">
        <f t="shared" si="10"/>
        <v>2646.3139999999994</v>
      </c>
      <c r="AG76" s="173"/>
      <c r="AH76" s="208">
        <f t="shared" ref="AH76:AH82" si="11">SUM(F76:AG76)</f>
        <v>337707.88099999994</v>
      </c>
      <c r="AI76" s="209"/>
      <c r="AJ76" s="209"/>
      <c r="AK76" s="209"/>
      <c r="AL76" s="210"/>
      <c r="AM76" s="211"/>
      <c r="BA76" s="5"/>
      <c r="BC76" s="144"/>
    </row>
    <row r="77" spans="1:55" ht="5.25" customHeight="1" thickTop="1">
      <c r="A77" s="212"/>
      <c r="B77" s="9"/>
      <c r="C77" s="9"/>
      <c r="D77" s="8"/>
      <c r="E77" s="9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4" t="str">
        <f t="shared" si="2"/>
        <v/>
      </c>
      <c r="BA77" s="5"/>
      <c r="BC77" s="144"/>
    </row>
    <row r="78" spans="1:55" ht="14.4" thickBot="1">
      <c r="A78" s="215" t="s">
        <v>164</v>
      </c>
      <c r="B78" s="9"/>
      <c r="C78" s="9"/>
      <c r="D78" s="8"/>
      <c r="E78" s="9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4"/>
      <c r="BA78" s="5"/>
      <c r="BC78" s="144"/>
    </row>
    <row r="79" spans="1:55" s="79" customFormat="1" ht="14.4" thickTop="1">
      <c r="A79" s="42"/>
      <c r="B79" s="201"/>
      <c r="C79" s="285" t="s">
        <v>165</v>
      </c>
      <c r="D79" s="406"/>
      <c r="E79" s="71">
        <f>$Q$5</f>
        <v>2024</v>
      </c>
      <c r="F79" s="72">
        <f t="shared" ref="F79:AF80" si="12">F11+F13</f>
        <v>1028.23</v>
      </c>
      <c r="G79" s="73">
        <f t="shared" si="12"/>
        <v>10458.215</v>
      </c>
      <c r="H79" s="73">
        <f t="shared" si="12"/>
        <v>3385.3710000000001</v>
      </c>
      <c r="I79" s="73">
        <f t="shared" si="12"/>
        <v>1881.1129999999998</v>
      </c>
      <c r="J79" s="73">
        <f t="shared" si="12"/>
        <v>2479.5329999999999</v>
      </c>
      <c r="K79" s="73">
        <f t="shared" si="12"/>
        <v>674.56100000000004</v>
      </c>
      <c r="L79" s="73">
        <f t="shared" si="12"/>
        <v>13465.957000000002</v>
      </c>
      <c r="M79" s="73">
        <f t="shared" si="12"/>
        <v>991.70499999999993</v>
      </c>
      <c r="N79" s="73">
        <f t="shared" si="12"/>
        <v>18053.709999999992</v>
      </c>
      <c r="O79" s="73">
        <f t="shared" si="12"/>
        <v>4981.6400000000003</v>
      </c>
      <c r="P79" s="73">
        <f t="shared" si="12"/>
        <v>24755.728999999999</v>
      </c>
      <c r="Q79" s="73">
        <f t="shared" si="12"/>
        <v>30</v>
      </c>
      <c r="R79" s="73">
        <f t="shared" si="12"/>
        <v>236</v>
      </c>
      <c r="S79" s="73">
        <f t="shared" si="12"/>
        <v>189.03500000000003</v>
      </c>
      <c r="T79" s="73">
        <f t="shared" si="12"/>
        <v>650.20000000000005</v>
      </c>
      <c r="U79" s="73">
        <f t="shared" si="12"/>
        <v>0</v>
      </c>
      <c r="V79" s="73">
        <f t="shared" si="12"/>
        <v>12669.980000000001</v>
      </c>
      <c r="W79" s="73">
        <f t="shared" si="12"/>
        <v>0</v>
      </c>
      <c r="X79" s="73">
        <f t="shared" si="12"/>
        <v>1757.8750000000002</v>
      </c>
      <c r="Y79" s="73">
        <f t="shared" si="12"/>
        <v>2528.3229999999999</v>
      </c>
      <c r="Z79" s="73">
        <f t="shared" si="12"/>
        <v>1704.3580000000002</v>
      </c>
      <c r="AA79" s="73">
        <f t="shared" si="12"/>
        <v>11045.601000000001</v>
      </c>
      <c r="AB79" s="73">
        <f t="shared" si="12"/>
        <v>13146.483999999999</v>
      </c>
      <c r="AC79" s="73">
        <f t="shared" si="12"/>
        <v>1368.028</v>
      </c>
      <c r="AD79" s="73">
        <f t="shared" si="12"/>
        <v>807.30199999999991</v>
      </c>
      <c r="AE79" s="73">
        <f t="shared" si="12"/>
        <v>0</v>
      </c>
      <c r="AF79" s="73">
        <f t="shared" si="12"/>
        <v>0</v>
      </c>
      <c r="AG79" s="74"/>
      <c r="AH79" s="523">
        <f t="shared" si="11"/>
        <v>128288.95</v>
      </c>
      <c r="AI79" s="524"/>
      <c r="AJ79" s="76"/>
      <c r="AK79" s="76"/>
      <c r="AL79" s="77"/>
      <c r="AM79" s="78">
        <f>IF(ISERROR(AH79/AH80),"",IF(AH79/AH80&gt;2,"++",AH79/AH80-1))</f>
        <v>-6.9925567626990981E-2</v>
      </c>
      <c r="BB79" s="83"/>
      <c r="BC79" s="83"/>
    </row>
    <row r="80" spans="1:55" s="79" customFormat="1" ht="14.4" thickBot="1">
      <c r="A80" s="412"/>
      <c r="B80" s="205"/>
      <c r="C80" s="386"/>
      <c r="D80" s="413"/>
      <c r="E80" s="525">
        <f>E79-1</f>
        <v>2023</v>
      </c>
      <c r="F80" s="207">
        <f t="shared" si="12"/>
        <v>698.12</v>
      </c>
      <c r="G80" s="172">
        <f t="shared" si="12"/>
        <v>16368.319999999998</v>
      </c>
      <c r="H80" s="172">
        <f t="shared" si="12"/>
        <v>4882.0169999999998</v>
      </c>
      <c r="I80" s="172">
        <f t="shared" si="12"/>
        <v>1392.2259999999999</v>
      </c>
      <c r="J80" s="172">
        <f t="shared" si="12"/>
        <v>3074.4790000000003</v>
      </c>
      <c r="K80" s="172">
        <f t="shared" si="12"/>
        <v>1475.96</v>
      </c>
      <c r="L80" s="172">
        <f t="shared" si="12"/>
        <v>12857.758000000003</v>
      </c>
      <c r="M80" s="172">
        <f t="shared" si="12"/>
        <v>280.76099999999997</v>
      </c>
      <c r="N80" s="172">
        <f t="shared" si="12"/>
        <v>14326.909</v>
      </c>
      <c r="O80" s="172">
        <f t="shared" si="12"/>
        <v>12723.503999999999</v>
      </c>
      <c r="P80" s="172">
        <f t="shared" si="12"/>
        <v>13335.644999999995</v>
      </c>
      <c r="Q80" s="172">
        <f t="shared" si="12"/>
        <v>176.636</v>
      </c>
      <c r="R80" s="172">
        <f t="shared" si="12"/>
        <v>0</v>
      </c>
      <c r="S80" s="172">
        <f t="shared" si="12"/>
        <v>1192.748</v>
      </c>
      <c r="T80" s="172">
        <f t="shared" si="12"/>
        <v>196.495</v>
      </c>
      <c r="U80" s="172">
        <f t="shared" si="12"/>
        <v>103.24000000000001</v>
      </c>
      <c r="V80" s="172">
        <f t="shared" si="12"/>
        <v>11968.147999999996</v>
      </c>
      <c r="W80" s="172">
        <f t="shared" si="12"/>
        <v>0</v>
      </c>
      <c r="X80" s="172">
        <f t="shared" si="12"/>
        <v>1240.0970000000002</v>
      </c>
      <c r="Y80" s="172">
        <f t="shared" si="12"/>
        <v>1181.3579999999999</v>
      </c>
      <c r="Z80" s="172">
        <f t="shared" si="12"/>
        <v>3365.3920000000003</v>
      </c>
      <c r="AA80" s="172">
        <f t="shared" si="12"/>
        <v>13638.339999999998</v>
      </c>
      <c r="AB80" s="172">
        <f t="shared" si="12"/>
        <v>16939.877999999997</v>
      </c>
      <c r="AC80" s="172">
        <f t="shared" si="12"/>
        <v>5605.1620000000003</v>
      </c>
      <c r="AD80" s="172">
        <f t="shared" si="12"/>
        <v>910.875</v>
      </c>
      <c r="AE80" s="172">
        <f t="shared" si="12"/>
        <v>0</v>
      </c>
      <c r="AF80" s="172">
        <f t="shared" si="12"/>
        <v>0</v>
      </c>
      <c r="AG80" s="173"/>
      <c r="AH80" s="526">
        <f t="shared" si="11"/>
        <v>137934.06799999997</v>
      </c>
      <c r="AI80" s="527"/>
      <c r="AJ80" s="219"/>
      <c r="AK80" s="219"/>
      <c r="AL80" s="220"/>
      <c r="AM80" s="221"/>
      <c r="BB80" s="83"/>
      <c r="BC80" s="83"/>
    </row>
    <row r="81" spans="1:55" s="79" customFormat="1" ht="14.4" thickTop="1">
      <c r="A81" s="50"/>
      <c r="B81" s="415"/>
      <c r="C81" s="311" t="s">
        <v>166</v>
      </c>
      <c r="D81" s="416"/>
      <c r="E81" s="95">
        <f>$Q$5</f>
        <v>2024</v>
      </c>
      <c r="F81" s="96">
        <f t="shared" ref="F81:AF82" si="13">F15+F29+F49+F67</f>
        <v>2004.0780000000002</v>
      </c>
      <c r="G81" s="97">
        <f t="shared" si="13"/>
        <v>4397.1899999999996</v>
      </c>
      <c r="H81" s="97">
        <f t="shared" si="13"/>
        <v>4.7789999999999999</v>
      </c>
      <c r="I81" s="97">
        <f t="shared" si="13"/>
        <v>1566.3320000000001</v>
      </c>
      <c r="J81" s="97">
        <f t="shared" si="13"/>
        <v>5229.8390000000009</v>
      </c>
      <c r="K81" s="97">
        <f t="shared" si="13"/>
        <v>5.8079999999999989</v>
      </c>
      <c r="L81" s="97">
        <f t="shared" si="13"/>
        <v>73305.161000000007</v>
      </c>
      <c r="M81" s="97">
        <f t="shared" si="13"/>
        <v>140.78</v>
      </c>
      <c r="N81" s="97">
        <f t="shared" si="13"/>
        <v>11510.19</v>
      </c>
      <c r="O81" s="97">
        <f t="shared" si="13"/>
        <v>5189.6230000000014</v>
      </c>
      <c r="P81" s="97">
        <f>P15+P29+P49+P67</f>
        <v>2716.1779999999999</v>
      </c>
      <c r="Q81" s="97">
        <f t="shared" si="13"/>
        <v>11475.133999999998</v>
      </c>
      <c r="R81" s="97">
        <f t="shared" si="13"/>
        <v>50.24</v>
      </c>
      <c r="S81" s="97">
        <f t="shared" si="13"/>
        <v>5.8999999999999997E-2</v>
      </c>
      <c r="T81" s="97">
        <f t="shared" si="13"/>
        <v>925.96199999999999</v>
      </c>
      <c r="U81" s="97">
        <f t="shared" si="13"/>
        <v>0.92199999999999993</v>
      </c>
      <c r="V81" s="97">
        <f t="shared" si="13"/>
        <v>107.28200000000001</v>
      </c>
      <c r="W81" s="97">
        <f t="shared" si="13"/>
        <v>0.15</v>
      </c>
      <c r="X81" s="97">
        <f t="shared" si="13"/>
        <v>11943.794</v>
      </c>
      <c r="Y81" s="97">
        <f t="shared" si="13"/>
        <v>3951.7700000000004</v>
      </c>
      <c r="Z81" s="97">
        <f t="shared" si="13"/>
        <v>31522.87</v>
      </c>
      <c r="AA81" s="97">
        <f t="shared" si="13"/>
        <v>399.58100000000002</v>
      </c>
      <c r="AB81" s="97">
        <f t="shared" si="13"/>
        <v>170.71600000000001</v>
      </c>
      <c r="AC81" s="97">
        <f t="shared" si="13"/>
        <v>36.47</v>
      </c>
      <c r="AD81" s="97">
        <f t="shared" si="13"/>
        <v>2.6700000000000004</v>
      </c>
      <c r="AE81" s="97">
        <f t="shared" si="13"/>
        <v>9.0999999999999998E-2</v>
      </c>
      <c r="AF81" s="97">
        <f t="shared" si="13"/>
        <v>41.188000000000009</v>
      </c>
      <c r="AG81" s="98"/>
      <c r="AH81" s="528">
        <f t="shared" si="11"/>
        <v>166698.85699999999</v>
      </c>
      <c r="AI81" s="529"/>
      <c r="AJ81" s="100"/>
      <c r="AK81" s="100"/>
      <c r="AL81" s="101"/>
      <c r="AM81" s="102">
        <f>IF(ISERROR(AH81/AH82),"",IF(AH81/AH82&gt;2,"++",AH81/AH82-1))</f>
        <v>0.28855549109899647</v>
      </c>
      <c r="BB81" s="83"/>
      <c r="BC81" s="83"/>
    </row>
    <row r="82" spans="1:55" s="79" customFormat="1" ht="14.4" thickBot="1">
      <c r="A82" s="412"/>
      <c r="B82" s="205"/>
      <c r="C82" s="386"/>
      <c r="D82" s="413"/>
      <c r="E82" s="525">
        <f>E81-1</f>
        <v>2023</v>
      </c>
      <c r="F82" s="207">
        <f t="shared" si="13"/>
        <v>1923.3870000000004</v>
      </c>
      <c r="G82" s="172">
        <f t="shared" si="13"/>
        <v>1009.7209999999999</v>
      </c>
      <c r="H82" s="172">
        <f t="shared" si="13"/>
        <v>6.577</v>
      </c>
      <c r="I82" s="172">
        <f t="shared" si="13"/>
        <v>1320.6080000000002</v>
      </c>
      <c r="J82" s="172">
        <f t="shared" si="13"/>
        <v>5695.51</v>
      </c>
      <c r="K82" s="172">
        <f t="shared" si="13"/>
        <v>6.4030000000000014</v>
      </c>
      <c r="L82" s="172">
        <f t="shared" si="13"/>
        <v>67874.878000000012</v>
      </c>
      <c r="M82" s="172">
        <f t="shared" si="13"/>
        <v>69.308999999999983</v>
      </c>
      <c r="N82" s="172">
        <f t="shared" si="13"/>
        <v>4992.2870000000003</v>
      </c>
      <c r="O82" s="172">
        <f t="shared" si="13"/>
        <v>2133.8090000000002</v>
      </c>
      <c r="P82" s="172">
        <f>P16+P30+P50+P68</f>
        <v>2121.299</v>
      </c>
      <c r="Q82" s="172">
        <f t="shared" si="13"/>
        <v>2027.1780000000001</v>
      </c>
      <c r="R82" s="172">
        <f t="shared" si="13"/>
        <v>3.5999999999999997E-2</v>
      </c>
      <c r="S82" s="172">
        <f t="shared" si="13"/>
        <v>64.382000000000005</v>
      </c>
      <c r="T82" s="172">
        <f t="shared" si="13"/>
        <v>589.31499999999994</v>
      </c>
      <c r="U82" s="172">
        <f t="shared" si="13"/>
        <v>1.32</v>
      </c>
      <c r="V82" s="172">
        <f t="shared" si="13"/>
        <v>244.50599999999997</v>
      </c>
      <c r="W82" s="172">
        <f t="shared" si="13"/>
        <v>0.63500000000000001</v>
      </c>
      <c r="X82" s="172">
        <f t="shared" si="13"/>
        <v>11961.74</v>
      </c>
      <c r="Y82" s="172">
        <f t="shared" si="13"/>
        <v>3410.7040000000002</v>
      </c>
      <c r="Z82" s="172">
        <f t="shared" si="13"/>
        <v>19272.996000000003</v>
      </c>
      <c r="AA82" s="172">
        <f t="shared" si="13"/>
        <v>515.13300000000004</v>
      </c>
      <c r="AB82" s="172">
        <f t="shared" si="13"/>
        <v>82.796000000000021</v>
      </c>
      <c r="AC82" s="172">
        <f t="shared" si="13"/>
        <v>3978.8719999999998</v>
      </c>
      <c r="AD82" s="172">
        <f t="shared" si="13"/>
        <v>0.39299999999999996</v>
      </c>
      <c r="AE82" s="172">
        <f t="shared" si="13"/>
        <v>35.649000000000001</v>
      </c>
      <c r="AF82" s="172">
        <f t="shared" si="13"/>
        <v>29.340999999999998</v>
      </c>
      <c r="AG82" s="173"/>
      <c r="AH82" s="526">
        <f t="shared" si="11"/>
        <v>129368.784</v>
      </c>
      <c r="AI82" s="527"/>
      <c r="AJ82" s="219"/>
      <c r="AK82" s="219"/>
      <c r="AL82" s="220"/>
      <c r="AM82" s="221"/>
      <c r="BB82" s="83"/>
      <c r="BC82" s="83"/>
    </row>
    <row r="83" spans="1:55" ht="13.8" thickTop="1">
      <c r="A83" s="215" t="s">
        <v>167</v>
      </c>
      <c r="B83" s="9"/>
      <c r="C83" s="9"/>
      <c r="D83" s="8"/>
      <c r="E83" s="9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BA83" s="5"/>
      <c r="BC83" s="144"/>
    </row>
    <row r="84" spans="1:55"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BA84" s="5"/>
      <c r="BC84" s="144"/>
    </row>
    <row r="85" spans="1:55"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55"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55"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55" ht="14.4"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218"/>
      <c r="AH88" s="218"/>
      <c r="AI88" s="145"/>
      <c r="AJ88" s="145"/>
      <c r="AK88" s="145"/>
      <c r="AL88" s="145"/>
    </row>
    <row r="89" spans="1:55"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55"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</row>
    <row r="91" spans="1:55"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</row>
    <row r="92" spans="1:55"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</row>
    <row r="93" spans="1:55"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</row>
    <row r="94" spans="1:55"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</row>
    <row r="95" spans="1:55"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</row>
    <row r="96" spans="1:55"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</row>
    <row r="97" spans="6:38"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</row>
    <row r="98" spans="6:38"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</row>
    <row r="99" spans="6:38"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</row>
    <row r="100" spans="6:38"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</row>
    <row r="101" spans="6:38"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</row>
    <row r="102" spans="6:38"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</row>
    <row r="103" spans="6:38"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</row>
    <row r="104" spans="6:38"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</row>
    <row r="105" spans="6:38"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</row>
    <row r="106" spans="6:38"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</row>
    <row r="107" spans="6:38"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</row>
    <row r="108" spans="6:38"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</row>
    <row r="109" spans="6:38"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</row>
    <row r="110" spans="6:38"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</row>
    <row r="111" spans="6:38"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</row>
    <row r="112" spans="6:38"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</row>
    <row r="113" spans="6:38"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</row>
    <row r="114" spans="6:38"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</row>
    <row r="115" spans="6:38"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</row>
    <row r="116" spans="6:38"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</row>
    <row r="117" spans="6:38"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</row>
    <row r="118" spans="6:38"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</row>
    <row r="119" spans="6:38"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</row>
    <row r="120" spans="6:38"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</row>
    <row r="121" spans="6:38"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</row>
    <row r="122" spans="6:38"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</row>
    <row r="123" spans="6:38"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</row>
    <row r="124" spans="6:38"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</row>
    <row r="125" spans="6:38"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</row>
    <row r="126" spans="6:38"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</row>
    <row r="127" spans="6:38"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</row>
    <row r="128" spans="6:38"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</row>
    <row r="129" spans="6:38"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</row>
    <row r="130" spans="6:38"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</row>
    <row r="131" spans="6:38"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</row>
    <row r="132" spans="6:38"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</row>
    <row r="133" spans="6:38"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</row>
    <row r="134" spans="6:38"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</row>
    <row r="135" spans="6:38"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</row>
    <row r="136" spans="6:38"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</row>
    <row r="137" spans="6:38"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</row>
    <row r="138" spans="6:38"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</row>
    <row r="139" spans="6:38"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</row>
    <row r="140" spans="6:38"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</row>
    <row r="141" spans="6:38"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</row>
    <row r="142" spans="6:38"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</row>
    <row r="143" spans="6:38"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</row>
  </sheetData>
  <mergeCells count="17">
    <mergeCell ref="A11:A12"/>
    <mergeCell ref="B11:C12"/>
    <mergeCell ref="K4:M4"/>
    <mergeCell ref="K5:M5"/>
    <mergeCell ref="K6:M6"/>
    <mergeCell ref="AH8:AL8"/>
    <mergeCell ref="AM8:AM10"/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</mergeCells>
  <conditionalFormatting sqref="F10:O10 Q10:AG10">
    <cfRule type="expression" dxfId="13" priority="2" stopIfTrue="1">
      <formula>ISNA(F10)</formula>
    </cfRule>
  </conditionalFormatting>
  <conditionalFormatting sqref="P10">
    <cfRule type="expression" dxfId="12" priority="1" stopIfTrue="1">
      <formula>ISNA(P10)</formula>
    </cfRule>
  </conditionalFormatting>
  <dataValidations count="2">
    <dataValidation type="list" allowBlank="1" showInputMessage="1" showErrorMessage="1" sqref="K5" xr:uid="{0CDBD156-FB92-4C9D-86BD-F3A32B905048}">
      <formula1>$BB$17:$BB$18</formula1>
    </dataValidation>
    <dataValidation type="list" allowBlank="1" showInputMessage="1" showErrorMessage="1" sqref="K6" xr:uid="{C77619B7-C1E8-455D-8D62-57839D5398A4}">
      <formula1>$BB$20:$BB$21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02FA-F404-42F4-B9BD-BC1069A2EED3}">
  <sheetPr codeName="Sheet7">
    <tabColor rgb="FFFF0000"/>
    <pageSetUpPr fitToPage="1"/>
  </sheetPr>
  <dimension ref="A1:BH143"/>
  <sheetViews>
    <sheetView showGridLines="0" showZeros="0" workbookViewId="0">
      <pane xSplit="5" ySplit="10" topLeftCell="N63" activePane="bottomRight" state="frozen"/>
      <selection activeCell="A2" sqref="A2:AM83"/>
      <selection pane="topRight" activeCell="A2" sqref="A2:AM83"/>
      <selection pane="bottomLeft" activeCell="A2" sqref="A2:AM83"/>
      <selection pane="bottomRight" activeCell="A2" sqref="A2:AM83"/>
    </sheetView>
  </sheetViews>
  <sheetFormatPr defaultRowHeight="13.2" outlineLevelRow="1" outlineLevelCol="1"/>
  <cols>
    <col min="1" max="1" width="5.88671875" style="217" customWidth="1"/>
    <col min="2" max="2" width="5" style="5" customWidth="1"/>
    <col min="3" max="3" width="20.44140625" style="5" customWidth="1"/>
    <col min="4" max="4" width="11.33203125" style="216" hidden="1" customWidth="1" outlineLevel="1"/>
    <col min="5" max="5" width="6.44140625" style="5" customWidth="1" collapsed="1"/>
    <col min="6" max="10" width="6.5546875" style="5" customWidth="1"/>
    <col min="11" max="11" width="7.44140625" style="5" customWidth="1"/>
    <col min="12" max="13" width="7.5546875" style="5" customWidth="1"/>
    <col min="14" max="32" width="6.5546875" style="5" customWidth="1"/>
    <col min="33" max="33" width="8.109375" style="5" hidden="1" customWidth="1" outlineLevel="1"/>
    <col min="34" max="34" width="9.5546875" style="5" customWidth="1" collapsed="1"/>
    <col min="35" max="36" width="8.109375" style="5" hidden="1" customWidth="1" outlineLevel="1"/>
    <col min="37" max="37" width="7.5546875" style="5" hidden="1" customWidth="1" outlineLevel="1"/>
    <col min="38" max="38" width="8.109375" style="5" hidden="1" customWidth="1" outlineLevel="1"/>
    <col min="39" max="39" width="7.88671875" style="5" customWidth="1" collapsed="1"/>
    <col min="40" max="52" width="1" style="5" customWidth="1"/>
    <col min="53" max="53" width="24.88671875" style="144" hidden="1" customWidth="1" outlineLevel="1"/>
    <col min="54" max="54" width="19.88671875" style="144" hidden="1" customWidth="1" outlineLevel="1"/>
    <col min="55" max="55" width="7.5546875" style="5" hidden="1" customWidth="1" outlineLevel="1"/>
    <col min="56" max="56" width="5.44140625" style="5" hidden="1" customWidth="1" outlineLevel="1"/>
    <col min="57" max="57" width="9.109375" style="5" hidden="1" customWidth="1" outlineLevel="1" collapsed="1"/>
    <col min="58" max="58" width="10.5546875" style="5" hidden="1" customWidth="1" outlineLevel="1"/>
    <col min="59" max="59" width="9.109375" style="5" hidden="1" customWidth="1" outlineLevel="1"/>
    <col min="60" max="60" width="9.109375" style="5" customWidth="1" collapsed="1"/>
    <col min="61" max="16384" width="8.88671875" style="5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 s="5"/>
      <c r="BB1" s="5"/>
    </row>
    <row r="2" spans="1:59" ht="52.65" customHeight="1">
      <c r="A2" s="6" t="str">
        <f>IF(K5="Export","EU "&amp;K5&amp;" of Bovine Products to Third Countries","EU 28 "&amp;K5&amp;" of Bovine Products from Third Countries")</f>
        <v>EU 28 Import of Bovine Products from Third Countries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7"/>
      <c r="S2" s="7"/>
      <c r="T2" s="10" t="str">
        <f>K5&amp;"s in TONNES cwe by Member State"</f>
        <v>Imports in TONNES cwe by Member State</v>
      </c>
      <c r="U2" s="7"/>
      <c r="V2" s="9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9"/>
      <c r="BA2" s="5"/>
      <c r="BB2" s="5"/>
    </row>
    <row r="3" spans="1:59" ht="7.5" customHeight="1" thickBo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9"/>
      <c r="BA3" s="5"/>
      <c r="BB3" s="5"/>
    </row>
    <row r="4" spans="1:59" s="23" customFormat="1" ht="18" customHeight="1" thickBot="1">
      <c r="A4" s="11"/>
      <c r="B4" s="12" t="s">
        <v>177</v>
      </c>
      <c r="C4" s="13"/>
      <c r="D4" s="14"/>
      <c r="E4" s="15"/>
      <c r="F4" s="15"/>
      <c r="G4" s="15"/>
      <c r="H4" s="16"/>
      <c r="I4" s="17"/>
      <c r="J4" s="18" t="s">
        <v>1</v>
      </c>
      <c r="K4" s="470" t="s">
        <v>2</v>
      </c>
      <c r="L4" s="471"/>
      <c r="M4" s="472"/>
      <c r="N4" s="13"/>
      <c r="O4" s="19"/>
      <c r="P4" s="20" t="s">
        <v>3</v>
      </c>
      <c r="Q4" s="21">
        <v>4</v>
      </c>
      <c r="R4" s="2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59" s="32" customFormat="1" ht="18" customHeight="1" thickBot="1">
      <c r="A5" s="24"/>
      <c r="B5" s="25"/>
      <c r="C5" s="25"/>
      <c r="D5" s="26">
        <f>DATE($Q$5,$Q$4,1)</f>
        <v>45383</v>
      </c>
      <c r="E5" s="25"/>
      <c r="F5" s="25"/>
      <c r="G5" s="25"/>
      <c r="H5" s="27"/>
      <c r="I5" s="28"/>
      <c r="J5" s="29" t="s">
        <v>4</v>
      </c>
      <c r="K5" s="473" t="s">
        <v>91</v>
      </c>
      <c r="L5" s="474"/>
      <c r="M5" s="475"/>
      <c r="N5" s="25"/>
      <c r="O5" s="30"/>
      <c r="P5" s="31" t="s">
        <v>6</v>
      </c>
      <c r="Q5" s="21">
        <v>2024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59" s="32" customFormat="1" ht="18" customHeight="1" thickBot="1">
      <c r="A6" s="33"/>
      <c r="B6" s="33"/>
      <c r="C6" s="33"/>
      <c r="D6" s="33"/>
      <c r="E6" s="33"/>
      <c r="F6" s="33"/>
      <c r="G6" s="25"/>
      <c r="H6" s="34"/>
      <c r="I6" s="35"/>
      <c r="J6" s="36" t="s">
        <v>7</v>
      </c>
      <c r="K6" s="476" t="s">
        <v>8</v>
      </c>
      <c r="L6" s="477"/>
      <c r="M6" s="478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59" s="32" customFormat="1" ht="8.25" customHeight="1" thickBot="1">
      <c r="A7" s="33"/>
      <c r="B7" s="33"/>
      <c r="C7" s="39"/>
      <c r="D7" s="40"/>
      <c r="E7" s="39"/>
      <c r="F7" s="39"/>
      <c r="G7" s="25"/>
      <c r="H7" s="25"/>
      <c r="I7" s="25"/>
      <c r="J7" s="25"/>
      <c r="K7" s="25"/>
      <c r="L7" s="25"/>
      <c r="M7" s="25"/>
      <c r="N7" s="25"/>
      <c r="O7" s="41"/>
      <c r="P7" s="41"/>
      <c r="Q7" s="41"/>
      <c r="R7" s="41"/>
      <c r="S7" s="41"/>
      <c r="T7" s="41"/>
      <c r="U7" s="41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59" s="49" customFormat="1" ht="15" customHeight="1" thickTop="1">
      <c r="A8" s="42"/>
      <c r="B8" s="43"/>
      <c r="C8" s="43"/>
      <c r="D8" s="44"/>
      <c r="E8" s="45"/>
      <c r="F8" s="46" t="s">
        <v>9</v>
      </c>
      <c r="G8" s="47" t="s">
        <v>10</v>
      </c>
      <c r="H8" s="47" t="s">
        <v>11</v>
      </c>
      <c r="I8" s="47" t="s">
        <v>12</v>
      </c>
      <c r="J8" s="47" t="s">
        <v>13</v>
      </c>
      <c r="K8" s="47" t="s">
        <v>14</v>
      </c>
      <c r="L8" s="47" t="s">
        <v>15</v>
      </c>
      <c r="M8" s="47" t="s">
        <v>16</v>
      </c>
      <c r="N8" s="47" t="s">
        <v>17</v>
      </c>
      <c r="O8" s="47" t="s">
        <v>18</v>
      </c>
      <c r="P8" s="47" t="s">
        <v>19</v>
      </c>
      <c r="Q8" s="47" t="s">
        <v>20</v>
      </c>
      <c r="R8" s="47" t="s">
        <v>21</v>
      </c>
      <c r="S8" s="47" t="s">
        <v>22</v>
      </c>
      <c r="T8" s="47" t="s">
        <v>23</v>
      </c>
      <c r="U8" s="47" t="s">
        <v>24</v>
      </c>
      <c r="V8" s="47" t="s">
        <v>25</v>
      </c>
      <c r="W8" s="47" t="s">
        <v>26</v>
      </c>
      <c r="X8" s="47" t="s">
        <v>27</v>
      </c>
      <c r="Y8" s="47" t="s">
        <v>28</v>
      </c>
      <c r="Z8" s="47" t="s">
        <v>29</v>
      </c>
      <c r="AA8" s="47" t="s">
        <v>30</v>
      </c>
      <c r="AB8" s="47" t="s">
        <v>31</v>
      </c>
      <c r="AC8" s="47" t="s">
        <v>32</v>
      </c>
      <c r="AD8" s="47" t="s">
        <v>33</v>
      </c>
      <c r="AE8" s="47" t="s">
        <v>34</v>
      </c>
      <c r="AF8" s="47" t="s">
        <v>35</v>
      </c>
      <c r="AG8" s="48" t="s">
        <v>36</v>
      </c>
      <c r="AH8" s="479" t="s">
        <v>37</v>
      </c>
      <c r="AI8" s="480"/>
      <c r="AJ8" s="480"/>
      <c r="AK8" s="480"/>
      <c r="AL8" s="481"/>
      <c r="AM8" s="482" t="str">
        <f>"EU % " &amp; RIGHT(E11,2) &amp; "/" &amp; RIGHT(E12,2)</f>
        <v>EU % 24/23</v>
      </c>
    </row>
    <row r="9" spans="1:59" s="49" customFormat="1" hidden="1" outlineLevel="1">
      <c r="A9" s="50"/>
      <c r="B9" s="51"/>
      <c r="C9" s="51"/>
      <c r="D9" s="52"/>
      <c r="E9" s="53"/>
      <c r="F9" s="54" t="s">
        <v>38</v>
      </c>
      <c r="G9" s="55" t="s">
        <v>39</v>
      </c>
      <c r="H9" s="55" t="s">
        <v>40</v>
      </c>
      <c r="I9" s="55" t="s">
        <v>41</v>
      </c>
      <c r="J9" s="55" t="s">
        <v>42</v>
      </c>
      <c r="K9" s="55" t="s">
        <v>43</v>
      </c>
      <c r="L9" s="55" t="s">
        <v>44</v>
      </c>
      <c r="M9" s="55" t="s">
        <v>45</v>
      </c>
      <c r="N9" s="55" t="s">
        <v>46</v>
      </c>
      <c r="O9" s="55" t="s">
        <v>47</v>
      </c>
      <c r="P9" s="56" t="s">
        <v>48</v>
      </c>
      <c r="Q9" s="55" t="s">
        <v>49</v>
      </c>
      <c r="R9" s="55" t="s">
        <v>50</v>
      </c>
      <c r="S9" s="55" t="s">
        <v>51</v>
      </c>
      <c r="T9" s="55" t="s">
        <v>52</v>
      </c>
      <c r="U9" s="55" t="s">
        <v>53</v>
      </c>
      <c r="V9" s="55" t="s">
        <v>54</v>
      </c>
      <c r="W9" s="55" t="s">
        <v>55</v>
      </c>
      <c r="X9" s="55" t="s">
        <v>56</v>
      </c>
      <c r="Y9" s="55" t="s">
        <v>57</v>
      </c>
      <c r="Z9" s="55" t="s">
        <v>58</v>
      </c>
      <c r="AA9" s="55" t="s">
        <v>59</v>
      </c>
      <c r="AB9" s="55" t="s">
        <v>60</v>
      </c>
      <c r="AC9" s="55" t="s">
        <v>61</v>
      </c>
      <c r="AD9" s="55" t="s">
        <v>62</v>
      </c>
      <c r="AE9" s="55" t="s">
        <v>63</v>
      </c>
      <c r="AF9" s="55" t="s">
        <v>64</v>
      </c>
      <c r="AG9" s="57" t="s">
        <v>65</v>
      </c>
      <c r="AH9" s="58"/>
      <c r="AI9" s="59"/>
      <c r="AJ9" s="59"/>
      <c r="AK9" s="59"/>
      <c r="AL9" s="60"/>
      <c r="AM9" s="483"/>
    </row>
    <row r="10" spans="1:59" ht="15.75" customHeight="1" collapsed="1" thickBot="1">
      <c r="A10" s="61"/>
      <c r="B10" s="62"/>
      <c r="C10" s="62"/>
      <c r="D10" s="63"/>
      <c r="E10" s="64"/>
      <c r="F10" s="65">
        <f>$Q$4</f>
        <v>4</v>
      </c>
      <c r="G10" s="66">
        <f t="shared" ref="G10:AF10" si="0">$Q$4</f>
        <v>4</v>
      </c>
      <c r="H10" s="66">
        <f t="shared" si="0"/>
        <v>4</v>
      </c>
      <c r="I10" s="66">
        <f t="shared" si="0"/>
        <v>4</v>
      </c>
      <c r="J10" s="66">
        <f t="shared" si="0"/>
        <v>4</v>
      </c>
      <c r="K10" s="66">
        <f t="shared" si="0"/>
        <v>4</v>
      </c>
      <c r="L10" s="66">
        <f t="shared" si="0"/>
        <v>4</v>
      </c>
      <c r="M10" s="66">
        <f t="shared" si="0"/>
        <v>4</v>
      </c>
      <c r="N10" s="66">
        <f t="shared" si="0"/>
        <v>4</v>
      </c>
      <c r="O10" s="66">
        <f t="shared" si="0"/>
        <v>4</v>
      </c>
      <c r="P10" s="66">
        <f t="shared" si="0"/>
        <v>4</v>
      </c>
      <c r="Q10" s="66">
        <f t="shared" si="0"/>
        <v>4</v>
      </c>
      <c r="R10" s="66">
        <f t="shared" si="0"/>
        <v>4</v>
      </c>
      <c r="S10" s="66">
        <f t="shared" si="0"/>
        <v>4</v>
      </c>
      <c r="T10" s="66">
        <f t="shared" si="0"/>
        <v>4</v>
      </c>
      <c r="U10" s="66">
        <f t="shared" si="0"/>
        <v>4</v>
      </c>
      <c r="V10" s="66">
        <f t="shared" si="0"/>
        <v>4</v>
      </c>
      <c r="W10" s="66">
        <f t="shared" si="0"/>
        <v>4</v>
      </c>
      <c r="X10" s="66">
        <f t="shared" si="0"/>
        <v>4</v>
      </c>
      <c r="Y10" s="66">
        <f t="shared" si="0"/>
        <v>4</v>
      </c>
      <c r="Z10" s="66">
        <f t="shared" si="0"/>
        <v>4</v>
      </c>
      <c r="AA10" s="66">
        <f t="shared" si="0"/>
        <v>4</v>
      </c>
      <c r="AB10" s="66">
        <f t="shared" si="0"/>
        <v>4</v>
      </c>
      <c r="AC10" s="66">
        <f t="shared" si="0"/>
        <v>4</v>
      </c>
      <c r="AD10" s="66">
        <f t="shared" si="0"/>
        <v>4</v>
      </c>
      <c r="AE10" s="66">
        <f t="shared" si="0"/>
        <v>4</v>
      </c>
      <c r="AF10" s="66">
        <f t="shared" si="0"/>
        <v>4</v>
      </c>
      <c r="AG10" s="67" t="e">
        <v>#N/A</v>
      </c>
      <c r="AH10" s="68" t="s">
        <v>66</v>
      </c>
      <c r="AI10" s="69"/>
      <c r="AJ10" s="69"/>
      <c r="AK10" s="69"/>
      <c r="AL10" s="70"/>
      <c r="AM10" s="484"/>
      <c r="BA10" s="5"/>
      <c r="BB10" s="5"/>
    </row>
    <row r="11" spans="1:59" s="79" customFormat="1" ht="15" thickTop="1" thickBot="1">
      <c r="A11" s="485" t="s">
        <v>67</v>
      </c>
      <c r="B11" s="486" t="s">
        <v>68</v>
      </c>
      <c r="C11" s="486"/>
      <c r="D11" s="8" t="s">
        <v>69</v>
      </c>
      <c r="E11" s="71">
        <f>$Q$5</f>
        <v>2024</v>
      </c>
      <c r="F11" s="72">
        <v>0</v>
      </c>
      <c r="G11" s="73">
        <v>0</v>
      </c>
      <c r="H11" s="73">
        <v>0</v>
      </c>
      <c r="I11" s="73">
        <v>0</v>
      </c>
      <c r="J11" s="73">
        <v>1.0651200000000001</v>
      </c>
      <c r="K11" s="73">
        <v>0</v>
      </c>
      <c r="L11" s="73">
        <v>5.6721600000000008</v>
      </c>
      <c r="M11" s="73">
        <v>0</v>
      </c>
      <c r="N11" s="73">
        <v>0.32994000000000001</v>
      </c>
      <c r="O11" s="73">
        <v>2.1197999999999997</v>
      </c>
      <c r="P11" s="73">
        <v>0</v>
      </c>
      <c r="Q11" s="73">
        <v>1.4076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2.12426</v>
      </c>
      <c r="Y11" s="73">
        <v>1.9216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4">
        <v>0</v>
      </c>
      <c r="AH11" s="75">
        <f>SUM(F11:AG11)</f>
        <v>14.64048</v>
      </c>
      <c r="AI11" s="76"/>
      <c r="AJ11" s="76"/>
      <c r="AK11" s="76"/>
      <c r="AL11" s="77"/>
      <c r="AM11" s="78">
        <f>IF(ISERROR(AH11/AH12),"",IF(AH11/AH12&gt;2,"++",AH11/AH12-1))</f>
        <v>0.55679234729792659</v>
      </c>
      <c r="BB11" s="80" t="s">
        <v>70</v>
      </c>
      <c r="BC11" s="81" t="str">
        <f>VLOOKUP($K$4,$BB$12:$BC$15,2,0)</f>
        <v>4+</v>
      </c>
      <c r="BE11" s="82">
        <v>1</v>
      </c>
      <c r="BF11" s="82">
        <v>2010</v>
      </c>
      <c r="BG11" s="83" t="s">
        <v>71</v>
      </c>
    </row>
    <row r="12" spans="1:59" s="79" customFormat="1" ht="14.4" thickBot="1">
      <c r="A12" s="465"/>
      <c r="B12" s="467"/>
      <c r="C12" s="467"/>
      <c r="D12" s="84" t="str">
        <f>D11</f>
        <v>0102 Pure Bred Breeding</v>
      </c>
      <c r="E12" s="85">
        <f>E11-1</f>
        <v>2023</v>
      </c>
      <c r="F12" s="86">
        <v>0</v>
      </c>
      <c r="G12" s="87">
        <v>0</v>
      </c>
      <c r="H12" s="87">
        <v>0</v>
      </c>
      <c r="I12" s="87">
        <v>0</v>
      </c>
      <c r="J12" s="87">
        <v>0.77839999999999998</v>
      </c>
      <c r="K12" s="87">
        <v>0</v>
      </c>
      <c r="L12" s="87">
        <v>0.89600000000000013</v>
      </c>
      <c r="M12" s="87">
        <v>0</v>
      </c>
      <c r="N12" s="87">
        <v>0</v>
      </c>
      <c r="O12" s="87">
        <v>0.25100000000000006</v>
      </c>
      <c r="P12" s="87">
        <v>0</v>
      </c>
      <c r="Q12" s="87">
        <v>1.5978000000000003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1.09066</v>
      </c>
      <c r="Y12" s="87">
        <v>4.7904000000000009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8">
        <v>0</v>
      </c>
      <c r="AH12" s="89">
        <f t="shared" ref="AH12:AH75" si="1">SUM(F12:AG12)</f>
        <v>9.4042600000000007</v>
      </c>
      <c r="AI12" s="90"/>
      <c r="AJ12" s="90"/>
      <c r="AK12" s="90"/>
      <c r="AL12" s="91"/>
      <c r="AM12" s="92"/>
      <c r="BB12" s="93" t="s">
        <v>72</v>
      </c>
      <c r="BC12" s="94">
        <v>1</v>
      </c>
      <c r="BE12" s="82">
        <v>2</v>
      </c>
      <c r="BF12" s="82">
        <f>1+BF11</f>
        <v>2011</v>
      </c>
      <c r="BG12" s="83" t="s">
        <v>73</v>
      </c>
    </row>
    <row r="13" spans="1:59" s="79" customFormat="1" ht="13.8">
      <c r="A13" s="464" t="s">
        <v>67</v>
      </c>
      <c r="B13" s="466" t="s">
        <v>74</v>
      </c>
      <c r="C13" s="466"/>
      <c r="D13" s="8" t="s">
        <v>75</v>
      </c>
      <c r="E13" s="95">
        <f>$Q$5</f>
        <v>2024</v>
      </c>
      <c r="F13" s="96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12.835829999999998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10.4274</v>
      </c>
      <c r="W13" s="97">
        <v>0</v>
      </c>
      <c r="X13" s="97">
        <v>3.6478500000000014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8">
        <v>0</v>
      </c>
      <c r="AH13" s="99">
        <f t="shared" si="1"/>
        <v>26.911080000000002</v>
      </c>
      <c r="AI13" s="100"/>
      <c r="AJ13" s="100"/>
      <c r="AK13" s="100"/>
      <c r="AL13" s="101"/>
      <c r="AM13" s="102">
        <f t="shared" ref="AM13:AM77" si="2">IF(ISERROR(AH13/AH14),"",IF(AH13/AH14&gt;2,"++",AH13/AH14-1))</f>
        <v>-0.61906873049238809</v>
      </c>
      <c r="BB13" s="93" t="s">
        <v>76</v>
      </c>
      <c r="BC13" s="94" t="s">
        <v>77</v>
      </c>
      <c r="BE13" s="82">
        <v>3</v>
      </c>
      <c r="BF13" s="82">
        <f>1+BF12</f>
        <v>2012</v>
      </c>
      <c r="BG13" s="83" t="s">
        <v>78</v>
      </c>
    </row>
    <row r="14" spans="1:59" s="79" customFormat="1" ht="14.4" thickBot="1">
      <c r="A14" s="465"/>
      <c r="B14" s="467"/>
      <c r="C14" s="467"/>
      <c r="D14" s="8" t="s">
        <v>75</v>
      </c>
      <c r="E14" s="85">
        <f>E13-1</f>
        <v>2023</v>
      </c>
      <c r="F14" s="86">
        <v>0</v>
      </c>
      <c r="G14" s="87">
        <v>0</v>
      </c>
      <c r="H14" s="87">
        <v>0</v>
      </c>
      <c r="I14" s="87">
        <v>0</v>
      </c>
      <c r="J14" s="87">
        <v>1.82</v>
      </c>
      <c r="K14" s="87">
        <v>0</v>
      </c>
      <c r="L14" s="87">
        <v>0</v>
      </c>
      <c r="M14" s="87">
        <v>0</v>
      </c>
      <c r="N14" s="87">
        <v>33.721199999999996</v>
      </c>
      <c r="O14" s="87">
        <v>1.8640000000000004E-2</v>
      </c>
      <c r="P14" s="87">
        <v>0</v>
      </c>
      <c r="Q14" s="87">
        <v>0.51934000000000002</v>
      </c>
      <c r="R14" s="87">
        <v>0</v>
      </c>
      <c r="S14" s="87">
        <v>0</v>
      </c>
      <c r="T14" s="87">
        <v>0</v>
      </c>
      <c r="U14" s="87">
        <v>0</v>
      </c>
      <c r="V14" s="87">
        <v>20.264069999999997</v>
      </c>
      <c r="W14" s="87">
        <v>0</v>
      </c>
      <c r="X14" s="87">
        <v>4.0713200000000001</v>
      </c>
      <c r="Y14" s="87">
        <v>0</v>
      </c>
      <c r="Z14" s="87">
        <v>0</v>
      </c>
      <c r="AA14" s="87">
        <v>0</v>
      </c>
      <c r="AB14" s="87">
        <v>0</v>
      </c>
      <c r="AC14" s="87">
        <v>10.230930000000001</v>
      </c>
      <c r="AD14" s="87">
        <v>0</v>
      </c>
      <c r="AE14" s="87">
        <v>0</v>
      </c>
      <c r="AF14" s="87">
        <v>0</v>
      </c>
      <c r="AG14" s="88">
        <v>0</v>
      </c>
      <c r="AH14" s="89">
        <f t="shared" si="1"/>
        <v>70.645499999999998</v>
      </c>
      <c r="AI14" s="90"/>
      <c r="AJ14" s="90"/>
      <c r="AK14" s="90"/>
      <c r="AL14" s="91"/>
      <c r="AM14" s="92"/>
      <c r="BB14" s="93" t="s">
        <v>79</v>
      </c>
      <c r="BC14" s="94" t="s">
        <v>80</v>
      </c>
      <c r="BE14" s="82">
        <v>4</v>
      </c>
      <c r="BF14" s="82">
        <f>1+BF13</f>
        <v>2013</v>
      </c>
      <c r="BG14" s="83" t="s">
        <v>81</v>
      </c>
    </row>
    <row r="15" spans="1:59" s="79" customFormat="1" ht="14.4" thickBot="1">
      <c r="A15" s="464" t="s">
        <v>82</v>
      </c>
      <c r="B15" s="461" t="s">
        <v>83</v>
      </c>
      <c r="C15" s="461"/>
      <c r="D15" s="103"/>
      <c r="E15" s="95">
        <f>$Q$5</f>
        <v>2024</v>
      </c>
      <c r="F15" s="104">
        <f t="shared" ref="F15:AG16" si="3">F17+F19+F21+F23+F25+F27</f>
        <v>358.21170000000001</v>
      </c>
      <c r="G15" s="105">
        <f t="shared" si="3"/>
        <v>0.5837</v>
      </c>
      <c r="H15" s="105">
        <f t="shared" si="3"/>
        <v>1.9214</v>
      </c>
      <c r="I15" s="105">
        <f t="shared" si="3"/>
        <v>869.74900000000014</v>
      </c>
      <c r="J15" s="105">
        <f t="shared" si="3"/>
        <v>12973.990400000001</v>
      </c>
      <c r="K15" s="105">
        <f t="shared" si="3"/>
        <v>0</v>
      </c>
      <c r="L15" s="105">
        <f t="shared" si="3"/>
        <v>6913.1944000000012</v>
      </c>
      <c r="M15" s="105">
        <f t="shared" si="3"/>
        <v>183.44300000000001</v>
      </c>
      <c r="N15" s="105">
        <f t="shared" si="3"/>
        <v>4324.9029</v>
      </c>
      <c r="O15" s="105">
        <f t="shared" si="3"/>
        <v>12548.899799999999</v>
      </c>
      <c r="P15" s="105">
        <f t="shared" si="3"/>
        <v>0</v>
      </c>
      <c r="Q15" s="105">
        <f t="shared" si="3"/>
        <v>5558.9333999999999</v>
      </c>
      <c r="R15" s="105">
        <f t="shared" si="3"/>
        <v>2.3100999999999998</v>
      </c>
      <c r="S15" s="105">
        <f t="shared" si="3"/>
        <v>0</v>
      </c>
      <c r="T15" s="105">
        <f t="shared" si="3"/>
        <v>0</v>
      </c>
      <c r="U15" s="105">
        <f t="shared" si="3"/>
        <v>0</v>
      </c>
      <c r="V15" s="105">
        <f t="shared" si="3"/>
        <v>1.7848999999999999</v>
      </c>
      <c r="W15" s="105">
        <f t="shared" si="3"/>
        <v>0</v>
      </c>
      <c r="X15" s="105">
        <f t="shared" si="3"/>
        <v>26770.9241</v>
      </c>
      <c r="Y15" s="105">
        <f t="shared" si="3"/>
        <v>0.66820000000000002</v>
      </c>
      <c r="Z15" s="105">
        <f t="shared" si="3"/>
        <v>2.2295000000000003</v>
      </c>
      <c r="AA15" s="105">
        <f t="shared" si="3"/>
        <v>1475.904</v>
      </c>
      <c r="AB15" s="105">
        <f t="shared" si="3"/>
        <v>11.5791</v>
      </c>
      <c r="AC15" s="105">
        <f t="shared" si="3"/>
        <v>0</v>
      </c>
      <c r="AD15" s="105">
        <f t="shared" si="3"/>
        <v>0</v>
      </c>
      <c r="AE15" s="105">
        <f t="shared" si="3"/>
        <v>2E-3</v>
      </c>
      <c r="AF15" s="105">
        <f t="shared" si="3"/>
        <v>419.75340000000006</v>
      </c>
      <c r="AG15" s="106">
        <f t="shared" si="3"/>
        <v>0</v>
      </c>
      <c r="AH15" s="107">
        <f t="shared" si="1"/>
        <v>72418.985000000001</v>
      </c>
      <c r="AI15" s="108"/>
      <c r="AJ15" s="108"/>
      <c r="AK15" s="108"/>
      <c r="AL15" s="109"/>
      <c r="AM15" s="110">
        <f t="shared" si="2"/>
        <v>3.3772321961776486E-2</v>
      </c>
      <c r="BB15" s="111" t="s">
        <v>2</v>
      </c>
      <c r="BC15" s="112" t="s">
        <v>84</v>
      </c>
      <c r="BE15" s="82">
        <v>5</v>
      </c>
      <c r="BF15" s="82">
        <f>1+BF14</f>
        <v>2014</v>
      </c>
      <c r="BG15" s="83" t="s">
        <v>85</v>
      </c>
    </row>
    <row r="16" spans="1:59" s="79" customFormat="1" ht="14.4" thickBot="1">
      <c r="A16" s="468"/>
      <c r="B16" s="462"/>
      <c r="C16" s="462"/>
      <c r="D16" s="113"/>
      <c r="E16" s="85">
        <f>E15-1</f>
        <v>2023</v>
      </c>
      <c r="F16" s="114">
        <f t="shared" si="3"/>
        <v>649.03180000000009</v>
      </c>
      <c r="G16" s="115">
        <f t="shared" si="3"/>
        <v>0</v>
      </c>
      <c r="H16" s="115">
        <f t="shared" si="3"/>
        <v>9.1935000000000002</v>
      </c>
      <c r="I16" s="115">
        <f t="shared" si="3"/>
        <v>602.44910000000004</v>
      </c>
      <c r="J16" s="115">
        <f t="shared" si="3"/>
        <v>11734.712600000001</v>
      </c>
      <c r="K16" s="115">
        <f t="shared" si="3"/>
        <v>0</v>
      </c>
      <c r="L16" s="115">
        <f t="shared" si="3"/>
        <v>7243.2523000000001</v>
      </c>
      <c r="M16" s="115">
        <f t="shared" si="3"/>
        <v>191.09739999999999</v>
      </c>
      <c r="N16" s="115">
        <f t="shared" si="3"/>
        <v>3513.2150999999999</v>
      </c>
      <c r="O16" s="115">
        <f t="shared" si="3"/>
        <v>12277.181700000001</v>
      </c>
      <c r="P16" s="115">
        <f t="shared" si="3"/>
        <v>0</v>
      </c>
      <c r="Q16" s="115">
        <f t="shared" si="3"/>
        <v>5426.3048000000008</v>
      </c>
      <c r="R16" s="115">
        <f t="shared" si="3"/>
        <v>0</v>
      </c>
      <c r="S16" s="115">
        <f t="shared" si="3"/>
        <v>0</v>
      </c>
      <c r="T16" s="115">
        <f t="shared" si="3"/>
        <v>0</v>
      </c>
      <c r="U16" s="115">
        <f t="shared" si="3"/>
        <v>2.6467999999999998</v>
      </c>
      <c r="V16" s="115">
        <f t="shared" si="3"/>
        <v>0</v>
      </c>
      <c r="W16" s="115">
        <f t="shared" si="3"/>
        <v>0.58080000000000009</v>
      </c>
      <c r="X16" s="115">
        <f t="shared" si="3"/>
        <v>27162.938600000001</v>
      </c>
      <c r="Y16" s="115">
        <f t="shared" si="3"/>
        <v>0.23730000000000001</v>
      </c>
      <c r="Z16" s="115">
        <f t="shared" si="3"/>
        <v>2.0019999999999998</v>
      </c>
      <c r="AA16" s="115">
        <f t="shared" si="3"/>
        <v>758.71660000000008</v>
      </c>
      <c r="AB16" s="115">
        <f t="shared" si="3"/>
        <v>15.063099999999999</v>
      </c>
      <c r="AC16" s="115">
        <f t="shared" si="3"/>
        <v>0</v>
      </c>
      <c r="AD16" s="115">
        <f t="shared" si="3"/>
        <v>0</v>
      </c>
      <c r="AE16" s="115">
        <f t="shared" si="3"/>
        <v>8.5020000000000007</v>
      </c>
      <c r="AF16" s="115">
        <f t="shared" si="3"/>
        <v>456.0027</v>
      </c>
      <c r="AG16" s="116">
        <f t="shared" si="3"/>
        <v>0</v>
      </c>
      <c r="AH16" s="117">
        <f t="shared" si="1"/>
        <v>70053.128199999992</v>
      </c>
      <c r="AI16" s="118"/>
      <c r="AJ16" s="118"/>
      <c r="AK16" s="118"/>
      <c r="AL16" s="119"/>
      <c r="AM16" s="120"/>
      <c r="BB16" s="80" t="s">
        <v>86</v>
      </c>
      <c r="BC16" s="81">
        <f>VLOOKUP($K$5,$BB$17:$BC$18,2,0)</f>
        <v>1</v>
      </c>
      <c r="BE16" s="82">
        <v>6</v>
      </c>
      <c r="BF16" s="82">
        <f>1+BF15</f>
        <v>2015</v>
      </c>
      <c r="BG16" s="83" t="s">
        <v>87</v>
      </c>
    </row>
    <row r="17" spans="1:60" ht="14.4" hidden="1" outlineLevel="1" thickBot="1">
      <c r="A17" s="121"/>
      <c r="B17" s="122" t="s">
        <v>88</v>
      </c>
      <c r="C17" s="123" t="s">
        <v>89</v>
      </c>
      <c r="D17" s="124" t="s">
        <v>90</v>
      </c>
      <c r="E17" s="125">
        <f>$Q$5</f>
        <v>2024</v>
      </c>
      <c r="F17" s="126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788.17500000000007</v>
      </c>
      <c r="M17" s="127">
        <v>0</v>
      </c>
      <c r="N17" s="127">
        <v>0</v>
      </c>
      <c r="O17" s="127">
        <v>4223.7690000000002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256.67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2E-3</v>
      </c>
      <c r="AF17" s="127">
        <v>7.6999999999999999E-2</v>
      </c>
      <c r="AG17" s="128">
        <v>0</v>
      </c>
      <c r="AH17" s="129">
        <f t="shared" si="1"/>
        <v>5268.6930000000011</v>
      </c>
      <c r="AI17" s="130"/>
      <c r="AJ17" s="130"/>
      <c r="AK17" s="130"/>
      <c r="AL17" s="131"/>
      <c r="AM17" s="132">
        <f t="shared" si="2"/>
        <v>3.9774839811270724E-2</v>
      </c>
      <c r="BA17" s="5"/>
      <c r="BB17" s="93" t="s">
        <v>91</v>
      </c>
      <c r="BC17" s="94">
        <v>1</v>
      </c>
      <c r="BE17" s="82">
        <v>7</v>
      </c>
      <c r="BF17" s="82">
        <f t="shared" ref="BF17:BF28" si="4">1+BF16</f>
        <v>2016</v>
      </c>
      <c r="BG17" s="83" t="s">
        <v>92</v>
      </c>
    </row>
    <row r="18" spans="1:60" ht="14.4" hidden="1" outlineLevel="1" thickBot="1">
      <c r="A18" s="121"/>
      <c r="B18" s="133"/>
      <c r="C18" s="134"/>
      <c r="D18" s="113" t="s">
        <v>90</v>
      </c>
      <c r="E18" s="135">
        <f>E17-1</f>
        <v>2023</v>
      </c>
      <c r="F18" s="136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1111.8340000000001</v>
      </c>
      <c r="M18" s="137">
        <v>0</v>
      </c>
      <c r="N18" s="137">
        <v>0</v>
      </c>
      <c r="O18" s="137">
        <v>3759.8510000000001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195.45800000000003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5.0000000000000001E-3</v>
      </c>
      <c r="AG18" s="138">
        <v>0</v>
      </c>
      <c r="AH18" s="139">
        <f t="shared" si="1"/>
        <v>5067.1480000000001</v>
      </c>
      <c r="AI18" s="140"/>
      <c r="AJ18" s="140"/>
      <c r="AK18" s="140"/>
      <c r="AL18" s="141"/>
      <c r="AM18" s="142"/>
      <c r="BA18" s="5"/>
      <c r="BB18" s="111" t="s">
        <v>5</v>
      </c>
      <c r="BC18" s="143">
        <v>2</v>
      </c>
      <c r="BE18" s="82">
        <v>8</v>
      </c>
      <c r="BF18" s="82">
        <f t="shared" si="4"/>
        <v>2017</v>
      </c>
      <c r="BG18" s="83" t="s">
        <v>93</v>
      </c>
    </row>
    <row r="19" spans="1:60" ht="14.4" hidden="1" outlineLevel="1" thickBot="1">
      <c r="A19" s="121"/>
      <c r="B19" s="122" t="s">
        <v>94</v>
      </c>
      <c r="C19" s="123" t="s">
        <v>95</v>
      </c>
      <c r="D19" s="124" t="s">
        <v>96</v>
      </c>
      <c r="E19" s="125">
        <f>$Q$5</f>
        <v>2024</v>
      </c>
      <c r="F19" s="126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1087.9229999999998</v>
      </c>
      <c r="M19" s="127">
        <v>0</v>
      </c>
      <c r="N19" s="127">
        <v>0</v>
      </c>
      <c r="O19" s="127">
        <v>892.87200000000007</v>
      </c>
      <c r="P19" s="127">
        <v>0</v>
      </c>
      <c r="Q19" s="127">
        <v>0.92500000000000004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8.1980000000000004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8">
        <v>0</v>
      </c>
      <c r="AH19" s="129">
        <f t="shared" si="1"/>
        <v>1989.9179999999999</v>
      </c>
      <c r="AI19" s="130"/>
      <c r="AJ19" s="130"/>
      <c r="AK19" s="130"/>
      <c r="AL19" s="131"/>
      <c r="AM19" s="132">
        <f t="shared" si="2"/>
        <v>0.28235700485769111</v>
      </c>
      <c r="BA19" s="5"/>
      <c r="BB19" s="80" t="s">
        <v>97</v>
      </c>
      <c r="BC19" s="81">
        <f>VLOOKUP($K$6,$BB$20:$BC$21,2,0)</f>
        <v>9</v>
      </c>
      <c r="BE19" s="82">
        <v>9</v>
      </c>
      <c r="BF19" s="82">
        <f t="shared" si="4"/>
        <v>2018</v>
      </c>
      <c r="BG19" s="83" t="s">
        <v>98</v>
      </c>
    </row>
    <row r="20" spans="1:60" ht="14.4" hidden="1" outlineLevel="1" thickBot="1">
      <c r="A20" s="121"/>
      <c r="B20" s="133"/>
      <c r="C20" s="134"/>
      <c r="D20" s="113" t="s">
        <v>96</v>
      </c>
      <c r="E20" s="135">
        <f>E19-1</f>
        <v>2023</v>
      </c>
      <c r="F20" s="136">
        <v>0.52400000000000002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748.34100000000001</v>
      </c>
      <c r="M20" s="137">
        <v>0</v>
      </c>
      <c r="N20" s="137">
        <v>0.03</v>
      </c>
      <c r="O20" s="137">
        <v>795.298</v>
      </c>
      <c r="P20" s="137">
        <v>0</v>
      </c>
      <c r="Q20" s="137">
        <v>1.5819999999999999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5.9909999999999997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8">
        <v>0</v>
      </c>
      <c r="AH20" s="139">
        <f t="shared" si="1"/>
        <v>1551.7660000000001</v>
      </c>
      <c r="AI20" s="140"/>
      <c r="AJ20" s="140"/>
      <c r="AK20" s="140"/>
      <c r="AL20" s="141"/>
      <c r="AM20" s="142"/>
      <c r="BA20" s="5"/>
      <c r="BB20" s="93" t="s">
        <v>99</v>
      </c>
      <c r="BC20" s="94">
        <v>8</v>
      </c>
      <c r="BE20" s="82">
        <v>10</v>
      </c>
      <c r="BF20" s="82">
        <f t="shared" si="4"/>
        <v>2019</v>
      </c>
      <c r="BG20" s="83" t="s">
        <v>100</v>
      </c>
    </row>
    <row r="21" spans="1:60" ht="14.4" hidden="1" outlineLevel="1" thickBot="1">
      <c r="A21" s="121"/>
      <c r="B21" s="122" t="s">
        <v>101</v>
      </c>
      <c r="C21" s="123" t="s">
        <v>102</v>
      </c>
      <c r="D21" s="124" t="s">
        <v>103</v>
      </c>
      <c r="E21" s="125">
        <f>$Q$5</f>
        <v>2024</v>
      </c>
      <c r="F21" s="126">
        <v>0</v>
      </c>
      <c r="G21" s="127">
        <v>0</v>
      </c>
      <c r="H21" s="127">
        <v>0</v>
      </c>
      <c r="I21" s="127">
        <v>0.83599999999999997</v>
      </c>
      <c r="J21" s="127">
        <v>0</v>
      </c>
      <c r="K21" s="127">
        <v>0</v>
      </c>
      <c r="L21" s="127">
        <v>3.0000000000000001E-3</v>
      </c>
      <c r="M21" s="127">
        <v>0</v>
      </c>
      <c r="N21" s="127">
        <v>0</v>
      </c>
      <c r="O21" s="127">
        <v>70.415000000000006</v>
      </c>
      <c r="P21" s="127">
        <v>0</v>
      </c>
      <c r="Q21" s="127">
        <v>3.6389999999999998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1.0000000000000002E-2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8">
        <v>0</v>
      </c>
      <c r="AH21" s="129">
        <f t="shared" si="1"/>
        <v>74.903000000000006</v>
      </c>
      <c r="AI21" s="130"/>
      <c r="AJ21" s="130"/>
      <c r="AK21" s="130"/>
      <c r="AL21" s="131"/>
      <c r="AM21" s="132">
        <f t="shared" si="2"/>
        <v>0.34911743515850158</v>
      </c>
      <c r="BA21" s="5"/>
      <c r="BB21" s="111" t="s">
        <v>8</v>
      </c>
      <c r="BC21" s="143">
        <v>9</v>
      </c>
      <c r="BE21" s="82">
        <v>11</v>
      </c>
      <c r="BF21" s="82">
        <f t="shared" si="4"/>
        <v>2020</v>
      </c>
      <c r="BG21" s="83" t="s">
        <v>104</v>
      </c>
    </row>
    <row r="22" spans="1:60" ht="14.4" hidden="1" outlineLevel="1" thickBot="1">
      <c r="A22" s="121"/>
      <c r="B22" s="133"/>
      <c r="C22" s="134"/>
      <c r="D22" s="113" t="s">
        <v>103</v>
      </c>
      <c r="E22" s="135">
        <f>E21-1</f>
        <v>2023</v>
      </c>
      <c r="F22" s="136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7.9000000000000001E-2</v>
      </c>
      <c r="M22" s="137">
        <v>0</v>
      </c>
      <c r="N22" s="137">
        <v>0</v>
      </c>
      <c r="O22" s="137">
        <v>55.384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3.3000000000000002E-2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2.4E-2</v>
      </c>
      <c r="AG22" s="138">
        <v>0</v>
      </c>
      <c r="AH22" s="139">
        <f t="shared" si="1"/>
        <v>55.52</v>
      </c>
      <c r="AI22" s="140"/>
      <c r="AJ22" s="140"/>
      <c r="AK22" s="140"/>
      <c r="AL22" s="141"/>
      <c r="AM22" s="142"/>
      <c r="BA22" s="5"/>
      <c r="BC22" s="144"/>
      <c r="BE22" s="82">
        <v>12</v>
      </c>
      <c r="BF22" s="82">
        <f t="shared" si="4"/>
        <v>2021</v>
      </c>
      <c r="BG22" s="83" t="s">
        <v>105</v>
      </c>
    </row>
    <row r="23" spans="1:60" ht="14.4" hidden="1" outlineLevel="1" thickBot="1">
      <c r="A23" s="121"/>
      <c r="B23" s="122" t="s">
        <v>106</v>
      </c>
      <c r="C23" s="123" t="s">
        <v>107</v>
      </c>
      <c r="D23" s="124" t="s">
        <v>108</v>
      </c>
      <c r="E23" s="125">
        <f>$Q$5</f>
        <v>2024</v>
      </c>
      <c r="F23" s="126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0.74</v>
      </c>
      <c r="M23" s="127">
        <v>0</v>
      </c>
      <c r="N23" s="127">
        <v>1.149</v>
      </c>
      <c r="O23" s="127">
        <v>15.362000000000002</v>
      </c>
      <c r="P23" s="127">
        <v>0</v>
      </c>
      <c r="Q23" s="127">
        <v>72.527000000000001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356.89000000000004</v>
      </c>
      <c r="Y23" s="127">
        <v>0</v>
      </c>
      <c r="Z23" s="127">
        <v>0</v>
      </c>
      <c r="AA23" s="127">
        <v>5.9420000000000002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8">
        <v>0</v>
      </c>
      <c r="AH23" s="129">
        <f t="shared" si="1"/>
        <v>452.61000000000007</v>
      </c>
      <c r="AI23" s="130"/>
      <c r="AJ23" s="130"/>
      <c r="AK23" s="130"/>
      <c r="AL23" s="131"/>
      <c r="AM23" s="132">
        <f t="shared" si="2"/>
        <v>-6.3171403142011306E-2</v>
      </c>
      <c r="BA23" s="5"/>
      <c r="BC23" s="144"/>
      <c r="BF23" s="82">
        <f t="shared" si="4"/>
        <v>2022</v>
      </c>
    </row>
    <row r="24" spans="1:60" ht="14.4" hidden="1" outlineLevel="1" thickBot="1">
      <c r="A24" s="121"/>
      <c r="B24" s="133"/>
      <c r="C24" s="134"/>
      <c r="D24" s="113" t="s">
        <v>108</v>
      </c>
      <c r="E24" s="135">
        <f>E23-1</f>
        <v>2023</v>
      </c>
      <c r="F24" s="136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2.3369999999999997</v>
      </c>
      <c r="M24" s="137">
        <v>0</v>
      </c>
      <c r="N24" s="137">
        <v>5.2230000000000008</v>
      </c>
      <c r="O24" s="137">
        <v>69.335999999999999</v>
      </c>
      <c r="P24" s="137">
        <v>0</v>
      </c>
      <c r="Q24" s="137">
        <v>107.804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296.52600000000001</v>
      </c>
      <c r="Y24" s="137">
        <v>0</v>
      </c>
      <c r="Z24" s="137">
        <v>0</v>
      </c>
      <c r="AA24" s="137">
        <v>1.9039999999999999</v>
      </c>
      <c r="AB24" s="137">
        <v>0</v>
      </c>
      <c r="AC24" s="137">
        <v>0</v>
      </c>
      <c r="AD24" s="137">
        <v>0</v>
      </c>
      <c r="AE24" s="137">
        <v>0</v>
      </c>
      <c r="AF24" s="137">
        <v>0</v>
      </c>
      <c r="AG24" s="138">
        <v>0</v>
      </c>
      <c r="AH24" s="139">
        <f t="shared" si="1"/>
        <v>483.13</v>
      </c>
      <c r="AI24" s="140"/>
      <c r="AJ24" s="140"/>
      <c r="AK24" s="140"/>
      <c r="AL24" s="141"/>
      <c r="AM24" s="142"/>
      <c r="BA24" s="5"/>
      <c r="BC24" s="144"/>
      <c r="BF24" s="82">
        <f t="shared" si="4"/>
        <v>2023</v>
      </c>
    </row>
    <row r="25" spans="1:60" ht="14.4" hidden="1" outlineLevel="1" thickBot="1">
      <c r="A25" s="121"/>
      <c r="B25" s="122" t="s">
        <v>109</v>
      </c>
      <c r="C25" s="123" t="s">
        <v>110</v>
      </c>
      <c r="D25" s="124" t="s">
        <v>111</v>
      </c>
      <c r="E25" s="125">
        <f>$Q$5</f>
        <v>2024</v>
      </c>
      <c r="F25" s="126">
        <v>13.700000000000001</v>
      </c>
      <c r="G25" s="127">
        <v>0</v>
      </c>
      <c r="H25" s="127">
        <v>0</v>
      </c>
      <c r="I25" s="127">
        <v>4.0620000000000003</v>
      </c>
      <c r="J25" s="127">
        <v>17.893999999999998</v>
      </c>
      <c r="K25" s="127">
        <v>0</v>
      </c>
      <c r="L25" s="127">
        <v>49.387</v>
      </c>
      <c r="M25" s="127">
        <v>0</v>
      </c>
      <c r="N25" s="127">
        <v>13.652000000000001</v>
      </c>
      <c r="O25" s="127">
        <v>1070.1779999999999</v>
      </c>
      <c r="P25" s="127">
        <v>0</v>
      </c>
      <c r="Q25" s="127">
        <v>247.74600000000001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339.18099999999998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8">
        <v>0</v>
      </c>
      <c r="AH25" s="129">
        <f t="shared" si="1"/>
        <v>1755.8</v>
      </c>
      <c r="AI25" s="130"/>
      <c r="AJ25" s="130"/>
      <c r="AK25" s="130"/>
      <c r="AL25" s="131"/>
      <c r="AM25" s="132">
        <f t="shared" si="2"/>
        <v>-2.4868139490841101E-2</v>
      </c>
      <c r="BA25" s="5"/>
      <c r="BC25" s="144"/>
      <c r="BF25" s="82">
        <f t="shared" si="4"/>
        <v>2024</v>
      </c>
      <c r="BH25" s="145"/>
    </row>
    <row r="26" spans="1:60" ht="14.4" hidden="1" outlineLevel="1" thickBot="1">
      <c r="A26" s="121"/>
      <c r="B26" s="133"/>
      <c r="C26" s="134"/>
      <c r="D26" s="113" t="s">
        <v>111</v>
      </c>
      <c r="E26" s="135">
        <f>E25-1</f>
        <v>2023</v>
      </c>
      <c r="F26" s="136">
        <v>26.931000000000001</v>
      </c>
      <c r="G26" s="137">
        <v>0</v>
      </c>
      <c r="H26" s="137">
        <v>0.73699999999999999</v>
      </c>
      <c r="I26" s="137">
        <v>3.4</v>
      </c>
      <c r="J26" s="137">
        <v>33.072000000000003</v>
      </c>
      <c r="K26" s="137">
        <v>0</v>
      </c>
      <c r="L26" s="137">
        <v>64.323000000000008</v>
      </c>
      <c r="M26" s="137">
        <v>0</v>
      </c>
      <c r="N26" s="137">
        <v>15.36</v>
      </c>
      <c r="O26" s="137">
        <v>1083.9760000000001</v>
      </c>
      <c r="P26" s="137">
        <v>0</v>
      </c>
      <c r="Q26" s="137">
        <v>190.41300000000001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5.2999999999999999E-2</v>
      </c>
      <c r="X26" s="137">
        <v>381.06000000000006</v>
      </c>
      <c r="Y26" s="137">
        <v>0.13200000000000001</v>
      </c>
      <c r="Z26" s="137">
        <v>0</v>
      </c>
      <c r="AA26" s="137">
        <v>1.1200000000000001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8">
        <v>0</v>
      </c>
      <c r="AH26" s="139">
        <f t="shared" si="1"/>
        <v>1800.5770000000002</v>
      </c>
      <c r="AI26" s="140"/>
      <c r="AJ26" s="140"/>
      <c r="AK26" s="140"/>
      <c r="AL26" s="141"/>
      <c r="AM26" s="142"/>
      <c r="BA26" s="5"/>
      <c r="BC26" s="144"/>
      <c r="BF26" s="82">
        <f t="shared" si="4"/>
        <v>2025</v>
      </c>
    </row>
    <row r="27" spans="1:60" ht="14.4" hidden="1" outlineLevel="1" thickBot="1">
      <c r="A27" s="121"/>
      <c r="B27" s="122" t="s">
        <v>112</v>
      </c>
      <c r="C27" s="123" t="s">
        <v>113</v>
      </c>
      <c r="D27" s="124" t="s">
        <v>114</v>
      </c>
      <c r="E27" s="125">
        <f>$Q$5</f>
        <v>2024</v>
      </c>
      <c r="F27" s="126">
        <v>344.51170000000002</v>
      </c>
      <c r="G27" s="127">
        <v>0.5837</v>
      </c>
      <c r="H27" s="127">
        <v>1.9214</v>
      </c>
      <c r="I27" s="127">
        <v>864.85100000000011</v>
      </c>
      <c r="J27" s="127">
        <v>12956.0964</v>
      </c>
      <c r="K27" s="127">
        <v>0</v>
      </c>
      <c r="L27" s="127">
        <v>4986.9664000000012</v>
      </c>
      <c r="M27" s="127">
        <v>183.44300000000001</v>
      </c>
      <c r="N27" s="127">
        <v>4310.1018999999997</v>
      </c>
      <c r="O27" s="127">
        <v>6276.3037999999997</v>
      </c>
      <c r="P27" s="127">
        <v>0</v>
      </c>
      <c r="Q27" s="127">
        <v>5234.0964000000004</v>
      </c>
      <c r="R27" s="127">
        <v>2.3100999999999998</v>
      </c>
      <c r="S27" s="127">
        <v>0</v>
      </c>
      <c r="T27" s="127">
        <v>0</v>
      </c>
      <c r="U27" s="127">
        <v>0</v>
      </c>
      <c r="V27" s="127">
        <v>1.7848999999999999</v>
      </c>
      <c r="W27" s="127">
        <v>0</v>
      </c>
      <c r="X27" s="127">
        <v>25809.9751</v>
      </c>
      <c r="Y27" s="127">
        <v>0.66820000000000002</v>
      </c>
      <c r="Z27" s="127">
        <v>2.2295000000000003</v>
      </c>
      <c r="AA27" s="127">
        <v>1469.962</v>
      </c>
      <c r="AB27" s="127">
        <v>11.5791</v>
      </c>
      <c r="AC27" s="127">
        <v>0</v>
      </c>
      <c r="AD27" s="127">
        <v>0</v>
      </c>
      <c r="AE27" s="127">
        <v>0</v>
      </c>
      <c r="AF27" s="127">
        <v>419.67640000000006</v>
      </c>
      <c r="AG27" s="128">
        <v>0</v>
      </c>
      <c r="AH27" s="129">
        <f t="shared" si="1"/>
        <v>62877.061000000002</v>
      </c>
      <c r="AI27" s="130"/>
      <c r="AJ27" s="130"/>
      <c r="AK27" s="130"/>
      <c r="AL27" s="131"/>
      <c r="AM27" s="132">
        <f t="shared" si="2"/>
        <v>2.9168903729633433E-2</v>
      </c>
      <c r="BA27" s="5"/>
      <c r="BC27" s="144"/>
      <c r="BF27" s="82">
        <f t="shared" si="4"/>
        <v>2026</v>
      </c>
    </row>
    <row r="28" spans="1:60" ht="14.4" hidden="1" outlineLevel="1" thickBot="1">
      <c r="A28" s="146"/>
      <c r="B28" s="133"/>
      <c r="C28" s="134"/>
      <c r="D28" s="113" t="s">
        <v>114</v>
      </c>
      <c r="E28" s="135">
        <f>E27-1</f>
        <v>2023</v>
      </c>
      <c r="F28" s="147">
        <v>621.57680000000005</v>
      </c>
      <c r="G28" s="148">
        <v>0</v>
      </c>
      <c r="H28" s="148">
        <v>8.4565000000000001</v>
      </c>
      <c r="I28" s="148">
        <v>599.04910000000007</v>
      </c>
      <c r="J28" s="148">
        <v>11701.640600000001</v>
      </c>
      <c r="K28" s="148">
        <v>0</v>
      </c>
      <c r="L28" s="148">
        <v>5316.3383000000003</v>
      </c>
      <c r="M28" s="148">
        <v>191.09739999999999</v>
      </c>
      <c r="N28" s="148">
        <v>3492.6021000000001</v>
      </c>
      <c r="O28" s="148">
        <v>6513.3366999999998</v>
      </c>
      <c r="P28" s="148">
        <v>0</v>
      </c>
      <c r="Q28" s="148">
        <v>5126.5058000000008</v>
      </c>
      <c r="R28" s="148">
        <v>0</v>
      </c>
      <c r="S28" s="148">
        <v>0</v>
      </c>
      <c r="T28" s="148">
        <v>0</v>
      </c>
      <c r="U28" s="148">
        <v>2.6467999999999998</v>
      </c>
      <c r="V28" s="148">
        <v>0</v>
      </c>
      <c r="W28" s="148">
        <v>0.52780000000000005</v>
      </c>
      <c r="X28" s="148">
        <v>26283.870600000002</v>
      </c>
      <c r="Y28" s="148">
        <v>0.1053</v>
      </c>
      <c r="Z28" s="148">
        <v>2.0019999999999998</v>
      </c>
      <c r="AA28" s="148">
        <v>755.69260000000008</v>
      </c>
      <c r="AB28" s="148">
        <v>15.063099999999999</v>
      </c>
      <c r="AC28" s="148">
        <v>0</v>
      </c>
      <c r="AD28" s="148">
        <v>0</v>
      </c>
      <c r="AE28" s="148">
        <v>8.5020000000000007</v>
      </c>
      <c r="AF28" s="148">
        <v>455.97370000000001</v>
      </c>
      <c r="AG28" s="149">
        <v>0</v>
      </c>
      <c r="AH28" s="139">
        <f t="shared" si="1"/>
        <v>61094.987200000018</v>
      </c>
      <c r="AI28" s="140"/>
      <c r="AJ28" s="140"/>
      <c r="AK28" s="140"/>
      <c r="AL28" s="141"/>
      <c r="AM28" s="142"/>
      <c r="BA28" s="5"/>
      <c r="BC28" s="144"/>
      <c r="BF28" s="82">
        <f t="shared" si="4"/>
        <v>2027</v>
      </c>
    </row>
    <row r="29" spans="1:60" s="79" customFormat="1" ht="13.8" collapsed="1">
      <c r="A29" s="150" t="s">
        <v>115</v>
      </c>
      <c r="B29" s="461" t="s">
        <v>116</v>
      </c>
      <c r="C29" s="461"/>
      <c r="D29" s="103"/>
      <c r="E29" s="151">
        <f>$Q$5</f>
        <v>2024</v>
      </c>
      <c r="F29" s="104">
        <f t="shared" ref="F29:AG30" si="5">F31+F33+F35+F37+F39+F41+F43+F45</f>
        <v>74.210499999999996</v>
      </c>
      <c r="G29" s="105">
        <f t="shared" si="5"/>
        <v>0</v>
      </c>
      <c r="H29" s="105">
        <f t="shared" si="5"/>
        <v>109.38200000000001</v>
      </c>
      <c r="I29" s="105">
        <f t="shared" si="5"/>
        <v>168.06790000000001</v>
      </c>
      <c r="J29" s="105">
        <f t="shared" si="5"/>
        <v>1245.2596000000001</v>
      </c>
      <c r="K29" s="105">
        <f t="shared" si="5"/>
        <v>0</v>
      </c>
      <c r="L29" s="105">
        <f t="shared" si="5"/>
        <v>3288.1581000000001</v>
      </c>
      <c r="M29" s="105">
        <f t="shared" si="5"/>
        <v>2125.3479000000002</v>
      </c>
      <c r="N29" s="105">
        <f t="shared" si="5"/>
        <v>3002.8609000000001</v>
      </c>
      <c r="O29" s="105">
        <f t="shared" si="5"/>
        <v>3149.9232000000002</v>
      </c>
      <c r="P29" s="105">
        <f t="shared" si="5"/>
        <v>0</v>
      </c>
      <c r="Q29" s="105">
        <f t="shared" si="5"/>
        <v>14666.130500000001</v>
      </c>
      <c r="R29" s="105">
        <f t="shared" si="5"/>
        <v>14.4495</v>
      </c>
      <c r="S29" s="105">
        <f t="shared" si="5"/>
        <v>0</v>
      </c>
      <c r="T29" s="105">
        <f t="shared" si="5"/>
        <v>11.554399999999999</v>
      </c>
      <c r="U29" s="105">
        <f t="shared" si="5"/>
        <v>0</v>
      </c>
      <c r="V29" s="105">
        <f t="shared" si="5"/>
        <v>0</v>
      </c>
      <c r="W29" s="105">
        <f t="shared" si="5"/>
        <v>29.9026</v>
      </c>
      <c r="X29" s="105">
        <f t="shared" si="5"/>
        <v>7304.3303000000005</v>
      </c>
      <c r="Y29" s="105">
        <f t="shared" si="5"/>
        <v>0.36530000000000007</v>
      </c>
      <c r="Z29" s="105">
        <f t="shared" si="5"/>
        <v>53.137500000000003</v>
      </c>
      <c r="AA29" s="105">
        <f t="shared" si="5"/>
        <v>854.24300000000005</v>
      </c>
      <c r="AB29" s="105">
        <f t="shared" si="5"/>
        <v>17.083100000000002</v>
      </c>
      <c r="AC29" s="105">
        <f t="shared" si="5"/>
        <v>3.12</v>
      </c>
      <c r="AD29" s="105">
        <f t="shared" si="5"/>
        <v>0</v>
      </c>
      <c r="AE29" s="105">
        <f t="shared" si="5"/>
        <v>0</v>
      </c>
      <c r="AF29" s="105">
        <f t="shared" si="5"/>
        <v>118.57040000000001</v>
      </c>
      <c r="AG29" s="106">
        <f t="shared" si="5"/>
        <v>0</v>
      </c>
      <c r="AH29" s="107">
        <f t="shared" si="1"/>
        <v>36236.096700000002</v>
      </c>
      <c r="AI29" s="108"/>
      <c r="AJ29" s="108"/>
      <c r="AK29" s="108"/>
      <c r="AL29" s="109"/>
      <c r="AM29" s="110">
        <f t="shared" si="2"/>
        <v>-0.10780755803116393</v>
      </c>
      <c r="BB29" s="83"/>
      <c r="BC29" s="83"/>
      <c r="BF29" s="82"/>
    </row>
    <row r="30" spans="1:60" s="79" customFormat="1" ht="14.4" thickBot="1">
      <c r="A30" s="152"/>
      <c r="B30" s="462"/>
      <c r="C30" s="462"/>
      <c r="D30" s="113"/>
      <c r="E30" s="153">
        <f>E29-1</f>
        <v>2023</v>
      </c>
      <c r="F30" s="114">
        <f t="shared" si="5"/>
        <v>160.24190000000002</v>
      </c>
      <c r="G30" s="115">
        <f t="shared" si="5"/>
        <v>0</v>
      </c>
      <c r="H30" s="115">
        <f t="shared" si="5"/>
        <v>0.24830000000000002</v>
      </c>
      <c r="I30" s="115">
        <f t="shared" si="5"/>
        <v>84.692400000000006</v>
      </c>
      <c r="J30" s="115">
        <f t="shared" si="5"/>
        <v>1797.1261999999999</v>
      </c>
      <c r="K30" s="115">
        <f t="shared" si="5"/>
        <v>0</v>
      </c>
      <c r="L30" s="115">
        <f t="shared" si="5"/>
        <v>4218.6376</v>
      </c>
      <c r="M30" s="115">
        <f t="shared" si="5"/>
        <v>535.37119999999993</v>
      </c>
      <c r="N30" s="115">
        <f t="shared" si="5"/>
        <v>2552.9671000000003</v>
      </c>
      <c r="O30" s="115">
        <f t="shared" si="5"/>
        <v>3415.8974000000003</v>
      </c>
      <c r="P30" s="115">
        <f t="shared" si="5"/>
        <v>0</v>
      </c>
      <c r="Q30" s="115">
        <f t="shared" si="5"/>
        <v>16479.355100000004</v>
      </c>
      <c r="R30" s="115">
        <f t="shared" si="5"/>
        <v>49.321700000000007</v>
      </c>
      <c r="S30" s="115">
        <f t="shared" si="5"/>
        <v>0</v>
      </c>
      <c r="T30" s="115">
        <f t="shared" si="5"/>
        <v>0</v>
      </c>
      <c r="U30" s="115">
        <f t="shared" si="5"/>
        <v>0</v>
      </c>
      <c r="V30" s="115">
        <f t="shared" si="5"/>
        <v>0</v>
      </c>
      <c r="W30" s="115">
        <f t="shared" si="5"/>
        <v>5.7200000000000001E-2</v>
      </c>
      <c r="X30" s="115">
        <f t="shared" si="5"/>
        <v>9917.6642000000011</v>
      </c>
      <c r="Y30" s="115">
        <f t="shared" si="5"/>
        <v>3.1109</v>
      </c>
      <c r="Z30" s="115">
        <f t="shared" si="5"/>
        <v>25.049699999999998</v>
      </c>
      <c r="AA30" s="115">
        <f t="shared" si="5"/>
        <v>1188.8130999999998</v>
      </c>
      <c r="AB30" s="115">
        <f t="shared" si="5"/>
        <v>39.7149</v>
      </c>
      <c r="AC30" s="115">
        <f t="shared" si="5"/>
        <v>14.301299999999999</v>
      </c>
      <c r="AD30" s="115">
        <f t="shared" si="5"/>
        <v>0</v>
      </c>
      <c r="AE30" s="115">
        <f t="shared" si="5"/>
        <v>0</v>
      </c>
      <c r="AF30" s="115">
        <f t="shared" si="5"/>
        <v>132.09430000000003</v>
      </c>
      <c r="AG30" s="116">
        <f t="shared" si="5"/>
        <v>0</v>
      </c>
      <c r="AH30" s="117">
        <f t="shared" si="1"/>
        <v>40614.664500000006</v>
      </c>
      <c r="AI30" s="118"/>
      <c r="AJ30" s="118"/>
      <c r="AK30" s="118"/>
      <c r="AL30" s="119"/>
      <c r="AM30" s="120"/>
      <c r="BB30" s="83"/>
      <c r="BC30" s="83"/>
    </row>
    <row r="31" spans="1:60" ht="14.4" hidden="1" outlineLevel="1" thickBot="1">
      <c r="A31" s="121"/>
      <c r="B31" s="122" t="s">
        <v>88</v>
      </c>
      <c r="C31" s="123" t="s">
        <v>89</v>
      </c>
      <c r="D31" s="124" t="s">
        <v>117</v>
      </c>
      <c r="E31" s="125">
        <f>$Q$5</f>
        <v>2024</v>
      </c>
      <c r="F31" s="126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4.5549999999999997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8">
        <v>0</v>
      </c>
      <c r="AH31" s="129">
        <f t="shared" si="1"/>
        <v>4.5549999999999997</v>
      </c>
      <c r="AI31" s="130"/>
      <c r="AJ31" s="130"/>
      <c r="AK31" s="130"/>
      <c r="AL31" s="131"/>
      <c r="AM31" s="132" t="str">
        <f t="shared" si="2"/>
        <v/>
      </c>
      <c r="BA31" s="5"/>
      <c r="BC31" s="144"/>
    </row>
    <row r="32" spans="1:60" ht="14.4" hidden="1" outlineLevel="1" thickBot="1">
      <c r="A32" s="121"/>
      <c r="B32" s="133"/>
      <c r="C32" s="134"/>
      <c r="D32" s="154" t="s">
        <v>117</v>
      </c>
      <c r="E32" s="135">
        <f>E31-1</f>
        <v>2023</v>
      </c>
      <c r="F32" s="136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0</v>
      </c>
      <c r="AG32" s="138">
        <v>0</v>
      </c>
      <c r="AH32" s="139">
        <f t="shared" si="1"/>
        <v>0</v>
      </c>
      <c r="AI32" s="140"/>
      <c r="AJ32" s="140"/>
      <c r="AK32" s="140"/>
      <c r="AL32" s="141"/>
      <c r="AM32" s="142"/>
      <c r="BA32" s="5"/>
      <c r="BC32" s="144"/>
    </row>
    <row r="33" spans="1:55" ht="14.4" hidden="1" outlineLevel="1" thickBot="1">
      <c r="A33" s="121"/>
      <c r="B33" s="122" t="s">
        <v>118</v>
      </c>
      <c r="C33" s="123" t="s">
        <v>95</v>
      </c>
      <c r="D33" s="124" t="s">
        <v>119</v>
      </c>
      <c r="E33" s="125">
        <f>$Q$5</f>
        <v>2024</v>
      </c>
      <c r="F33" s="126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8">
        <v>0</v>
      </c>
      <c r="AH33" s="129">
        <f t="shared" si="1"/>
        <v>0</v>
      </c>
      <c r="AI33" s="130"/>
      <c r="AJ33" s="130"/>
      <c r="AK33" s="130"/>
      <c r="AL33" s="131"/>
      <c r="AM33" s="132">
        <f t="shared" si="2"/>
        <v>-1</v>
      </c>
      <c r="BA33" s="5"/>
      <c r="BC33" s="144"/>
    </row>
    <row r="34" spans="1:55" ht="14.4" hidden="1" outlineLevel="1" thickBot="1">
      <c r="A34" s="121"/>
      <c r="B34" s="133"/>
      <c r="C34" s="134"/>
      <c r="D34" s="113" t="s">
        <v>119</v>
      </c>
      <c r="E34" s="135">
        <f>E33-1</f>
        <v>2023</v>
      </c>
      <c r="F34" s="136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4.2000000000000003E-2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7">
        <v>0</v>
      </c>
      <c r="AE34" s="137">
        <v>0</v>
      </c>
      <c r="AF34" s="137">
        <v>0</v>
      </c>
      <c r="AG34" s="138">
        <v>0</v>
      </c>
      <c r="AH34" s="139">
        <f t="shared" si="1"/>
        <v>4.2000000000000003E-2</v>
      </c>
      <c r="AI34" s="140"/>
      <c r="AJ34" s="140"/>
      <c r="AK34" s="140"/>
      <c r="AL34" s="141"/>
      <c r="AM34" s="142"/>
      <c r="BA34" s="5"/>
      <c r="BC34" s="144"/>
    </row>
    <row r="35" spans="1:55" ht="14.4" hidden="1" outlineLevel="1" thickBot="1">
      <c r="A35" s="121"/>
      <c r="B35" s="122" t="s">
        <v>101</v>
      </c>
      <c r="C35" s="123" t="s">
        <v>102</v>
      </c>
      <c r="D35" s="155" t="s">
        <v>120</v>
      </c>
      <c r="E35" s="125">
        <f>$Q$5</f>
        <v>2024</v>
      </c>
      <c r="F35" s="126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2.6520000000000001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0.39300000000000002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8">
        <v>0</v>
      </c>
      <c r="AH35" s="129">
        <f t="shared" si="1"/>
        <v>3.0449999999999999</v>
      </c>
      <c r="AI35" s="130"/>
      <c r="AJ35" s="130"/>
      <c r="AK35" s="130"/>
      <c r="AL35" s="131"/>
      <c r="AM35" s="132">
        <f t="shared" si="2"/>
        <v>0.93949044585987251</v>
      </c>
      <c r="BA35" s="5"/>
      <c r="BC35" s="144"/>
    </row>
    <row r="36" spans="1:55" ht="14.4" hidden="1" outlineLevel="1" thickBot="1">
      <c r="A36" s="121"/>
      <c r="B36" s="133"/>
      <c r="C36" s="134"/>
      <c r="D36" s="113" t="s">
        <v>120</v>
      </c>
      <c r="E36" s="135">
        <f>E35-1</f>
        <v>2023</v>
      </c>
      <c r="F36" s="136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0.84299999999999997</v>
      </c>
      <c r="M36" s="137">
        <v>0</v>
      </c>
      <c r="N36" s="137">
        <v>0</v>
      </c>
      <c r="O36" s="137">
        <v>3.9E-2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  <c r="W36" s="137">
        <v>0</v>
      </c>
      <c r="X36" s="137">
        <v>0.01</v>
      </c>
      <c r="Y36" s="137">
        <v>0</v>
      </c>
      <c r="Z36" s="137">
        <v>0</v>
      </c>
      <c r="AA36" s="137">
        <v>0.67800000000000005</v>
      </c>
      <c r="AB36" s="137">
        <v>0</v>
      </c>
      <c r="AC36" s="137">
        <v>0</v>
      </c>
      <c r="AD36" s="137">
        <v>0</v>
      </c>
      <c r="AE36" s="137">
        <v>0</v>
      </c>
      <c r="AF36" s="137">
        <v>0</v>
      </c>
      <c r="AG36" s="138">
        <v>0</v>
      </c>
      <c r="AH36" s="139">
        <f t="shared" si="1"/>
        <v>1.57</v>
      </c>
      <c r="AI36" s="140"/>
      <c r="AJ36" s="140"/>
      <c r="AK36" s="140"/>
      <c r="AL36" s="141"/>
      <c r="AM36" s="142"/>
      <c r="BA36" s="5"/>
      <c r="BC36" s="144"/>
    </row>
    <row r="37" spans="1:55" ht="14.4" hidden="1" outlineLevel="1" thickBot="1">
      <c r="A37" s="121"/>
      <c r="B37" s="122" t="s">
        <v>106</v>
      </c>
      <c r="C37" s="123" t="s">
        <v>107</v>
      </c>
      <c r="D37" s="155" t="s">
        <v>121</v>
      </c>
      <c r="E37" s="125">
        <f>$Q$5</f>
        <v>2024</v>
      </c>
      <c r="F37" s="126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8">
        <v>0</v>
      </c>
      <c r="AH37" s="129">
        <f t="shared" si="1"/>
        <v>0</v>
      </c>
      <c r="AI37" s="130"/>
      <c r="AJ37" s="130"/>
      <c r="AK37" s="130"/>
      <c r="AL37" s="131"/>
      <c r="AM37" s="132">
        <f t="shared" si="2"/>
        <v>-1</v>
      </c>
      <c r="BA37" s="5"/>
      <c r="BC37" s="144"/>
    </row>
    <row r="38" spans="1:55" ht="14.4" hidden="1" outlineLevel="1" thickBot="1">
      <c r="A38" s="121"/>
      <c r="B38" s="133"/>
      <c r="C38" s="134"/>
      <c r="D38" s="113" t="s">
        <v>121</v>
      </c>
      <c r="E38" s="135">
        <f>E37-1</f>
        <v>2023</v>
      </c>
      <c r="F38" s="136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6.14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8">
        <v>0</v>
      </c>
      <c r="AH38" s="139">
        <f t="shared" si="1"/>
        <v>6.14</v>
      </c>
      <c r="AI38" s="140"/>
      <c r="AJ38" s="140"/>
      <c r="AK38" s="140"/>
      <c r="AL38" s="141"/>
      <c r="AM38" s="142"/>
      <c r="BA38" s="5"/>
      <c r="BC38" s="144"/>
    </row>
    <row r="39" spans="1:55" ht="14.4" hidden="1" outlineLevel="1" thickBot="1">
      <c r="A39" s="121"/>
      <c r="B39" s="122" t="s">
        <v>109</v>
      </c>
      <c r="C39" s="123" t="s">
        <v>110</v>
      </c>
      <c r="D39" s="155" t="s">
        <v>122</v>
      </c>
      <c r="E39" s="125">
        <f>$Q$5</f>
        <v>2024</v>
      </c>
      <c r="F39" s="126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32.39</v>
      </c>
      <c r="M39" s="127">
        <v>0</v>
      </c>
      <c r="N39" s="127">
        <v>0</v>
      </c>
      <c r="O39" s="127">
        <v>67.072000000000003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14.056000000000001</v>
      </c>
      <c r="Y39" s="127">
        <v>0</v>
      </c>
      <c r="Z39" s="127">
        <v>0</v>
      </c>
      <c r="AA39" s="127">
        <v>0</v>
      </c>
      <c r="AB39" s="127">
        <v>9.6000000000000002E-2</v>
      </c>
      <c r="AC39" s="127">
        <v>0</v>
      </c>
      <c r="AD39" s="127">
        <v>0</v>
      </c>
      <c r="AE39" s="127">
        <v>0</v>
      </c>
      <c r="AF39" s="127">
        <v>0</v>
      </c>
      <c r="AG39" s="128">
        <v>0</v>
      </c>
      <c r="AH39" s="129">
        <f t="shared" si="1"/>
        <v>113.614</v>
      </c>
      <c r="AI39" s="130"/>
      <c r="AJ39" s="130"/>
      <c r="AK39" s="130"/>
      <c r="AL39" s="131"/>
      <c r="AM39" s="132">
        <f t="shared" si="2"/>
        <v>0.22262875836687268</v>
      </c>
      <c r="BA39" s="5"/>
      <c r="BC39" s="144"/>
    </row>
    <row r="40" spans="1:55" ht="14.4" hidden="1" outlineLevel="1" thickBot="1">
      <c r="A40" s="121"/>
      <c r="B40" s="133"/>
      <c r="C40" s="134"/>
      <c r="D40" s="113" t="s">
        <v>122</v>
      </c>
      <c r="E40" s="135">
        <f>E39-1</f>
        <v>2023</v>
      </c>
      <c r="F40" s="136">
        <v>0</v>
      </c>
      <c r="G40" s="137">
        <v>0</v>
      </c>
      <c r="H40" s="137">
        <v>0</v>
      </c>
      <c r="I40" s="137">
        <v>0</v>
      </c>
      <c r="J40" s="137">
        <v>5.1360000000000001</v>
      </c>
      <c r="K40" s="137">
        <v>0</v>
      </c>
      <c r="L40" s="137">
        <v>23.212</v>
      </c>
      <c r="M40" s="137">
        <v>0</v>
      </c>
      <c r="N40" s="137">
        <v>2.8620000000000001</v>
      </c>
      <c r="O40" s="137">
        <v>49.81</v>
      </c>
      <c r="P40" s="137">
        <v>0</v>
      </c>
      <c r="Q40" s="137">
        <v>0</v>
      </c>
      <c r="R40" s="137">
        <v>6.6000000000000003E-2</v>
      </c>
      <c r="S40" s="137">
        <v>0</v>
      </c>
      <c r="T40" s="137">
        <v>0</v>
      </c>
      <c r="U40" s="137">
        <v>0</v>
      </c>
      <c r="V40" s="137">
        <v>0</v>
      </c>
      <c r="W40" s="137">
        <v>0</v>
      </c>
      <c r="X40" s="137">
        <v>11.271999999999998</v>
      </c>
      <c r="Y40" s="137">
        <v>0</v>
      </c>
      <c r="Z40" s="137">
        <v>0</v>
      </c>
      <c r="AA40" s="137">
        <v>0</v>
      </c>
      <c r="AB40" s="137">
        <v>0.56800000000000006</v>
      </c>
      <c r="AC40" s="137">
        <v>0</v>
      </c>
      <c r="AD40" s="137">
        <v>0</v>
      </c>
      <c r="AE40" s="137">
        <v>0</v>
      </c>
      <c r="AF40" s="137">
        <v>0</v>
      </c>
      <c r="AG40" s="138">
        <v>0</v>
      </c>
      <c r="AH40" s="139">
        <f t="shared" si="1"/>
        <v>92.926000000000002</v>
      </c>
      <c r="AI40" s="140"/>
      <c r="AJ40" s="140"/>
      <c r="AK40" s="140"/>
      <c r="AL40" s="141"/>
      <c r="AM40" s="142"/>
      <c r="BA40" s="5"/>
      <c r="BC40" s="144"/>
    </row>
    <row r="41" spans="1:55" ht="14.4" hidden="1" outlineLevel="1" thickBot="1">
      <c r="A41" s="121"/>
      <c r="B41" s="122" t="s">
        <v>123</v>
      </c>
      <c r="C41" s="123" t="s">
        <v>124</v>
      </c>
      <c r="D41" s="155" t="s">
        <v>125</v>
      </c>
      <c r="E41" s="125">
        <f>$Q$5</f>
        <v>2024</v>
      </c>
      <c r="F41" s="126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975.9932</v>
      </c>
      <c r="M41" s="127">
        <v>0</v>
      </c>
      <c r="N41" s="127">
        <v>5.1961000000000004</v>
      </c>
      <c r="O41" s="127">
        <v>2.8327</v>
      </c>
      <c r="P41" s="127">
        <v>0</v>
      </c>
      <c r="Q41" s="127">
        <v>1.4807000000000001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5.2000000000000006E-3</v>
      </c>
      <c r="Y41" s="127">
        <v>0</v>
      </c>
      <c r="Z41" s="127">
        <v>26.747499999999999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8">
        <v>0</v>
      </c>
      <c r="AH41" s="129">
        <f t="shared" si="1"/>
        <v>1012.2553999999999</v>
      </c>
      <c r="AI41" s="130"/>
      <c r="AJ41" s="130"/>
      <c r="AK41" s="130"/>
      <c r="AL41" s="131"/>
      <c r="AM41" s="132">
        <f t="shared" si="2"/>
        <v>0.14076548364648556</v>
      </c>
      <c r="BA41" s="5"/>
      <c r="BC41" s="144"/>
    </row>
    <row r="42" spans="1:55" ht="14.4" hidden="1" outlineLevel="1" thickBot="1">
      <c r="A42" s="121"/>
      <c r="B42" s="133"/>
      <c r="C42" s="134"/>
      <c r="D42" s="113" t="s">
        <v>125</v>
      </c>
      <c r="E42" s="135">
        <f>E41-1</f>
        <v>2023</v>
      </c>
      <c r="F42" s="136">
        <v>0</v>
      </c>
      <c r="G42" s="137">
        <v>0</v>
      </c>
      <c r="H42" s="137">
        <v>0</v>
      </c>
      <c r="I42" s="137">
        <v>0</v>
      </c>
      <c r="J42" s="137">
        <v>1.5093000000000001</v>
      </c>
      <c r="K42" s="137">
        <v>0</v>
      </c>
      <c r="L42" s="137">
        <v>811.17270000000008</v>
      </c>
      <c r="M42" s="137">
        <v>0</v>
      </c>
      <c r="N42" s="137">
        <v>0</v>
      </c>
      <c r="O42" s="137">
        <v>72.564700000000002</v>
      </c>
      <c r="P42" s="137">
        <v>0</v>
      </c>
      <c r="Q42" s="137">
        <v>2.0851999999999999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137">
        <v>0</v>
      </c>
      <c r="X42" s="137">
        <v>1.5600000000000001E-2</v>
      </c>
      <c r="Y42" s="137">
        <v>0</v>
      </c>
      <c r="Z42" s="137">
        <v>0</v>
      </c>
      <c r="AA42" s="137">
        <v>0</v>
      </c>
      <c r="AB42" s="137">
        <v>0</v>
      </c>
      <c r="AC42" s="137">
        <v>0</v>
      </c>
      <c r="AD42" s="137">
        <v>0</v>
      </c>
      <c r="AE42" s="137">
        <v>0</v>
      </c>
      <c r="AF42" s="137">
        <v>0</v>
      </c>
      <c r="AG42" s="138">
        <v>0</v>
      </c>
      <c r="AH42" s="139">
        <f t="shared" si="1"/>
        <v>887.34750000000008</v>
      </c>
      <c r="AI42" s="140"/>
      <c r="AJ42" s="140"/>
      <c r="AK42" s="140"/>
      <c r="AL42" s="141"/>
      <c r="AM42" s="142"/>
      <c r="BA42" s="5"/>
      <c r="BC42" s="144"/>
    </row>
    <row r="43" spans="1:55" ht="14.4" hidden="1" outlineLevel="1" thickBot="1">
      <c r="A43" s="121"/>
      <c r="B43" s="122" t="s">
        <v>126</v>
      </c>
      <c r="C43" s="123" t="s">
        <v>127</v>
      </c>
      <c r="D43" s="155" t="s">
        <v>128</v>
      </c>
      <c r="E43" s="125">
        <f>$Q$5</f>
        <v>2024</v>
      </c>
      <c r="F43" s="126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98.101900000000001</v>
      </c>
      <c r="M43" s="127">
        <v>0</v>
      </c>
      <c r="N43" s="127">
        <v>0</v>
      </c>
      <c r="O43" s="127">
        <v>1.9136000000000002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1.3000000000000002E-3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8">
        <v>0</v>
      </c>
      <c r="AH43" s="129">
        <f t="shared" si="1"/>
        <v>100.0168</v>
      </c>
      <c r="AI43" s="130"/>
      <c r="AJ43" s="130"/>
      <c r="AK43" s="130"/>
      <c r="AL43" s="131"/>
      <c r="AM43" s="132" t="str">
        <f t="shared" si="2"/>
        <v>++</v>
      </c>
      <c r="BA43" s="5"/>
      <c r="BC43" s="144"/>
    </row>
    <row r="44" spans="1:55" ht="14.4" hidden="1" outlineLevel="1" thickBot="1">
      <c r="A44" s="121"/>
      <c r="B44" s="133"/>
      <c r="C44" s="134"/>
      <c r="D44" s="113" t="s">
        <v>128</v>
      </c>
      <c r="E44" s="135">
        <f>E43-1</f>
        <v>2023</v>
      </c>
      <c r="F44" s="136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5.3521000000000001</v>
      </c>
      <c r="M44" s="137">
        <v>0</v>
      </c>
      <c r="N44" s="137">
        <v>0</v>
      </c>
      <c r="O44" s="137">
        <v>1.6899999999999998E-2</v>
      </c>
      <c r="P44" s="137">
        <v>0</v>
      </c>
      <c r="Q44" s="137">
        <v>0</v>
      </c>
      <c r="R44" s="137">
        <v>0.39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0.14430000000000001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8">
        <v>0</v>
      </c>
      <c r="AH44" s="139">
        <f t="shared" si="1"/>
        <v>5.9032999999999998</v>
      </c>
      <c r="AI44" s="140"/>
      <c r="AJ44" s="140"/>
      <c r="AK44" s="140"/>
      <c r="AL44" s="141"/>
      <c r="AM44" s="142"/>
      <c r="BA44" s="5"/>
      <c r="BC44" s="144"/>
    </row>
    <row r="45" spans="1:55" ht="14.4" hidden="1" outlineLevel="1" thickBot="1">
      <c r="A45" s="121"/>
      <c r="B45" s="122" t="s">
        <v>129</v>
      </c>
      <c r="C45" s="123" t="s">
        <v>130</v>
      </c>
      <c r="D45" s="155" t="s">
        <v>131</v>
      </c>
      <c r="E45" s="125">
        <f>$Q$5</f>
        <v>2024</v>
      </c>
      <c r="F45" s="126">
        <v>74.210499999999996</v>
      </c>
      <c r="G45" s="127">
        <v>0</v>
      </c>
      <c r="H45" s="127">
        <v>109.38200000000001</v>
      </c>
      <c r="I45" s="127">
        <v>168.06790000000001</v>
      </c>
      <c r="J45" s="127">
        <v>1245.2596000000001</v>
      </c>
      <c r="K45" s="127">
        <v>0</v>
      </c>
      <c r="L45" s="127">
        <v>2179.0210000000002</v>
      </c>
      <c r="M45" s="127">
        <v>2125.3479000000002</v>
      </c>
      <c r="N45" s="127">
        <v>2997.6648</v>
      </c>
      <c r="O45" s="127">
        <v>3078.1049000000003</v>
      </c>
      <c r="P45" s="127">
        <v>0</v>
      </c>
      <c r="Q45" s="127">
        <v>14660.094800000001</v>
      </c>
      <c r="R45" s="127">
        <v>14.4495</v>
      </c>
      <c r="S45" s="127">
        <v>0</v>
      </c>
      <c r="T45" s="127">
        <v>11.554399999999999</v>
      </c>
      <c r="U45" s="127">
        <v>0</v>
      </c>
      <c r="V45" s="127">
        <v>0</v>
      </c>
      <c r="W45" s="127">
        <v>29.9026</v>
      </c>
      <c r="X45" s="127">
        <v>7289.8748000000005</v>
      </c>
      <c r="Y45" s="127">
        <v>0.36530000000000007</v>
      </c>
      <c r="Z45" s="127">
        <v>26.39</v>
      </c>
      <c r="AA45" s="127">
        <v>854.24300000000005</v>
      </c>
      <c r="AB45" s="127">
        <v>16.987100000000002</v>
      </c>
      <c r="AC45" s="127">
        <v>3.12</v>
      </c>
      <c r="AD45" s="127">
        <v>0</v>
      </c>
      <c r="AE45" s="127">
        <v>0</v>
      </c>
      <c r="AF45" s="127">
        <v>118.57040000000001</v>
      </c>
      <c r="AG45" s="128">
        <v>0</v>
      </c>
      <c r="AH45" s="129">
        <f t="shared" si="1"/>
        <v>35002.610500000003</v>
      </c>
      <c r="AI45" s="130"/>
      <c r="AJ45" s="130"/>
      <c r="AK45" s="130"/>
      <c r="AL45" s="131"/>
      <c r="AM45" s="132">
        <f t="shared" si="2"/>
        <v>-0.11655828995623629</v>
      </c>
      <c r="BA45" s="5"/>
      <c r="BC45" s="144"/>
    </row>
    <row r="46" spans="1:55" ht="14.4" hidden="1" outlineLevel="1" thickBot="1">
      <c r="A46" s="121"/>
      <c r="B46" s="156"/>
      <c r="C46" s="157"/>
      <c r="D46" s="158" t="s">
        <v>131</v>
      </c>
      <c r="E46" s="159">
        <f>E45-1</f>
        <v>2023</v>
      </c>
      <c r="F46" s="147">
        <v>160.24190000000002</v>
      </c>
      <c r="G46" s="148">
        <v>0</v>
      </c>
      <c r="H46" s="148">
        <v>0.24830000000000002</v>
      </c>
      <c r="I46" s="148">
        <v>84.692400000000006</v>
      </c>
      <c r="J46" s="148">
        <v>1790.4809</v>
      </c>
      <c r="K46" s="148">
        <v>0</v>
      </c>
      <c r="L46" s="148">
        <v>3378.0578</v>
      </c>
      <c r="M46" s="148">
        <v>535.37119999999993</v>
      </c>
      <c r="N46" s="148">
        <v>2550.0631000000003</v>
      </c>
      <c r="O46" s="148">
        <v>3293.4668000000001</v>
      </c>
      <c r="P46" s="148">
        <v>0</v>
      </c>
      <c r="Q46" s="148">
        <v>16477.269900000003</v>
      </c>
      <c r="R46" s="148">
        <v>48.865700000000004</v>
      </c>
      <c r="S46" s="148">
        <v>0</v>
      </c>
      <c r="T46" s="148">
        <v>0</v>
      </c>
      <c r="U46" s="148">
        <v>0</v>
      </c>
      <c r="V46" s="148">
        <v>0</v>
      </c>
      <c r="W46" s="148">
        <v>5.7200000000000001E-2</v>
      </c>
      <c r="X46" s="148">
        <v>9906.2223000000013</v>
      </c>
      <c r="Y46" s="148">
        <v>3.1109</v>
      </c>
      <c r="Z46" s="148">
        <v>25.049699999999998</v>
      </c>
      <c r="AA46" s="148">
        <v>1181.9950999999999</v>
      </c>
      <c r="AB46" s="148">
        <v>39.146900000000002</v>
      </c>
      <c r="AC46" s="148">
        <v>14.301299999999999</v>
      </c>
      <c r="AD46" s="148">
        <v>0</v>
      </c>
      <c r="AE46" s="148">
        <v>0</v>
      </c>
      <c r="AF46" s="148">
        <v>132.09430000000003</v>
      </c>
      <c r="AG46" s="149">
        <v>0</v>
      </c>
      <c r="AH46" s="160">
        <f t="shared" si="1"/>
        <v>39620.735700000005</v>
      </c>
      <c r="AI46" s="161"/>
      <c r="AJ46" s="161"/>
      <c r="AK46" s="161"/>
      <c r="AL46" s="162"/>
      <c r="AM46" s="163"/>
      <c r="BA46" s="5"/>
      <c r="BC46" s="144"/>
    </row>
    <row r="47" spans="1:55" s="79" customFormat="1" ht="13.8" collapsed="1">
      <c r="A47" s="164" t="s">
        <v>132</v>
      </c>
      <c r="B47" s="463" t="s">
        <v>133</v>
      </c>
      <c r="C47" s="463"/>
      <c r="D47" s="165" t="s">
        <v>132</v>
      </c>
      <c r="E47" s="166">
        <f>$Q$5</f>
        <v>2024</v>
      </c>
      <c r="F47" s="96">
        <v>15.250999999999999</v>
      </c>
      <c r="G47" s="97">
        <v>0</v>
      </c>
      <c r="H47" s="97">
        <v>0</v>
      </c>
      <c r="I47" s="97">
        <v>24.172000000000001</v>
      </c>
      <c r="J47" s="97">
        <v>463.77199999999993</v>
      </c>
      <c r="K47" s="97">
        <v>0</v>
      </c>
      <c r="L47" s="97">
        <v>461.01300000000003</v>
      </c>
      <c r="M47" s="97">
        <v>21.558</v>
      </c>
      <c r="N47" s="97">
        <v>60.430999999999997</v>
      </c>
      <c r="O47" s="97">
        <v>2101.2260000000001</v>
      </c>
      <c r="P47" s="97">
        <v>0</v>
      </c>
      <c r="Q47" s="97">
        <v>2.9539999999999997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470.48700000000014</v>
      </c>
      <c r="Y47" s="97">
        <v>0</v>
      </c>
      <c r="Z47" s="97">
        <v>12.154999999999999</v>
      </c>
      <c r="AA47" s="97">
        <v>2.0399999999999996</v>
      </c>
      <c r="AB47" s="97">
        <v>8.2000000000000003E-2</v>
      </c>
      <c r="AC47" s="97">
        <v>0</v>
      </c>
      <c r="AD47" s="97">
        <v>0</v>
      </c>
      <c r="AE47" s="97">
        <v>0</v>
      </c>
      <c r="AF47" s="97">
        <v>0</v>
      </c>
      <c r="AG47" s="98">
        <v>0</v>
      </c>
      <c r="AH47" s="107">
        <f t="shared" si="1"/>
        <v>3635.1410000000001</v>
      </c>
      <c r="AI47" s="108"/>
      <c r="AJ47" s="108"/>
      <c r="AK47" s="108"/>
      <c r="AL47" s="109"/>
      <c r="AM47" s="110">
        <f t="shared" si="2"/>
        <v>2.9504715571766482E-2</v>
      </c>
      <c r="BB47" s="83"/>
      <c r="BC47" s="83"/>
    </row>
    <row r="48" spans="1:55" s="79" customFormat="1" ht="14.4" thickBot="1">
      <c r="A48" s="167"/>
      <c r="B48" s="469"/>
      <c r="C48" s="469"/>
      <c r="D48" s="84" t="s">
        <v>132</v>
      </c>
      <c r="E48" s="85">
        <f>E47-1</f>
        <v>2023</v>
      </c>
      <c r="F48" s="86">
        <v>3.5860000000000003</v>
      </c>
      <c r="G48" s="87">
        <v>0</v>
      </c>
      <c r="H48" s="87">
        <v>0</v>
      </c>
      <c r="I48" s="87">
        <v>3.1720000000000002</v>
      </c>
      <c r="J48" s="87">
        <v>447.06500000000005</v>
      </c>
      <c r="K48" s="87">
        <v>0</v>
      </c>
      <c r="L48" s="87">
        <v>410.21799999999996</v>
      </c>
      <c r="M48" s="87">
        <v>14.15</v>
      </c>
      <c r="N48" s="87">
        <v>38.465000000000003</v>
      </c>
      <c r="O48" s="87">
        <v>2206.962</v>
      </c>
      <c r="P48" s="87">
        <v>0</v>
      </c>
      <c r="Q48" s="87">
        <v>7.194</v>
      </c>
      <c r="R48" s="87">
        <v>0</v>
      </c>
      <c r="S48" s="87">
        <v>0</v>
      </c>
      <c r="T48" s="87">
        <v>37.834000000000003</v>
      </c>
      <c r="U48" s="87">
        <v>0</v>
      </c>
      <c r="V48" s="87">
        <v>0</v>
      </c>
      <c r="W48" s="87">
        <v>0.155</v>
      </c>
      <c r="X48" s="87">
        <v>301.10299999999989</v>
      </c>
      <c r="Y48" s="87">
        <v>0</v>
      </c>
      <c r="Z48" s="87">
        <v>40.057000000000002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21</v>
      </c>
      <c r="AG48" s="88">
        <v>0</v>
      </c>
      <c r="AH48" s="89">
        <f t="shared" si="1"/>
        <v>3530.9609999999998</v>
      </c>
      <c r="AI48" s="90"/>
      <c r="AJ48" s="90"/>
      <c r="AK48" s="90"/>
      <c r="AL48" s="91"/>
      <c r="AM48" s="92"/>
      <c r="BB48" s="83"/>
      <c r="BC48" s="83"/>
    </row>
    <row r="49" spans="1:55" s="79" customFormat="1" ht="13.8">
      <c r="A49" s="150" t="s">
        <v>134</v>
      </c>
      <c r="B49" s="461" t="s">
        <v>135</v>
      </c>
      <c r="C49" s="461"/>
      <c r="D49" s="103"/>
      <c r="E49" s="151">
        <f>$Q$5</f>
        <v>2024</v>
      </c>
      <c r="F49" s="96">
        <f t="shared" ref="F49:AG50" si="6">F51+F53</f>
        <v>5.4000000000000003E-3</v>
      </c>
      <c r="G49" s="97">
        <f t="shared" si="6"/>
        <v>5.8050000000000004E-2</v>
      </c>
      <c r="H49" s="97">
        <f t="shared" si="6"/>
        <v>1.3500000000000002E-2</v>
      </c>
      <c r="I49" s="97">
        <f t="shared" si="6"/>
        <v>2.7000000000000001E-3</v>
      </c>
      <c r="J49" s="97">
        <f t="shared" si="6"/>
        <v>29.795850000000005</v>
      </c>
      <c r="K49" s="97">
        <f t="shared" si="6"/>
        <v>0</v>
      </c>
      <c r="L49" s="97">
        <f t="shared" si="6"/>
        <v>32.97645</v>
      </c>
      <c r="M49" s="97">
        <f t="shared" si="6"/>
        <v>0</v>
      </c>
      <c r="N49" s="97">
        <f t="shared" si="6"/>
        <v>1.8927</v>
      </c>
      <c r="O49" s="97">
        <f t="shared" si="6"/>
        <v>759.02805000000012</v>
      </c>
      <c r="P49" s="97">
        <f t="shared" si="6"/>
        <v>0</v>
      </c>
      <c r="Q49" s="97">
        <f t="shared" si="6"/>
        <v>20.248650000000001</v>
      </c>
      <c r="R49" s="97">
        <f t="shared" si="6"/>
        <v>0</v>
      </c>
      <c r="S49" s="97">
        <f t="shared" si="6"/>
        <v>0</v>
      </c>
      <c r="T49" s="97">
        <f t="shared" si="6"/>
        <v>0</v>
      </c>
      <c r="U49" s="97">
        <f t="shared" si="6"/>
        <v>1.3500000000000001E-3</v>
      </c>
      <c r="V49" s="97">
        <f t="shared" si="6"/>
        <v>0</v>
      </c>
      <c r="W49" s="97">
        <f t="shared" si="6"/>
        <v>1.3500000000000001E-3</v>
      </c>
      <c r="X49" s="97">
        <f t="shared" si="6"/>
        <v>2.7000000000000003E-2</v>
      </c>
      <c r="Y49" s="97">
        <f t="shared" si="6"/>
        <v>0</v>
      </c>
      <c r="Z49" s="97">
        <f t="shared" si="6"/>
        <v>0</v>
      </c>
      <c r="AA49" s="97">
        <f t="shared" si="6"/>
        <v>0</v>
      </c>
      <c r="AB49" s="97">
        <f t="shared" si="6"/>
        <v>0.93825000000000003</v>
      </c>
      <c r="AC49" s="97">
        <f t="shared" si="6"/>
        <v>6.7986000000000004</v>
      </c>
      <c r="AD49" s="97">
        <f t="shared" si="6"/>
        <v>0</v>
      </c>
      <c r="AE49" s="97">
        <f t="shared" si="6"/>
        <v>0</v>
      </c>
      <c r="AF49" s="97">
        <f t="shared" si="6"/>
        <v>4.7000000000000002E-3</v>
      </c>
      <c r="AG49" s="98">
        <f t="shared" si="6"/>
        <v>0</v>
      </c>
      <c r="AH49" s="107">
        <f t="shared" si="1"/>
        <v>851.79260000000011</v>
      </c>
      <c r="AI49" s="108"/>
      <c r="AJ49" s="108"/>
      <c r="AK49" s="108"/>
      <c r="AL49" s="109"/>
      <c r="AM49" s="110">
        <f t="shared" si="2"/>
        <v>2.8015599469670915E-2</v>
      </c>
      <c r="BB49" s="83"/>
      <c r="BC49" s="83"/>
    </row>
    <row r="50" spans="1:55" s="79" customFormat="1" ht="14.4" thickBot="1">
      <c r="A50" s="152"/>
      <c r="B50" s="462"/>
      <c r="C50" s="462"/>
      <c r="D50" s="113"/>
      <c r="E50" s="153">
        <f>E49-1</f>
        <v>2023</v>
      </c>
      <c r="F50" s="114">
        <f t="shared" si="6"/>
        <v>6.7500000000000008E-3</v>
      </c>
      <c r="G50" s="115">
        <f t="shared" si="6"/>
        <v>0</v>
      </c>
      <c r="H50" s="115">
        <f t="shared" si="6"/>
        <v>0</v>
      </c>
      <c r="I50" s="115">
        <f t="shared" si="6"/>
        <v>0.18090000000000003</v>
      </c>
      <c r="J50" s="115">
        <f t="shared" si="6"/>
        <v>3.1050000000000001E-2</v>
      </c>
      <c r="K50" s="115">
        <f t="shared" si="6"/>
        <v>1.3500000000000002E-2</v>
      </c>
      <c r="L50" s="115">
        <f t="shared" si="6"/>
        <v>55.161000000000001</v>
      </c>
      <c r="M50" s="115">
        <f t="shared" si="6"/>
        <v>0</v>
      </c>
      <c r="N50" s="115">
        <f t="shared" si="6"/>
        <v>0</v>
      </c>
      <c r="O50" s="115">
        <f t="shared" si="6"/>
        <v>746.72820000000002</v>
      </c>
      <c r="P50" s="115">
        <f t="shared" si="6"/>
        <v>0</v>
      </c>
      <c r="Q50" s="115">
        <f t="shared" si="6"/>
        <v>13.651199999999999</v>
      </c>
      <c r="R50" s="115">
        <f t="shared" si="6"/>
        <v>0</v>
      </c>
      <c r="S50" s="115">
        <f t="shared" si="6"/>
        <v>0</v>
      </c>
      <c r="T50" s="115">
        <f t="shared" si="6"/>
        <v>1.2784500000000001</v>
      </c>
      <c r="U50" s="115">
        <f t="shared" si="6"/>
        <v>0</v>
      </c>
      <c r="V50" s="115">
        <f t="shared" si="6"/>
        <v>0</v>
      </c>
      <c r="W50" s="115">
        <f t="shared" si="6"/>
        <v>2.2166999999999999</v>
      </c>
      <c r="X50" s="115">
        <f t="shared" si="6"/>
        <v>7.2900000000000006E-2</v>
      </c>
      <c r="Y50" s="115">
        <f t="shared" si="6"/>
        <v>1.6200000000000003E-2</v>
      </c>
      <c r="Z50" s="115">
        <f t="shared" si="6"/>
        <v>0</v>
      </c>
      <c r="AA50" s="115">
        <f t="shared" si="6"/>
        <v>0</v>
      </c>
      <c r="AB50" s="115">
        <f t="shared" si="6"/>
        <v>0</v>
      </c>
      <c r="AC50" s="115">
        <f t="shared" si="6"/>
        <v>9.2002500000000005</v>
      </c>
      <c r="AD50" s="115">
        <f t="shared" si="6"/>
        <v>0</v>
      </c>
      <c r="AE50" s="115">
        <f t="shared" si="6"/>
        <v>1.3500000000000001E-3</v>
      </c>
      <c r="AF50" s="115">
        <f t="shared" si="6"/>
        <v>2.1000000000000001E-2</v>
      </c>
      <c r="AG50" s="116">
        <f t="shared" si="6"/>
        <v>0</v>
      </c>
      <c r="AH50" s="117">
        <f t="shared" si="1"/>
        <v>828.57944999999995</v>
      </c>
      <c r="AI50" s="118"/>
      <c r="AJ50" s="118"/>
      <c r="AK50" s="118"/>
      <c r="AL50" s="119"/>
      <c r="AM50" s="120"/>
      <c r="BB50" s="83"/>
      <c r="BC50" s="83"/>
    </row>
    <row r="51" spans="1:55" ht="14.4" hidden="1" outlineLevel="1" thickBot="1">
      <c r="A51" s="121"/>
      <c r="B51" s="122" t="s">
        <v>118</v>
      </c>
      <c r="C51" s="123" t="s">
        <v>136</v>
      </c>
      <c r="D51" s="124" t="s">
        <v>137</v>
      </c>
      <c r="E51" s="125">
        <f>$Q$5</f>
        <v>2024</v>
      </c>
      <c r="F51" s="126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27">
        <v>2E-3</v>
      </c>
      <c r="AG51" s="128">
        <v>0</v>
      </c>
      <c r="AH51" s="129">
        <f t="shared" si="1"/>
        <v>2E-3</v>
      </c>
      <c r="AI51" s="130"/>
      <c r="AJ51" s="130"/>
      <c r="AK51" s="130"/>
      <c r="AL51" s="131"/>
      <c r="AM51" s="132">
        <f t="shared" si="2"/>
        <v>-0.90476190476190477</v>
      </c>
      <c r="BA51" s="5"/>
      <c r="BC51" s="144"/>
    </row>
    <row r="52" spans="1:55" ht="14.4" hidden="1" outlineLevel="1" thickBot="1">
      <c r="A52" s="121"/>
      <c r="B52" s="133"/>
      <c r="C52" s="134"/>
      <c r="D52" s="113" t="s">
        <v>137</v>
      </c>
      <c r="E52" s="135">
        <f>E51-1</f>
        <v>2023</v>
      </c>
      <c r="F52" s="136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37">
        <v>0</v>
      </c>
      <c r="AE52" s="137">
        <v>0</v>
      </c>
      <c r="AF52" s="137">
        <v>2.1000000000000001E-2</v>
      </c>
      <c r="AG52" s="138">
        <v>0</v>
      </c>
      <c r="AH52" s="139">
        <f t="shared" si="1"/>
        <v>2.1000000000000001E-2</v>
      </c>
      <c r="AI52" s="140"/>
      <c r="AJ52" s="140"/>
      <c r="AK52" s="140"/>
      <c r="AL52" s="141"/>
      <c r="AM52" s="142"/>
      <c r="BA52" s="5"/>
      <c r="BC52" s="144"/>
    </row>
    <row r="53" spans="1:55" ht="14.4" hidden="1" outlineLevel="1" thickBot="1">
      <c r="A53" s="121"/>
      <c r="B53" s="122" t="s">
        <v>109</v>
      </c>
      <c r="C53" s="123" t="s">
        <v>138</v>
      </c>
      <c r="D53" s="124" t="s">
        <v>139</v>
      </c>
      <c r="E53" s="125">
        <f>$Q$5</f>
        <v>2024</v>
      </c>
      <c r="F53" s="126">
        <v>5.4000000000000003E-3</v>
      </c>
      <c r="G53" s="127">
        <v>5.8050000000000004E-2</v>
      </c>
      <c r="H53" s="127">
        <v>1.3500000000000002E-2</v>
      </c>
      <c r="I53" s="127">
        <v>2.7000000000000001E-3</v>
      </c>
      <c r="J53" s="127">
        <v>29.795850000000005</v>
      </c>
      <c r="K53" s="127">
        <v>0</v>
      </c>
      <c r="L53" s="127">
        <v>32.97645</v>
      </c>
      <c r="M53" s="127">
        <v>0</v>
      </c>
      <c r="N53" s="127">
        <v>1.8927</v>
      </c>
      <c r="O53" s="127">
        <v>759.02805000000012</v>
      </c>
      <c r="P53" s="127">
        <v>0</v>
      </c>
      <c r="Q53" s="127">
        <v>20.248650000000001</v>
      </c>
      <c r="R53" s="127">
        <v>0</v>
      </c>
      <c r="S53" s="127">
        <v>0</v>
      </c>
      <c r="T53" s="127">
        <v>0</v>
      </c>
      <c r="U53" s="127">
        <v>1.3500000000000001E-3</v>
      </c>
      <c r="V53" s="127">
        <v>0</v>
      </c>
      <c r="W53" s="127">
        <v>1.3500000000000001E-3</v>
      </c>
      <c r="X53" s="127">
        <v>2.7000000000000003E-2</v>
      </c>
      <c r="Y53" s="127">
        <v>0</v>
      </c>
      <c r="Z53" s="127">
        <v>0</v>
      </c>
      <c r="AA53" s="127">
        <v>0</v>
      </c>
      <c r="AB53" s="127">
        <v>0.93825000000000003</v>
      </c>
      <c r="AC53" s="127">
        <v>6.7986000000000004</v>
      </c>
      <c r="AD53" s="127">
        <v>0</v>
      </c>
      <c r="AE53" s="127">
        <v>0</v>
      </c>
      <c r="AF53" s="127">
        <v>2.7000000000000001E-3</v>
      </c>
      <c r="AG53" s="128">
        <v>0</v>
      </c>
      <c r="AH53" s="129">
        <f t="shared" si="1"/>
        <v>851.79060000000015</v>
      </c>
      <c r="AI53" s="130"/>
      <c r="AJ53" s="130"/>
      <c r="AK53" s="130"/>
      <c r="AL53" s="131"/>
      <c r="AM53" s="132">
        <f t="shared" si="2"/>
        <v>2.8039240925006759E-2</v>
      </c>
      <c r="BA53" s="5"/>
      <c r="BC53" s="144"/>
    </row>
    <row r="54" spans="1:55" ht="14.4" hidden="1" outlineLevel="1" thickBot="1">
      <c r="A54" s="121"/>
      <c r="B54" s="156"/>
      <c r="C54" s="157"/>
      <c r="D54" s="113" t="s">
        <v>139</v>
      </c>
      <c r="E54" s="159">
        <f>E53-1</f>
        <v>2023</v>
      </c>
      <c r="F54" s="147">
        <v>6.7500000000000008E-3</v>
      </c>
      <c r="G54" s="148">
        <v>0</v>
      </c>
      <c r="H54" s="148">
        <v>0</v>
      </c>
      <c r="I54" s="148">
        <v>0.18090000000000003</v>
      </c>
      <c r="J54" s="148">
        <v>3.1050000000000001E-2</v>
      </c>
      <c r="K54" s="148">
        <v>1.3500000000000002E-2</v>
      </c>
      <c r="L54" s="148">
        <v>55.161000000000001</v>
      </c>
      <c r="M54" s="148">
        <v>0</v>
      </c>
      <c r="N54" s="148">
        <v>0</v>
      </c>
      <c r="O54" s="148">
        <v>746.72820000000002</v>
      </c>
      <c r="P54" s="148">
        <v>0</v>
      </c>
      <c r="Q54" s="148">
        <v>13.651199999999999</v>
      </c>
      <c r="R54" s="148">
        <v>0</v>
      </c>
      <c r="S54" s="148">
        <v>0</v>
      </c>
      <c r="T54" s="148">
        <v>1.2784500000000001</v>
      </c>
      <c r="U54" s="148">
        <v>0</v>
      </c>
      <c r="V54" s="148">
        <v>0</v>
      </c>
      <c r="W54" s="148">
        <v>2.2166999999999999</v>
      </c>
      <c r="X54" s="148">
        <v>7.2900000000000006E-2</v>
      </c>
      <c r="Y54" s="148">
        <v>1.6200000000000003E-2</v>
      </c>
      <c r="Z54" s="148">
        <v>0</v>
      </c>
      <c r="AA54" s="148">
        <v>0</v>
      </c>
      <c r="AB54" s="148">
        <v>0</v>
      </c>
      <c r="AC54" s="148">
        <v>9.2002500000000005</v>
      </c>
      <c r="AD54" s="148">
        <v>0</v>
      </c>
      <c r="AE54" s="148">
        <v>1.3500000000000001E-3</v>
      </c>
      <c r="AF54" s="148">
        <v>0</v>
      </c>
      <c r="AG54" s="149">
        <v>0</v>
      </c>
      <c r="AH54" s="168">
        <f t="shared" si="1"/>
        <v>828.55844999999999</v>
      </c>
      <c r="AI54" s="169"/>
      <c r="AJ54" s="161"/>
      <c r="AK54" s="161"/>
      <c r="AL54" s="162"/>
      <c r="AM54" s="163"/>
      <c r="BA54" s="5"/>
      <c r="BC54" s="144"/>
    </row>
    <row r="55" spans="1:55" s="79" customFormat="1" ht="13.8" collapsed="1">
      <c r="A55" s="164" t="s">
        <v>134</v>
      </c>
      <c r="B55" s="463" t="s">
        <v>140</v>
      </c>
      <c r="C55" s="463"/>
      <c r="D55" s="103"/>
      <c r="E55" s="151">
        <f>$Q$5</f>
        <v>2024</v>
      </c>
      <c r="F55" s="96">
        <f t="shared" ref="F55:AG56" si="7">F57+F59+F61</f>
        <v>5.6000000000000001E-2</v>
      </c>
      <c r="G55" s="97">
        <f t="shared" si="7"/>
        <v>0</v>
      </c>
      <c r="H55" s="97">
        <f t="shared" si="7"/>
        <v>0</v>
      </c>
      <c r="I55" s="97">
        <f t="shared" si="7"/>
        <v>0</v>
      </c>
      <c r="J55" s="97">
        <f t="shared" si="7"/>
        <v>4.5599999999999996</v>
      </c>
      <c r="K55" s="97">
        <f t="shared" si="7"/>
        <v>0</v>
      </c>
      <c r="L55" s="97">
        <f t="shared" si="7"/>
        <v>7.9960000000000004</v>
      </c>
      <c r="M55" s="97">
        <f t="shared" si="7"/>
        <v>0</v>
      </c>
      <c r="N55" s="97">
        <f t="shared" si="7"/>
        <v>1E-3</v>
      </c>
      <c r="O55" s="97">
        <f t="shared" si="7"/>
        <v>0</v>
      </c>
      <c r="P55" s="97">
        <f t="shared" si="7"/>
        <v>0</v>
      </c>
      <c r="Q55" s="97">
        <f t="shared" si="7"/>
        <v>0</v>
      </c>
      <c r="R55" s="97">
        <f t="shared" si="7"/>
        <v>0</v>
      </c>
      <c r="S55" s="97">
        <f t="shared" si="7"/>
        <v>0</v>
      </c>
      <c r="T55" s="97">
        <f t="shared" si="7"/>
        <v>0</v>
      </c>
      <c r="U55" s="97">
        <f t="shared" si="7"/>
        <v>0</v>
      </c>
      <c r="V55" s="97">
        <f t="shared" si="7"/>
        <v>0</v>
      </c>
      <c r="W55" s="97">
        <f t="shared" si="7"/>
        <v>0</v>
      </c>
      <c r="X55" s="97">
        <f t="shared" si="7"/>
        <v>2.2750000000000004</v>
      </c>
      <c r="Y55" s="97">
        <f t="shared" si="7"/>
        <v>0</v>
      </c>
      <c r="Z55" s="97">
        <f t="shared" si="7"/>
        <v>0.5</v>
      </c>
      <c r="AA55" s="97">
        <f t="shared" si="7"/>
        <v>0</v>
      </c>
      <c r="AB55" s="97">
        <f t="shared" si="7"/>
        <v>0</v>
      </c>
      <c r="AC55" s="97">
        <f t="shared" si="7"/>
        <v>0</v>
      </c>
      <c r="AD55" s="97">
        <f t="shared" si="7"/>
        <v>0</v>
      </c>
      <c r="AE55" s="97">
        <f t="shared" si="7"/>
        <v>0</v>
      </c>
      <c r="AF55" s="97">
        <f t="shared" si="7"/>
        <v>7.0000000000000001E-3</v>
      </c>
      <c r="AG55" s="98">
        <f t="shared" si="7"/>
        <v>0</v>
      </c>
      <c r="AH55" s="99">
        <f t="shared" si="1"/>
        <v>15.395</v>
      </c>
      <c r="AI55" s="100"/>
      <c r="AJ55" s="108"/>
      <c r="AK55" s="108"/>
      <c r="AL55" s="109"/>
      <c r="AM55" s="110">
        <f t="shared" si="2"/>
        <v>-0.10478571843926288</v>
      </c>
      <c r="BB55" s="83"/>
      <c r="BC55" s="83"/>
    </row>
    <row r="56" spans="1:55" s="79" customFormat="1" ht="14.4" thickBot="1">
      <c r="A56" s="152"/>
      <c r="B56" s="462"/>
      <c r="C56" s="462"/>
      <c r="D56" s="113"/>
      <c r="E56" s="153">
        <f>E55-1</f>
        <v>2023</v>
      </c>
      <c r="F56" s="114">
        <f t="shared" si="7"/>
        <v>0.11500000000000002</v>
      </c>
      <c r="G56" s="115">
        <f t="shared" si="7"/>
        <v>0</v>
      </c>
      <c r="H56" s="115">
        <f t="shared" si="7"/>
        <v>0</v>
      </c>
      <c r="I56" s="115">
        <f t="shared" si="7"/>
        <v>0</v>
      </c>
      <c r="J56" s="115">
        <f t="shared" si="7"/>
        <v>4.4770000000000003</v>
      </c>
      <c r="K56" s="115">
        <f t="shared" si="7"/>
        <v>0</v>
      </c>
      <c r="L56" s="115">
        <f t="shared" si="7"/>
        <v>5.5500000000000007</v>
      </c>
      <c r="M56" s="115">
        <f t="shared" si="7"/>
        <v>0</v>
      </c>
      <c r="N56" s="115">
        <f t="shared" si="7"/>
        <v>1E-3</v>
      </c>
      <c r="O56" s="115">
        <f t="shared" si="7"/>
        <v>3.9090000000000003</v>
      </c>
      <c r="P56" s="115">
        <f t="shared" si="7"/>
        <v>0</v>
      </c>
      <c r="Q56" s="115">
        <f t="shared" si="7"/>
        <v>0</v>
      </c>
      <c r="R56" s="115">
        <f t="shared" si="7"/>
        <v>0</v>
      </c>
      <c r="S56" s="115">
        <f t="shared" si="7"/>
        <v>0</v>
      </c>
      <c r="T56" s="115">
        <f t="shared" si="7"/>
        <v>0</v>
      </c>
      <c r="U56" s="115">
        <f t="shared" si="7"/>
        <v>0</v>
      </c>
      <c r="V56" s="115">
        <f t="shared" si="7"/>
        <v>0</v>
      </c>
      <c r="W56" s="115">
        <f t="shared" si="7"/>
        <v>0</v>
      </c>
      <c r="X56" s="115">
        <f t="shared" si="7"/>
        <v>3.0409999999999995</v>
      </c>
      <c r="Y56" s="115">
        <f t="shared" si="7"/>
        <v>0</v>
      </c>
      <c r="Z56" s="115">
        <f t="shared" si="7"/>
        <v>0.1</v>
      </c>
      <c r="AA56" s="115">
        <f t="shared" si="7"/>
        <v>3.0000000000000001E-3</v>
      </c>
      <c r="AB56" s="115">
        <f t="shared" si="7"/>
        <v>1E-3</v>
      </c>
      <c r="AC56" s="115">
        <f t="shared" si="7"/>
        <v>0</v>
      </c>
      <c r="AD56" s="115">
        <f t="shared" si="7"/>
        <v>0</v>
      </c>
      <c r="AE56" s="115">
        <f t="shared" si="7"/>
        <v>0</v>
      </c>
      <c r="AF56" s="115">
        <f t="shared" si="7"/>
        <v>0</v>
      </c>
      <c r="AG56" s="116">
        <f t="shared" si="7"/>
        <v>0</v>
      </c>
      <c r="AH56" s="117">
        <f t="shared" si="1"/>
        <v>17.197000000000003</v>
      </c>
      <c r="AI56" s="118"/>
      <c r="AJ56" s="118"/>
      <c r="AK56" s="118"/>
      <c r="AL56" s="119"/>
      <c r="AM56" s="120"/>
      <c r="BB56" s="83"/>
      <c r="BC56" s="83"/>
    </row>
    <row r="57" spans="1:55" ht="14.4" hidden="1" outlineLevel="1" thickBot="1">
      <c r="A57" s="121"/>
      <c r="B57" s="122" t="s">
        <v>141</v>
      </c>
      <c r="C57" s="123" t="s">
        <v>142</v>
      </c>
      <c r="D57" s="124" t="s">
        <v>143</v>
      </c>
      <c r="E57" s="125">
        <f>$Q$5</f>
        <v>2024</v>
      </c>
      <c r="F57" s="126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8">
        <v>0</v>
      </c>
      <c r="AH57" s="129">
        <f t="shared" si="1"/>
        <v>0</v>
      </c>
      <c r="AI57" s="130"/>
      <c r="AJ57" s="130"/>
      <c r="AK57" s="130"/>
      <c r="AL57" s="131"/>
      <c r="AM57" s="132">
        <f t="shared" si="2"/>
        <v>-1</v>
      </c>
      <c r="BA57" s="5"/>
      <c r="BC57" s="144"/>
    </row>
    <row r="58" spans="1:55" ht="14.4" hidden="1" outlineLevel="1" thickBot="1">
      <c r="A58" s="121"/>
      <c r="B58" s="133"/>
      <c r="C58" s="134"/>
      <c r="D58" s="113" t="s">
        <v>143</v>
      </c>
      <c r="E58" s="135">
        <f>E57-1</f>
        <v>2023</v>
      </c>
      <c r="F58" s="136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0.98299999999999998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</v>
      </c>
      <c r="AD58" s="137">
        <v>0</v>
      </c>
      <c r="AE58" s="137">
        <v>0</v>
      </c>
      <c r="AF58" s="137">
        <v>0</v>
      </c>
      <c r="AG58" s="138">
        <v>0</v>
      </c>
      <c r="AH58" s="139">
        <f t="shared" si="1"/>
        <v>0.98299999999999998</v>
      </c>
      <c r="AI58" s="140"/>
      <c r="AJ58" s="140"/>
      <c r="AK58" s="140"/>
      <c r="AL58" s="141"/>
      <c r="AM58" s="142"/>
      <c r="BA58" s="5"/>
      <c r="BC58" s="144"/>
    </row>
    <row r="59" spans="1:55" ht="14.4" hidden="1" outlineLevel="1" thickBot="1">
      <c r="A59" s="121"/>
      <c r="B59" s="122" t="s">
        <v>144</v>
      </c>
      <c r="C59" s="123" t="s">
        <v>145</v>
      </c>
      <c r="D59" s="124" t="s">
        <v>146</v>
      </c>
      <c r="E59" s="125">
        <f>$Q$5</f>
        <v>2024</v>
      </c>
      <c r="F59" s="126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3.0000000000000001E-3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8">
        <v>0</v>
      </c>
      <c r="AH59" s="129">
        <f t="shared" si="1"/>
        <v>3.0000000000000001E-3</v>
      </c>
      <c r="AI59" s="130"/>
      <c r="AJ59" s="130"/>
      <c r="AK59" s="130"/>
      <c r="AL59" s="131"/>
      <c r="AM59" s="132">
        <f t="shared" si="2"/>
        <v>-0.4</v>
      </c>
      <c r="BA59" s="5"/>
      <c r="BC59" s="144"/>
    </row>
    <row r="60" spans="1:55" ht="14.4" hidden="1" outlineLevel="1" thickBot="1">
      <c r="A60" s="121"/>
      <c r="B60" s="133"/>
      <c r="C60" s="134"/>
      <c r="D60" s="113" t="s">
        <v>146</v>
      </c>
      <c r="E60" s="135">
        <f>E59-1</f>
        <v>2023</v>
      </c>
      <c r="F60" s="136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4.0000000000000001E-3</v>
      </c>
      <c r="Y60" s="137">
        <v>0</v>
      </c>
      <c r="Z60" s="137">
        <v>0</v>
      </c>
      <c r="AA60" s="137">
        <v>0</v>
      </c>
      <c r="AB60" s="137">
        <v>1E-3</v>
      </c>
      <c r="AC60" s="137">
        <v>0</v>
      </c>
      <c r="AD60" s="137">
        <v>0</v>
      </c>
      <c r="AE60" s="137">
        <v>0</v>
      </c>
      <c r="AF60" s="137">
        <v>0</v>
      </c>
      <c r="AG60" s="138">
        <v>0</v>
      </c>
      <c r="AH60" s="139">
        <f t="shared" si="1"/>
        <v>5.0000000000000001E-3</v>
      </c>
      <c r="AI60" s="140"/>
      <c r="AJ60" s="140"/>
      <c r="AK60" s="140"/>
      <c r="AL60" s="141"/>
      <c r="AM60" s="142"/>
      <c r="BA60" s="5"/>
      <c r="BC60" s="144"/>
    </row>
    <row r="61" spans="1:55" ht="14.4" hidden="1" outlineLevel="1" thickBot="1">
      <c r="A61" s="121"/>
      <c r="B61" s="122" t="s">
        <v>147</v>
      </c>
      <c r="C61" s="123" t="s">
        <v>148</v>
      </c>
      <c r="D61" s="124" t="s">
        <v>149</v>
      </c>
      <c r="E61" s="125">
        <f>$Q$5</f>
        <v>2024</v>
      </c>
      <c r="F61" s="126">
        <v>5.6000000000000001E-2</v>
      </c>
      <c r="G61" s="127">
        <v>0</v>
      </c>
      <c r="H61" s="127">
        <v>0</v>
      </c>
      <c r="I61" s="127">
        <v>0</v>
      </c>
      <c r="J61" s="127">
        <v>4.5599999999999996</v>
      </c>
      <c r="K61" s="127">
        <v>0</v>
      </c>
      <c r="L61" s="127">
        <v>7.9960000000000004</v>
      </c>
      <c r="M61" s="127">
        <v>0</v>
      </c>
      <c r="N61" s="127">
        <v>1E-3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2.2720000000000002</v>
      </c>
      <c r="Y61" s="127">
        <v>0</v>
      </c>
      <c r="Z61" s="127">
        <v>0.5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7.0000000000000001E-3</v>
      </c>
      <c r="AG61" s="128">
        <v>0</v>
      </c>
      <c r="AH61" s="129">
        <f t="shared" si="1"/>
        <v>15.391999999999999</v>
      </c>
      <c r="AI61" s="130"/>
      <c r="AJ61" s="130"/>
      <c r="AK61" s="130"/>
      <c r="AL61" s="131"/>
      <c r="AM61" s="132">
        <f t="shared" si="2"/>
        <v>-5.0404096489604755E-2</v>
      </c>
      <c r="BA61" s="5"/>
      <c r="BC61" s="144"/>
    </row>
    <row r="62" spans="1:55" ht="14.4" hidden="1" outlineLevel="1" thickBot="1">
      <c r="A62" s="121"/>
      <c r="B62" s="156"/>
      <c r="C62" s="157"/>
      <c r="D62" s="113" t="s">
        <v>149</v>
      </c>
      <c r="E62" s="170">
        <f>E61-1</f>
        <v>2023</v>
      </c>
      <c r="F62" s="147">
        <v>0.11500000000000002</v>
      </c>
      <c r="G62" s="148">
        <v>0</v>
      </c>
      <c r="H62" s="148">
        <v>0</v>
      </c>
      <c r="I62" s="148">
        <v>0</v>
      </c>
      <c r="J62" s="148">
        <v>4.4770000000000003</v>
      </c>
      <c r="K62" s="148">
        <v>0</v>
      </c>
      <c r="L62" s="148">
        <v>5.5500000000000007</v>
      </c>
      <c r="M62" s="148">
        <v>0</v>
      </c>
      <c r="N62" s="148">
        <v>1E-3</v>
      </c>
      <c r="O62" s="148">
        <v>2.9260000000000002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3.0369999999999995</v>
      </c>
      <c r="Y62" s="148">
        <v>0</v>
      </c>
      <c r="Z62" s="148">
        <v>0.1</v>
      </c>
      <c r="AA62" s="148">
        <v>3.0000000000000001E-3</v>
      </c>
      <c r="AB62" s="148">
        <v>0</v>
      </c>
      <c r="AC62" s="148">
        <v>0</v>
      </c>
      <c r="AD62" s="148">
        <v>0</v>
      </c>
      <c r="AE62" s="148">
        <v>0</v>
      </c>
      <c r="AF62" s="148">
        <v>0</v>
      </c>
      <c r="AG62" s="149">
        <v>0</v>
      </c>
      <c r="AH62" s="168">
        <f t="shared" si="1"/>
        <v>16.209000000000003</v>
      </c>
      <c r="AI62" s="161"/>
      <c r="AJ62" s="161"/>
      <c r="AK62" s="161"/>
      <c r="AL62" s="162"/>
      <c r="AM62" s="163"/>
      <c r="BA62" s="5"/>
      <c r="BC62" s="144"/>
    </row>
    <row r="63" spans="1:55" s="79" customFormat="1" ht="13.8" collapsed="1">
      <c r="A63" s="164" t="s">
        <v>150</v>
      </c>
      <c r="B63" s="463" t="s">
        <v>151</v>
      </c>
      <c r="C63" s="463"/>
      <c r="D63" s="103" t="s">
        <v>150</v>
      </c>
      <c r="E63" s="95">
        <f>$Q$5</f>
        <v>2024</v>
      </c>
      <c r="F63" s="96">
        <v>2016.73</v>
      </c>
      <c r="G63" s="97">
        <v>0</v>
      </c>
      <c r="H63" s="97">
        <v>0</v>
      </c>
      <c r="I63" s="97">
        <v>1.4000000000000002E-2</v>
      </c>
      <c r="J63" s="97">
        <v>32.521000000000001</v>
      </c>
      <c r="K63" s="97">
        <v>0</v>
      </c>
      <c r="L63" s="97">
        <v>325.17699999999996</v>
      </c>
      <c r="M63" s="97">
        <v>0</v>
      </c>
      <c r="N63" s="97">
        <v>13.92</v>
      </c>
      <c r="O63" s="97">
        <v>724.82600000000002</v>
      </c>
      <c r="P63" s="97">
        <v>0</v>
      </c>
      <c r="Q63" s="97">
        <v>119.41999999999999</v>
      </c>
      <c r="R63" s="97">
        <v>0</v>
      </c>
      <c r="S63" s="97">
        <v>0</v>
      </c>
      <c r="T63" s="97">
        <v>16.100000000000001</v>
      </c>
      <c r="U63" s="97">
        <v>0</v>
      </c>
      <c r="V63" s="97">
        <v>0</v>
      </c>
      <c r="W63" s="97">
        <v>0</v>
      </c>
      <c r="X63" s="97">
        <v>500.77800000000002</v>
      </c>
      <c r="Y63" s="97">
        <v>1.7999999999999999E-2</v>
      </c>
      <c r="Z63" s="97">
        <v>83.111999999999995</v>
      </c>
      <c r="AA63" s="97">
        <v>6.0999999999999999E-2</v>
      </c>
      <c r="AB63" s="97">
        <v>8.3999999999999986</v>
      </c>
      <c r="AC63" s="97">
        <v>2.5000000000000001E-2</v>
      </c>
      <c r="AD63" s="97">
        <v>0</v>
      </c>
      <c r="AE63" s="97">
        <v>0.01</v>
      </c>
      <c r="AF63" s="97">
        <v>4.4350000000000014</v>
      </c>
      <c r="AG63" s="98">
        <v>0</v>
      </c>
      <c r="AH63" s="99">
        <f t="shared" si="1"/>
        <v>3845.5470000000005</v>
      </c>
      <c r="AI63" s="108"/>
      <c r="AJ63" s="108"/>
      <c r="AK63" s="108"/>
      <c r="AL63" s="109"/>
      <c r="AM63" s="110">
        <f t="shared" si="2"/>
        <v>0.3706653749671196</v>
      </c>
      <c r="BB63" s="83"/>
      <c r="BC63" s="83"/>
    </row>
    <row r="64" spans="1:55" s="79" customFormat="1" ht="14.4" thickBot="1">
      <c r="A64" s="167"/>
      <c r="B64" s="462"/>
      <c r="C64" s="462"/>
      <c r="D64" s="84" t="s">
        <v>150</v>
      </c>
      <c r="E64" s="85">
        <f>E63-1</f>
        <v>2023</v>
      </c>
      <c r="F64" s="86">
        <v>1113.6399999999999</v>
      </c>
      <c r="G64" s="87">
        <v>0</v>
      </c>
      <c r="H64" s="87">
        <v>0</v>
      </c>
      <c r="I64" s="87">
        <v>2E-3</v>
      </c>
      <c r="J64" s="87">
        <v>223.05199999999999</v>
      </c>
      <c r="K64" s="87">
        <v>0</v>
      </c>
      <c r="L64" s="87">
        <v>375.63400000000001</v>
      </c>
      <c r="M64" s="87">
        <v>0</v>
      </c>
      <c r="N64" s="87">
        <v>0</v>
      </c>
      <c r="O64" s="87">
        <v>262.07799999999997</v>
      </c>
      <c r="P64" s="87">
        <v>0</v>
      </c>
      <c r="Q64" s="87">
        <v>71.099999999999994</v>
      </c>
      <c r="R64" s="87">
        <v>0</v>
      </c>
      <c r="S64" s="87">
        <v>0</v>
      </c>
      <c r="T64" s="87">
        <v>8.4600000000000009</v>
      </c>
      <c r="U64" s="87">
        <v>0</v>
      </c>
      <c r="V64" s="87">
        <v>9.0999999999999998E-2</v>
      </c>
      <c r="W64" s="87">
        <v>0</v>
      </c>
      <c r="X64" s="87">
        <v>602.57300000000009</v>
      </c>
      <c r="Y64" s="87">
        <v>0</v>
      </c>
      <c r="Z64" s="87">
        <v>135.84900000000002</v>
      </c>
      <c r="AA64" s="87">
        <v>1E-3</v>
      </c>
      <c r="AB64" s="87">
        <v>6.4</v>
      </c>
      <c r="AC64" s="87">
        <v>0</v>
      </c>
      <c r="AD64" s="87">
        <v>0</v>
      </c>
      <c r="AE64" s="87">
        <v>1E-3</v>
      </c>
      <c r="AF64" s="87">
        <v>6.7249999999999996</v>
      </c>
      <c r="AG64" s="88">
        <v>0</v>
      </c>
      <c r="AH64" s="89">
        <f t="shared" si="1"/>
        <v>2805.6059999999998</v>
      </c>
      <c r="AI64" s="90"/>
      <c r="AJ64" s="90"/>
      <c r="AK64" s="90"/>
      <c r="AL64" s="91"/>
      <c r="AM64" s="92"/>
      <c r="BB64" s="83"/>
      <c r="BC64" s="83"/>
    </row>
    <row r="65" spans="1:55" s="79" customFormat="1" ht="13.8">
      <c r="A65" s="150" t="s">
        <v>152</v>
      </c>
      <c r="B65" s="461" t="s">
        <v>153</v>
      </c>
      <c r="C65" s="461"/>
      <c r="D65" s="103"/>
      <c r="E65" s="95">
        <f>$Q$5</f>
        <v>2024</v>
      </c>
      <c r="F65" s="96">
        <f t="shared" ref="F65:AG66" si="8">F67+F71+F73</f>
        <v>1502.4837500000001</v>
      </c>
      <c r="G65" s="97">
        <f t="shared" si="8"/>
        <v>6.6217500000000005</v>
      </c>
      <c r="H65" s="97">
        <f t="shared" si="8"/>
        <v>0.14005000000000001</v>
      </c>
      <c r="I65" s="97">
        <f t="shared" si="8"/>
        <v>264.29875000000004</v>
      </c>
      <c r="J65" s="97">
        <f t="shared" si="8"/>
        <v>277.29500000000002</v>
      </c>
      <c r="K65" s="97">
        <f t="shared" si="8"/>
        <v>0</v>
      </c>
      <c r="L65" s="97">
        <f t="shared" si="8"/>
        <v>1201.5218999999997</v>
      </c>
      <c r="M65" s="97">
        <f t="shared" si="8"/>
        <v>2.2581500000000001</v>
      </c>
      <c r="N65" s="97">
        <f t="shared" si="8"/>
        <v>207.92360000000002</v>
      </c>
      <c r="O65" s="97">
        <f t="shared" si="8"/>
        <v>385.964</v>
      </c>
      <c r="P65" s="97">
        <f t="shared" si="8"/>
        <v>52.534999999999997</v>
      </c>
      <c r="Q65" s="97">
        <f t="shared" si="8"/>
        <v>1195.3355000000001</v>
      </c>
      <c r="R65" s="97">
        <f t="shared" si="8"/>
        <v>25.022150000000003</v>
      </c>
      <c r="S65" s="97">
        <f t="shared" si="8"/>
        <v>0</v>
      </c>
      <c r="T65" s="97">
        <f t="shared" si="8"/>
        <v>0</v>
      </c>
      <c r="U65" s="97">
        <f t="shared" si="8"/>
        <v>0</v>
      </c>
      <c r="V65" s="97">
        <f t="shared" si="8"/>
        <v>3.1873999999999998</v>
      </c>
      <c r="W65" s="97">
        <f t="shared" si="8"/>
        <v>158.4034</v>
      </c>
      <c r="X65" s="97">
        <f t="shared" si="8"/>
        <v>879.71434999999997</v>
      </c>
      <c r="Y65" s="97">
        <f t="shared" si="8"/>
        <v>26.249449999999996</v>
      </c>
      <c r="Z65" s="97">
        <f t="shared" si="8"/>
        <v>0</v>
      </c>
      <c r="AA65" s="97">
        <f t="shared" si="8"/>
        <v>5.8787500000000001</v>
      </c>
      <c r="AB65" s="97">
        <f t="shared" si="8"/>
        <v>4.0500000000000007</v>
      </c>
      <c r="AC65" s="97">
        <f t="shared" si="8"/>
        <v>43.486200000000004</v>
      </c>
      <c r="AD65" s="97">
        <f t="shared" si="8"/>
        <v>0</v>
      </c>
      <c r="AE65" s="97">
        <f t="shared" si="8"/>
        <v>0</v>
      </c>
      <c r="AF65" s="97">
        <f t="shared" si="8"/>
        <v>8.6343500000000013</v>
      </c>
      <c r="AG65" s="98">
        <f t="shared" si="8"/>
        <v>0</v>
      </c>
      <c r="AH65" s="99">
        <f t="shared" si="1"/>
        <v>6251.0035000000007</v>
      </c>
      <c r="AI65" s="100"/>
      <c r="AJ65" s="100"/>
      <c r="AK65" s="100"/>
      <c r="AL65" s="101"/>
      <c r="AM65" s="110">
        <f t="shared" si="2"/>
        <v>-0.12870608877504275</v>
      </c>
      <c r="BB65" s="83"/>
      <c r="BC65" s="83"/>
    </row>
    <row r="66" spans="1:55" s="79" customFormat="1" ht="14.4" thickBot="1">
      <c r="A66" s="171"/>
      <c r="B66" s="462"/>
      <c r="C66" s="462"/>
      <c r="D66" s="113"/>
      <c r="E66" s="153">
        <f>E65-1</f>
        <v>2023</v>
      </c>
      <c r="F66" s="207">
        <f t="shared" si="8"/>
        <v>1456.4549999999999</v>
      </c>
      <c r="G66" s="172">
        <f t="shared" si="8"/>
        <v>6.98475</v>
      </c>
      <c r="H66" s="172">
        <f t="shared" si="8"/>
        <v>1.1249</v>
      </c>
      <c r="I66" s="172">
        <f t="shared" si="8"/>
        <v>352.70270000000005</v>
      </c>
      <c r="J66" s="172">
        <f t="shared" si="8"/>
        <v>403.48299999999995</v>
      </c>
      <c r="K66" s="172">
        <f t="shared" si="8"/>
        <v>0</v>
      </c>
      <c r="L66" s="172">
        <f t="shared" si="8"/>
        <v>912.31554999999992</v>
      </c>
      <c r="M66" s="172">
        <f t="shared" si="8"/>
        <v>10.39545</v>
      </c>
      <c r="N66" s="172">
        <f t="shared" si="8"/>
        <v>202.35669999999999</v>
      </c>
      <c r="O66" s="172">
        <f t="shared" si="8"/>
        <v>883.90834999999993</v>
      </c>
      <c r="P66" s="172">
        <f t="shared" si="8"/>
        <v>82.566249999999997</v>
      </c>
      <c r="Q66" s="172">
        <f t="shared" si="8"/>
        <v>1273.37905</v>
      </c>
      <c r="R66" s="172">
        <f t="shared" si="8"/>
        <v>87.250250000000008</v>
      </c>
      <c r="S66" s="172">
        <f t="shared" si="8"/>
        <v>0</v>
      </c>
      <c r="T66" s="172">
        <f t="shared" si="8"/>
        <v>0</v>
      </c>
      <c r="U66" s="172">
        <f t="shared" si="8"/>
        <v>0</v>
      </c>
      <c r="V66" s="172">
        <f t="shared" si="8"/>
        <v>2.5272000000000001</v>
      </c>
      <c r="W66" s="172">
        <f t="shared" si="8"/>
        <v>69.547799999999995</v>
      </c>
      <c r="X66" s="172">
        <f t="shared" si="8"/>
        <v>1304.67265</v>
      </c>
      <c r="Y66" s="172">
        <f t="shared" si="8"/>
        <v>11.96265</v>
      </c>
      <c r="Z66" s="172">
        <f t="shared" si="8"/>
        <v>0</v>
      </c>
      <c r="AA66" s="172">
        <f t="shared" si="8"/>
        <v>2.0462499999999997</v>
      </c>
      <c r="AB66" s="172">
        <f t="shared" si="8"/>
        <v>102.81250000000003</v>
      </c>
      <c r="AC66" s="172">
        <f t="shared" si="8"/>
        <v>0</v>
      </c>
      <c r="AD66" s="172">
        <f t="shared" si="8"/>
        <v>0</v>
      </c>
      <c r="AE66" s="172">
        <f t="shared" si="8"/>
        <v>0</v>
      </c>
      <c r="AF66" s="172">
        <f t="shared" si="8"/>
        <v>7.9003500000000004</v>
      </c>
      <c r="AG66" s="173">
        <f t="shared" si="8"/>
        <v>0</v>
      </c>
      <c r="AH66" s="174">
        <f t="shared" si="1"/>
        <v>7174.3913499999999</v>
      </c>
      <c r="AI66" s="219"/>
      <c r="AJ66" s="219"/>
      <c r="AK66" s="219"/>
      <c r="AL66" s="220"/>
      <c r="AM66" s="221"/>
      <c r="BB66" s="83"/>
      <c r="BC66" s="83"/>
    </row>
    <row r="67" spans="1:55" ht="15" hidden="1" outlineLevel="1" thickTop="1" thickBot="1">
      <c r="A67" s="121"/>
      <c r="B67" s="122" t="s">
        <v>154</v>
      </c>
      <c r="C67" s="123" t="s">
        <v>155</v>
      </c>
      <c r="D67" s="124" t="s">
        <v>156</v>
      </c>
      <c r="E67" s="125">
        <f>$Q$5</f>
        <v>2024</v>
      </c>
      <c r="F67" s="126">
        <v>160.20500000000001</v>
      </c>
      <c r="G67" s="127">
        <v>0</v>
      </c>
      <c r="H67" s="127">
        <v>0</v>
      </c>
      <c r="I67" s="127">
        <v>1.25E-3</v>
      </c>
      <c r="J67" s="127">
        <v>48.655000000000001</v>
      </c>
      <c r="K67" s="127">
        <v>0</v>
      </c>
      <c r="L67" s="127">
        <v>53.36</v>
      </c>
      <c r="M67" s="127">
        <v>0</v>
      </c>
      <c r="N67" s="127">
        <v>139.44374999999999</v>
      </c>
      <c r="O67" s="127">
        <v>42.397499999999994</v>
      </c>
      <c r="P67" s="127">
        <v>0</v>
      </c>
      <c r="Q67" s="127">
        <v>160.08375000000001</v>
      </c>
      <c r="R67" s="127">
        <v>1.1112500000000001</v>
      </c>
      <c r="S67" s="127">
        <v>0</v>
      </c>
      <c r="T67" s="127">
        <v>0</v>
      </c>
      <c r="U67" s="127">
        <v>0</v>
      </c>
      <c r="V67" s="127">
        <v>0</v>
      </c>
      <c r="W67" s="127">
        <v>126.46125000000001</v>
      </c>
      <c r="X67" s="127">
        <v>337.05500000000001</v>
      </c>
      <c r="Y67" s="127">
        <v>0</v>
      </c>
      <c r="Z67" s="127">
        <v>0</v>
      </c>
      <c r="AA67" s="127">
        <v>2.5925000000000002</v>
      </c>
      <c r="AB67" s="127">
        <v>0</v>
      </c>
      <c r="AC67" s="127">
        <v>0</v>
      </c>
      <c r="AD67" s="127">
        <v>0</v>
      </c>
      <c r="AE67" s="127">
        <v>0</v>
      </c>
      <c r="AF67" s="127">
        <v>1.25E-3</v>
      </c>
      <c r="AG67" s="128">
        <v>0</v>
      </c>
      <c r="AH67" s="129">
        <f t="shared" si="1"/>
        <v>1071.3675000000001</v>
      </c>
      <c r="AI67" s="130"/>
      <c r="AJ67" s="130"/>
      <c r="AK67" s="130"/>
      <c r="AL67" s="131"/>
      <c r="AM67" s="132">
        <f t="shared" si="2"/>
        <v>-4.367589858943699E-2</v>
      </c>
      <c r="BA67" s="5"/>
      <c r="BC67" s="144"/>
    </row>
    <row r="68" spans="1:55" ht="15" hidden="1" outlineLevel="1" thickTop="1" thickBot="1">
      <c r="A68" s="121"/>
      <c r="B68" s="133"/>
      <c r="C68" s="134"/>
      <c r="D68" s="113" t="s">
        <v>156</v>
      </c>
      <c r="E68" s="135">
        <f>E67-1</f>
        <v>2023</v>
      </c>
      <c r="F68" s="136">
        <v>24.185000000000002</v>
      </c>
      <c r="G68" s="137">
        <v>0</v>
      </c>
      <c r="H68" s="137">
        <v>0</v>
      </c>
      <c r="I68" s="137">
        <v>0.01</v>
      </c>
      <c r="J68" s="137">
        <v>212.18874999999997</v>
      </c>
      <c r="K68" s="137">
        <v>0</v>
      </c>
      <c r="L68" s="137">
        <v>2.8912500000000003</v>
      </c>
      <c r="M68" s="137">
        <v>0</v>
      </c>
      <c r="N68" s="137">
        <v>162.91374999999999</v>
      </c>
      <c r="O68" s="137">
        <v>40.438749999999999</v>
      </c>
      <c r="P68" s="137">
        <v>0</v>
      </c>
      <c r="Q68" s="137">
        <v>43.807499999999997</v>
      </c>
      <c r="R68" s="137">
        <v>24.220000000000002</v>
      </c>
      <c r="S68" s="137">
        <v>0</v>
      </c>
      <c r="T68" s="137">
        <v>0</v>
      </c>
      <c r="U68" s="137">
        <v>0</v>
      </c>
      <c r="V68" s="137">
        <v>0</v>
      </c>
      <c r="W68" s="137">
        <v>32.7425</v>
      </c>
      <c r="X68" s="137">
        <v>576.89625000000001</v>
      </c>
      <c r="Y68" s="137">
        <v>0</v>
      </c>
      <c r="Z68" s="137">
        <v>0</v>
      </c>
      <c r="AA68" s="137">
        <v>0</v>
      </c>
      <c r="AB68" s="137">
        <v>0</v>
      </c>
      <c r="AC68" s="137">
        <v>0</v>
      </c>
      <c r="AD68" s="137">
        <v>0</v>
      </c>
      <c r="AE68" s="137">
        <v>0</v>
      </c>
      <c r="AF68" s="137">
        <v>3.7499999999999999E-3</v>
      </c>
      <c r="AG68" s="138">
        <v>0</v>
      </c>
      <c r="AH68" s="139">
        <f t="shared" si="1"/>
        <v>1120.2974999999999</v>
      </c>
      <c r="AI68" s="140"/>
      <c r="AJ68" s="140"/>
      <c r="AK68" s="140"/>
      <c r="AL68" s="141"/>
      <c r="AM68" s="142"/>
      <c r="BA68" s="5"/>
      <c r="BC68" s="144"/>
    </row>
    <row r="69" spans="1:55" ht="15" hidden="1" outlineLevel="1" thickTop="1" thickBot="1">
      <c r="A69" s="121"/>
      <c r="B69" s="122"/>
      <c r="C69" s="123" t="s">
        <v>157</v>
      </c>
      <c r="D69" s="124"/>
      <c r="E69" s="125">
        <f>E67</f>
        <v>2024</v>
      </c>
      <c r="F69" s="126">
        <f>F71+F73</f>
        <v>1342.2787500000002</v>
      </c>
      <c r="G69" s="127">
        <f t="shared" ref="G69:AG70" si="9">G71+G73</f>
        <v>6.6217500000000005</v>
      </c>
      <c r="H69" s="127">
        <f t="shared" si="9"/>
        <v>0.14005000000000001</v>
      </c>
      <c r="I69" s="127">
        <f t="shared" si="9"/>
        <v>264.29750000000001</v>
      </c>
      <c r="J69" s="127">
        <f t="shared" si="9"/>
        <v>228.64000000000001</v>
      </c>
      <c r="K69" s="127">
        <f t="shared" si="9"/>
        <v>0</v>
      </c>
      <c r="L69" s="127">
        <f t="shared" si="9"/>
        <v>1148.1618999999998</v>
      </c>
      <c r="M69" s="127">
        <f t="shared" si="9"/>
        <v>2.2581500000000001</v>
      </c>
      <c r="N69" s="127">
        <f t="shared" si="9"/>
        <v>68.479850000000013</v>
      </c>
      <c r="O69" s="127">
        <f t="shared" si="9"/>
        <v>343.56650000000002</v>
      </c>
      <c r="P69" s="127">
        <f>P71+P73</f>
        <v>52.534999999999997</v>
      </c>
      <c r="Q69" s="127">
        <f t="shared" si="9"/>
        <v>1035.2517500000001</v>
      </c>
      <c r="R69" s="127">
        <f t="shared" si="9"/>
        <v>23.910900000000002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3.1873999999999998</v>
      </c>
      <c r="W69" s="127">
        <f t="shared" si="9"/>
        <v>31.942150000000002</v>
      </c>
      <c r="X69" s="127">
        <f t="shared" si="9"/>
        <v>542.65935000000002</v>
      </c>
      <c r="Y69" s="127">
        <f t="shared" si="9"/>
        <v>26.249449999999996</v>
      </c>
      <c r="Z69" s="127">
        <f t="shared" si="9"/>
        <v>0</v>
      </c>
      <c r="AA69" s="127">
        <f t="shared" si="9"/>
        <v>3.2862499999999999</v>
      </c>
      <c r="AB69" s="127">
        <f t="shared" si="9"/>
        <v>4.0500000000000007</v>
      </c>
      <c r="AC69" s="127">
        <f t="shared" si="9"/>
        <v>43.486200000000004</v>
      </c>
      <c r="AD69" s="127">
        <f t="shared" si="9"/>
        <v>0</v>
      </c>
      <c r="AE69" s="127">
        <f t="shared" si="9"/>
        <v>0</v>
      </c>
      <c r="AF69" s="127">
        <f t="shared" si="9"/>
        <v>8.6331000000000007</v>
      </c>
      <c r="AG69" s="128">
        <f t="shared" si="9"/>
        <v>0</v>
      </c>
      <c r="AH69" s="129">
        <f t="shared" si="1"/>
        <v>5179.6360000000004</v>
      </c>
      <c r="AI69" s="130"/>
      <c r="AJ69" s="130"/>
      <c r="AK69" s="130"/>
      <c r="AL69" s="131"/>
      <c r="AM69" s="132">
        <f>IF(ISERROR(AH69/AH70),"",IF(AH69/AH70&gt;2,"++",AH69/AH70-1))</f>
        <v>-0.14444074896526415</v>
      </c>
      <c r="BA69" s="5"/>
      <c r="BC69" s="144"/>
    </row>
    <row r="70" spans="1:55" ht="15" hidden="1" outlineLevel="1" thickTop="1" thickBot="1">
      <c r="A70" s="121"/>
      <c r="B70" s="133"/>
      <c r="C70" s="134"/>
      <c r="D70" s="113"/>
      <c r="E70" s="135">
        <f>E68</f>
        <v>2023</v>
      </c>
      <c r="F70" s="175">
        <f>F72+F74</f>
        <v>1432.27</v>
      </c>
      <c r="G70" s="176">
        <f t="shared" si="9"/>
        <v>6.98475</v>
      </c>
      <c r="H70" s="176">
        <f t="shared" si="9"/>
        <v>1.1249</v>
      </c>
      <c r="I70" s="176">
        <f t="shared" si="9"/>
        <v>352.69270000000006</v>
      </c>
      <c r="J70" s="176">
        <f t="shared" si="9"/>
        <v>191.29424999999998</v>
      </c>
      <c r="K70" s="176">
        <f t="shared" si="9"/>
        <v>0</v>
      </c>
      <c r="L70" s="176">
        <f t="shared" si="9"/>
        <v>909.4242999999999</v>
      </c>
      <c r="M70" s="176">
        <f t="shared" si="9"/>
        <v>10.39545</v>
      </c>
      <c r="N70" s="176">
        <f t="shared" si="9"/>
        <v>39.442949999999996</v>
      </c>
      <c r="O70" s="176">
        <f t="shared" si="9"/>
        <v>843.4695999999999</v>
      </c>
      <c r="P70" s="176">
        <f>P72+P74</f>
        <v>82.566249999999997</v>
      </c>
      <c r="Q70" s="176">
        <f t="shared" si="9"/>
        <v>1229.5715500000001</v>
      </c>
      <c r="R70" s="176">
        <f t="shared" si="9"/>
        <v>63.030250000000009</v>
      </c>
      <c r="S70" s="176">
        <f t="shared" si="9"/>
        <v>0</v>
      </c>
      <c r="T70" s="176">
        <f t="shared" si="9"/>
        <v>0</v>
      </c>
      <c r="U70" s="176">
        <f t="shared" si="9"/>
        <v>0</v>
      </c>
      <c r="V70" s="176">
        <f t="shared" si="9"/>
        <v>2.5272000000000001</v>
      </c>
      <c r="W70" s="176">
        <f t="shared" si="9"/>
        <v>36.805300000000003</v>
      </c>
      <c r="X70" s="176">
        <f t="shared" si="9"/>
        <v>727.77639999999997</v>
      </c>
      <c r="Y70" s="176">
        <f t="shared" si="9"/>
        <v>11.96265</v>
      </c>
      <c r="Z70" s="176">
        <f t="shared" si="9"/>
        <v>0</v>
      </c>
      <c r="AA70" s="176">
        <f t="shared" si="9"/>
        <v>2.0462499999999997</v>
      </c>
      <c r="AB70" s="176">
        <f t="shared" si="9"/>
        <v>102.81250000000003</v>
      </c>
      <c r="AC70" s="176">
        <f t="shared" si="9"/>
        <v>0</v>
      </c>
      <c r="AD70" s="176">
        <f t="shared" si="9"/>
        <v>0</v>
      </c>
      <c r="AE70" s="176">
        <f t="shared" si="9"/>
        <v>0</v>
      </c>
      <c r="AF70" s="176">
        <f t="shared" si="9"/>
        <v>7.8966000000000003</v>
      </c>
      <c r="AG70" s="177">
        <f t="shared" si="9"/>
        <v>0</v>
      </c>
      <c r="AH70" s="178">
        <f t="shared" si="1"/>
        <v>6054.0938500000002</v>
      </c>
      <c r="AI70" s="179"/>
      <c r="AJ70" s="179"/>
      <c r="AK70" s="179"/>
      <c r="AL70" s="180"/>
      <c r="AM70" s="181"/>
      <c r="BA70" s="5"/>
      <c r="BC70" s="144"/>
    </row>
    <row r="71" spans="1:55" ht="15" hidden="1" outlineLevel="1" thickTop="1" thickBot="1">
      <c r="A71" s="121"/>
      <c r="B71" s="122" t="s">
        <v>158</v>
      </c>
      <c r="C71" s="123" t="s">
        <v>159</v>
      </c>
      <c r="D71" s="124" t="s">
        <v>160</v>
      </c>
      <c r="E71" s="125">
        <f>$Q$5</f>
        <v>2024</v>
      </c>
      <c r="F71" s="126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8">
        <v>0</v>
      </c>
      <c r="AH71" s="129">
        <f t="shared" si="1"/>
        <v>0</v>
      </c>
      <c r="AI71" s="130"/>
      <c r="AJ71" s="130"/>
      <c r="AK71" s="130"/>
      <c r="AL71" s="131"/>
      <c r="AM71" s="132" t="str">
        <f t="shared" si="2"/>
        <v/>
      </c>
      <c r="BA71" s="5"/>
      <c r="BC71" s="144"/>
    </row>
    <row r="72" spans="1:55" ht="15" hidden="1" outlineLevel="1" thickTop="1" thickBot="1">
      <c r="A72" s="121"/>
      <c r="B72" s="156"/>
      <c r="C72" s="157"/>
      <c r="D72" s="113" t="s">
        <v>160</v>
      </c>
      <c r="E72" s="159">
        <f>E71-1</f>
        <v>2023</v>
      </c>
      <c r="F72" s="175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7">
        <v>0</v>
      </c>
      <c r="AH72" s="178">
        <f t="shared" si="1"/>
        <v>0</v>
      </c>
      <c r="AI72" s="179"/>
      <c r="AJ72" s="179"/>
      <c r="AK72" s="179"/>
      <c r="AL72" s="180"/>
      <c r="AM72" s="181"/>
      <c r="BA72" s="5"/>
      <c r="BC72" s="144"/>
    </row>
    <row r="73" spans="1:55" ht="15" hidden="1" outlineLevel="1" thickTop="1" thickBot="1">
      <c r="A73" s="121"/>
      <c r="B73" s="182"/>
      <c r="C73" s="183" t="s">
        <v>161</v>
      </c>
      <c r="D73" s="8" t="s">
        <v>162</v>
      </c>
      <c r="E73" s="184">
        <f>$Q$5</f>
        <v>2024</v>
      </c>
      <c r="F73" s="185">
        <v>1342.2787500000002</v>
      </c>
      <c r="G73" s="186">
        <v>6.6217500000000005</v>
      </c>
      <c r="H73" s="186">
        <v>0.14005000000000001</v>
      </c>
      <c r="I73" s="186">
        <v>264.29750000000001</v>
      </c>
      <c r="J73" s="186">
        <v>228.64000000000001</v>
      </c>
      <c r="K73" s="186">
        <v>0</v>
      </c>
      <c r="L73" s="186">
        <v>1148.1618999999998</v>
      </c>
      <c r="M73" s="186">
        <v>2.2581500000000001</v>
      </c>
      <c r="N73" s="186">
        <v>68.479850000000013</v>
      </c>
      <c r="O73" s="186">
        <v>343.56650000000002</v>
      </c>
      <c r="P73" s="186">
        <v>52.534999999999997</v>
      </c>
      <c r="Q73" s="186">
        <v>1035.2517500000001</v>
      </c>
      <c r="R73" s="186">
        <v>23.910900000000002</v>
      </c>
      <c r="S73" s="186">
        <v>0</v>
      </c>
      <c r="T73" s="186">
        <v>0</v>
      </c>
      <c r="U73" s="186">
        <v>0</v>
      </c>
      <c r="V73" s="186">
        <v>3.1873999999999998</v>
      </c>
      <c r="W73" s="186">
        <v>31.942150000000002</v>
      </c>
      <c r="X73" s="186">
        <v>542.65935000000002</v>
      </c>
      <c r="Y73" s="186">
        <v>26.249449999999996</v>
      </c>
      <c r="Z73" s="186">
        <v>0</v>
      </c>
      <c r="AA73" s="186">
        <v>3.2862499999999999</v>
      </c>
      <c r="AB73" s="186">
        <v>4.0500000000000007</v>
      </c>
      <c r="AC73" s="186">
        <v>43.486200000000004</v>
      </c>
      <c r="AD73" s="186">
        <v>0</v>
      </c>
      <c r="AE73" s="186">
        <v>0</v>
      </c>
      <c r="AF73" s="186">
        <v>8.6331000000000007</v>
      </c>
      <c r="AG73" s="187">
        <v>0</v>
      </c>
      <c r="AH73" s="188">
        <f t="shared" si="1"/>
        <v>5179.6360000000004</v>
      </c>
      <c r="AI73" s="189"/>
      <c r="AJ73" s="189"/>
      <c r="AK73" s="189"/>
      <c r="AL73" s="190"/>
      <c r="AM73" s="191">
        <f t="shared" si="2"/>
        <v>-0.14444074896526415</v>
      </c>
      <c r="BA73" s="5"/>
      <c r="BC73" s="144"/>
    </row>
    <row r="74" spans="1:55" ht="15" hidden="1" outlineLevel="1" thickTop="1" thickBot="1">
      <c r="A74" s="121"/>
      <c r="B74" s="182"/>
      <c r="C74" s="183"/>
      <c r="D74" s="192" t="str">
        <f>D73</f>
        <v>1602Other</v>
      </c>
      <c r="E74" s="184">
        <f>E73-1</f>
        <v>2023</v>
      </c>
      <c r="F74" s="193">
        <v>1432.27</v>
      </c>
      <c r="G74" s="194">
        <v>6.98475</v>
      </c>
      <c r="H74" s="194">
        <v>1.1249</v>
      </c>
      <c r="I74" s="194">
        <v>352.69270000000006</v>
      </c>
      <c r="J74" s="194">
        <v>191.29424999999998</v>
      </c>
      <c r="K74" s="194">
        <v>0</v>
      </c>
      <c r="L74" s="194">
        <v>909.4242999999999</v>
      </c>
      <c r="M74" s="194">
        <v>10.39545</v>
      </c>
      <c r="N74" s="194">
        <v>39.442949999999996</v>
      </c>
      <c r="O74" s="194">
        <v>843.4695999999999</v>
      </c>
      <c r="P74" s="194">
        <v>82.566249999999997</v>
      </c>
      <c r="Q74" s="194">
        <v>1229.5715500000001</v>
      </c>
      <c r="R74" s="194">
        <v>63.030250000000009</v>
      </c>
      <c r="S74" s="194">
        <v>0</v>
      </c>
      <c r="T74" s="194">
        <v>0</v>
      </c>
      <c r="U74" s="194">
        <v>0</v>
      </c>
      <c r="V74" s="194">
        <v>2.5272000000000001</v>
      </c>
      <c r="W74" s="194">
        <v>36.805300000000003</v>
      </c>
      <c r="X74" s="194">
        <v>727.77639999999997</v>
      </c>
      <c r="Y74" s="194">
        <v>11.96265</v>
      </c>
      <c r="Z74" s="194">
        <v>0</v>
      </c>
      <c r="AA74" s="194">
        <v>2.0462499999999997</v>
      </c>
      <c r="AB74" s="194">
        <v>102.81250000000003</v>
      </c>
      <c r="AC74" s="194">
        <v>0</v>
      </c>
      <c r="AD74" s="194">
        <v>0</v>
      </c>
      <c r="AE74" s="194">
        <v>0</v>
      </c>
      <c r="AF74" s="194">
        <v>7.8966000000000003</v>
      </c>
      <c r="AG74" s="195">
        <v>0</v>
      </c>
      <c r="AH74" s="196">
        <f t="shared" si="1"/>
        <v>6054.0938500000002</v>
      </c>
      <c r="AI74" s="197"/>
      <c r="AJ74" s="197"/>
      <c r="AK74" s="197"/>
      <c r="AL74" s="198"/>
      <c r="AM74" s="199"/>
      <c r="BA74" s="5"/>
      <c r="BC74" s="144"/>
    </row>
    <row r="75" spans="1:55" ht="14.4" collapsed="1" thickTop="1">
      <c r="A75" s="200" t="s">
        <v>163</v>
      </c>
      <c r="B75" s="201"/>
      <c r="C75" s="201"/>
      <c r="D75" s="202"/>
      <c r="E75" s="203">
        <f>$Q$5</f>
        <v>2024</v>
      </c>
      <c r="F75" s="96">
        <f t="shared" ref="F75:AG76" si="10">F11+F13+F15+F29+F47+F49+F55+F63+F65</f>
        <v>3966.9483499999997</v>
      </c>
      <c r="G75" s="97">
        <f t="shared" si="10"/>
        <v>7.2635000000000005</v>
      </c>
      <c r="H75" s="97">
        <f t="shared" si="10"/>
        <v>111.45695000000001</v>
      </c>
      <c r="I75" s="97">
        <f t="shared" si="10"/>
        <v>1326.3043500000003</v>
      </c>
      <c r="J75" s="97">
        <f t="shared" si="10"/>
        <v>15028.258970000001</v>
      </c>
      <c r="K75" s="97">
        <f t="shared" si="10"/>
        <v>0</v>
      </c>
      <c r="L75" s="97">
        <f t="shared" si="10"/>
        <v>12235.70901</v>
      </c>
      <c r="M75" s="97">
        <f t="shared" si="10"/>
        <v>2332.6070500000005</v>
      </c>
      <c r="N75" s="97">
        <f t="shared" si="10"/>
        <v>7625.0978700000005</v>
      </c>
      <c r="O75" s="97">
        <f t="shared" si="10"/>
        <v>19671.986850000001</v>
      </c>
      <c r="P75" s="97">
        <f t="shared" si="10"/>
        <v>52.534999999999997</v>
      </c>
      <c r="Q75" s="97">
        <f t="shared" si="10"/>
        <v>21564.429650000002</v>
      </c>
      <c r="R75" s="97">
        <f t="shared" si="10"/>
        <v>41.781750000000002</v>
      </c>
      <c r="S75" s="97">
        <f t="shared" si="10"/>
        <v>0</v>
      </c>
      <c r="T75" s="97">
        <f t="shared" si="10"/>
        <v>27.654400000000003</v>
      </c>
      <c r="U75" s="97">
        <f t="shared" si="10"/>
        <v>1.3500000000000001E-3</v>
      </c>
      <c r="V75" s="97">
        <f t="shared" si="10"/>
        <v>15.399700000000001</v>
      </c>
      <c r="W75" s="97">
        <f t="shared" si="10"/>
        <v>188.30735000000001</v>
      </c>
      <c r="X75" s="97">
        <f t="shared" si="10"/>
        <v>35934.307860000008</v>
      </c>
      <c r="Y75" s="97">
        <f t="shared" si="10"/>
        <v>29.222549999999995</v>
      </c>
      <c r="Z75" s="97">
        <f t="shared" si="10"/>
        <v>151.13400000000001</v>
      </c>
      <c r="AA75" s="97">
        <f t="shared" si="10"/>
        <v>2338.1267499999999</v>
      </c>
      <c r="AB75" s="97">
        <f t="shared" si="10"/>
        <v>42.132450000000006</v>
      </c>
      <c r="AC75" s="97">
        <f t="shared" si="10"/>
        <v>53.429800000000007</v>
      </c>
      <c r="AD75" s="97">
        <f t="shared" si="10"/>
        <v>0</v>
      </c>
      <c r="AE75" s="97">
        <f t="shared" si="10"/>
        <v>1.2E-2</v>
      </c>
      <c r="AF75" s="97">
        <f t="shared" si="10"/>
        <v>551.40485000000001</v>
      </c>
      <c r="AG75" s="98">
        <f t="shared" si="10"/>
        <v>0</v>
      </c>
      <c r="AH75" s="75">
        <f t="shared" si="1"/>
        <v>123295.51236000002</v>
      </c>
      <c r="AI75" s="76"/>
      <c r="AJ75" s="76"/>
      <c r="AK75" s="76"/>
      <c r="AL75" s="77"/>
      <c r="AM75" s="78">
        <f t="shared" si="2"/>
        <v>-1.446042135005432E-2</v>
      </c>
      <c r="BA75" s="5"/>
      <c r="BC75" s="144"/>
    </row>
    <row r="76" spans="1:55" ht="14.4" thickBot="1">
      <c r="A76" s="204"/>
      <c r="B76" s="205"/>
      <c r="C76" s="205"/>
      <c r="D76" s="63"/>
      <c r="E76" s="206">
        <f>E75-1</f>
        <v>2023</v>
      </c>
      <c r="F76" s="207">
        <f t="shared" si="10"/>
        <v>3383.07645</v>
      </c>
      <c r="G76" s="172">
        <f t="shared" si="10"/>
        <v>6.98475</v>
      </c>
      <c r="H76" s="172">
        <f t="shared" si="10"/>
        <v>10.566700000000001</v>
      </c>
      <c r="I76" s="172">
        <f t="shared" si="10"/>
        <v>1043.1991</v>
      </c>
      <c r="J76" s="172">
        <f t="shared" si="10"/>
        <v>14612.545250000003</v>
      </c>
      <c r="K76" s="172">
        <f t="shared" si="10"/>
        <v>1.3500000000000002E-2</v>
      </c>
      <c r="L76" s="172">
        <f t="shared" si="10"/>
        <v>13221.664449999998</v>
      </c>
      <c r="M76" s="172">
        <f t="shared" si="10"/>
        <v>751.01404999999988</v>
      </c>
      <c r="N76" s="172">
        <f t="shared" si="10"/>
        <v>6340.7261000000008</v>
      </c>
      <c r="O76" s="172">
        <f t="shared" si="10"/>
        <v>19796.934290000005</v>
      </c>
      <c r="P76" s="172">
        <f t="shared" si="10"/>
        <v>82.566249999999997</v>
      </c>
      <c r="Q76" s="172">
        <f t="shared" si="10"/>
        <v>23273.101290000002</v>
      </c>
      <c r="R76" s="172">
        <f t="shared" si="10"/>
        <v>136.57195000000002</v>
      </c>
      <c r="S76" s="172">
        <f t="shared" si="10"/>
        <v>0</v>
      </c>
      <c r="T76" s="172">
        <f t="shared" si="10"/>
        <v>47.572450000000003</v>
      </c>
      <c r="U76" s="172">
        <f t="shared" si="10"/>
        <v>2.6467999999999998</v>
      </c>
      <c r="V76" s="172">
        <f t="shared" si="10"/>
        <v>22.882269999999998</v>
      </c>
      <c r="W76" s="172">
        <f t="shared" si="10"/>
        <v>72.55749999999999</v>
      </c>
      <c r="X76" s="172">
        <f t="shared" si="10"/>
        <v>39297.227330000002</v>
      </c>
      <c r="Y76" s="172">
        <f t="shared" si="10"/>
        <v>20.117449999999998</v>
      </c>
      <c r="Z76" s="172">
        <f t="shared" si="10"/>
        <v>203.05770000000001</v>
      </c>
      <c r="AA76" s="172">
        <f t="shared" si="10"/>
        <v>1949.5799500000001</v>
      </c>
      <c r="AB76" s="172">
        <f t="shared" si="10"/>
        <v>163.99150000000003</v>
      </c>
      <c r="AC76" s="172">
        <f t="shared" si="10"/>
        <v>33.732479999999995</v>
      </c>
      <c r="AD76" s="172">
        <f t="shared" si="10"/>
        <v>0</v>
      </c>
      <c r="AE76" s="172">
        <f t="shared" si="10"/>
        <v>8.5043500000000005</v>
      </c>
      <c r="AF76" s="172">
        <f t="shared" si="10"/>
        <v>623.74334999999996</v>
      </c>
      <c r="AG76" s="173">
        <f t="shared" si="10"/>
        <v>0</v>
      </c>
      <c r="AH76" s="208">
        <f t="shared" ref="AH76:AH82" si="11">SUM(F76:AG76)</f>
        <v>125104.57726000005</v>
      </c>
      <c r="AI76" s="209"/>
      <c r="AJ76" s="209"/>
      <c r="AK76" s="209"/>
      <c r="AL76" s="210"/>
      <c r="AM76" s="211"/>
      <c r="BA76" s="5"/>
      <c r="BC76" s="144"/>
    </row>
    <row r="77" spans="1:55" ht="5.25" customHeight="1" thickTop="1">
      <c r="A77" s="212"/>
      <c r="B77" s="9"/>
      <c r="C77" s="9"/>
      <c r="D77" s="8"/>
      <c r="E77" s="9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4" t="str">
        <f t="shared" si="2"/>
        <v/>
      </c>
      <c r="BA77" s="5"/>
      <c r="BC77" s="144"/>
    </row>
    <row r="78" spans="1:55" ht="14.4" thickBot="1">
      <c r="A78" s="215" t="s">
        <v>164</v>
      </c>
      <c r="B78" s="9"/>
      <c r="C78" s="9"/>
      <c r="D78" s="8"/>
      <c r="E78" s="9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4"/>
      <c r="BA78" s="5"/>
      <c r="BC78" s="144"/>
    </row>
    <row r="79" spans="1:55" s="79" customFormat="1" ht="14.4" thickTop="1">
      <c r="A79" s="42"/>
      <c r="B79" s="201"/>
      <c r="C79" s="285" t="s">
        <v>165</v>
      </c>
      <c r="D79" s="406"/>
      <c r="E79" s="71">
        <f>$Q$5</f>
        <v>2024</v>
      </c>
      <c r="F79" s="72">
        <f t="shared" ref="F79:AG80" si="12">F11+F13</f>
        <v>0</v>
      </c>
      <c r="G79" s="73">
        <f t="shared" si="12"/>
        <v>0</v>
      </c>
      <c r="H79" s="73">
        <f t="shared" si="12"/>
        <v>0</v>
      </c>
      <c r="I79" s="73">
        <f t="shared" si="12"/>
        <v>0</v>
      </c>
      <c r="J79" s="73">
        <f t="shared" si="12"/>
        <v>1.0651200000000001</v>
      </c>
      <c r="K79" s="73">
        <f t="shared" si="12"/>
        <v>0</v>
      </c>
      <c r="L79" s="73">
        <f t="shared" si="12"/>
        <v>5.6721600000000008</v>
      </c>
      <c r="M79" s="73">
        <f t="shared" si="12"/>
        <v>0</v>
      </c>
      <c r="N79" s="73">
        <f t="shared" si="12"/>
        <v>13.165769999999998</v>
      </c>
      <c r="O79" s="73">
        <f t="shared" si="12"/>
        <v>2.1197999999999997</v>
      </c>
      <c r="P79" s="73">
        <f t="shared" si="12"/>
        <v>0</v>
      </c>
      <c r="Q79" s="73">
        <f t="shared" si="12"/>
        <v>1.4076</v>
      </c>
      <c r="R79" s="73">
        <f t="shared" si="12"/>
        <v>0</v>
      </c>
      <c r="S79" s="73">
        <f t="shared" si="12"/>
        <v>0</v>
      </c>
      <c r="T79" s="73">
        <f t="shared" si="12"/>
        <v>0</v>
      </c>
      <c r="U79" s="73">
        <f t="shared" si="12"/>
        <v>0</v>
      </c>
      <c r="V79" s="73">
        <f t="shared" si="12"/>
        <v>10.4274</v>
      </c>
      <c r="W79" s="73">
        <f t="shared" si="12"/>
        <v>0</v>
      </c>
      <c r="X79" s="73">
        <f t="shared" si="12"/>
        <v>5.7721100000000014</v>
      </c>
      <c r="Y79" s="73">
        <f t="shared" si="12"/>
        <v>1.9216</v>
      </c>
      <c r="Z79" s="73">
        <f t="shared" si="12"/>
        <v>0</v>
      </c>
      <c r="AA79" s="73">
        <f t="shared" si="12"/>
        <v>0</v>
      </c>
      <c r="AB79" s="73">
        <f t="shared" si="12"/>
        <v>0</v>
      </c>
      <c r="AC79" s="73">
        <f t="shared" si="12"/>
        <v>0</v>
      </c>
      <c r="AD79" s="73">
        <f t="shared" si="12"/>
        <v>0</v>
      </c>
      <c r="AE79" s="73">
        <f t="shared" si="12"/>
        <v>0</v>
      </c>
      <c r="AF79" s="73">
        <f t="shared" si="12"/>
        <v>0</v>
      </c>
      <c r="AG79" s="74">
        <f t="shared" si="12"/>
        <v>0</v>
      </c>
      <c r="AH79" s="523">
        <f t="shared" si="11"/>
        <v>41.551559999999995</v>
      </c>
      <c r="AI79" s="524"/>
      <c r="AJ79" s="76"/>
      <c r="AK79" s="76"/>
      <c r="AL79" s="77"/>
      <c r="AM79" s="78">
        <f>IF(ISERROR(AH79/AH80),"",IF(AH79/AH80&gt;2,"++",AH79/AH80-1))</f>
        <v>-0.48092836255848859</v>
      </c>
      <c r="BB79" s="83"/>
      <c r="BC79" s="83"/>
    </row>
    <row r="80" spans="1:55" s="79" customFormat="1" ht="14.4" thickBot="1">
      <c r="A80" s="412"/>
      <c r="B80" s="205"/>
      <c r="C80" s="386"/>
      <c r="D80" s="413"/>
      <c r="E80" s="525">
        <f>E79-1</f>
        <v>2023</v>
      </c>
      <c r="F80" s="207">
        <f t="shared" si="12"/>
        <v>0</v>
      </c>
      <c r="G80" s="172">
        <f t="shared" si="12"/>
        <v>0</v>
      </c>
      <c r="H80" s="172">
        <f t="shared" si="12"/>
        <v>0</v>
      </c>
      <c r="I80" s="172">
        <f t="shared" si="12"/>
        <v>0</v>
      </c>
      <c r="J80" s="172">
        <f t="shared" si="12"/>
        <v>2.5983999999999998</v>
      </c>
      <c r="K80" s="172">
        <f t="shared" si="12"/>
        <v>0</v>
      </c>
      <c r="L80" s="172">
        <f t="shared" si="12"/>
        <v>0.89600000000000013</v>
      </c>
      <c r="M80" s="172">
        <f t="shared" si="12"/>
        <v>0</v>
      </c>
      <c r="N80" s="172">
        <f t="shared" si="12"/>
        <v>33.721199999999996</v>
      </c>
      <c r="O80" s="172">
        <f t="shared" si="12"/>
        <v>0.26964000000000005</v>
      </c>
      <c r="P80" s="172">
        <f t="shared" si="12"/>
        <v>0</v>
      </c>
      <c r="Q80" s="172">
        <f t="shared" si="12"/>
        <v>2.1171400000000005</v>
      </c>
      <c r="R80" s="172">
        <f t="shared" si="12"/>
        <v>0</v>
      </c>
      <c r="S80" s="172">
        <f t="shared" si="12"/>
        <v>0</v>
      </c>
      <c r="T80" s="172">
        <f t="shared" si="12"/>
        <v>0</v>
      </c>
      <c r="U80" s="172">
        <f t="shared" si="12"/>
        <v>0</v>
      </c>
      <c r="V80" s="172">
        <f t="shared" si="12"/>
        <v>20.264069999999997</v>
      </c>
      <c r="W80" s="172">
        <f t="shared" si="12"/>
        <v>0</v>
      </c>
      <c r="X80" s="172">
        <f t="shared" si="12"/>
        <v>5.1619799999999998</v>
      </c>
      <c r="Y80" s="172">
        <f t="shared" si="12"/>
        <v>4.7904000000000009</v>
      </c>
      <c r="Z80" s="172">
        <f t="shared" si="12"/>
        <v>0</v>
      </c>
      <c r="AA80" s="172">
        <f t="shared" si="12"/>
        <v>0</v>
      </c>
      <c r="AB80" s="172">
        <f t="shared" si="12"/>
        <v>0</v>
      </c>
      <c r="AC80" s="172">
        <f t="shared" si="12"/>
        <v>10.230930000000001</v>
      </c>
      <c r="AD80" s="172">
        <f t="shared" si="12"/>
        <v>0</v>
      </c>
      <c r="AE80" s="172">
        <f t="shared" si="12"/>
        <v>0</v>
      </c>
      <c r="AF80" s="172">
        <f t="shared" si="12"/>
        <v>0</v>
      </c>
      <c r="AG80" s="173">
        <f t="shared" si="12"/>
        <v>0</v>
      </c>
      <c r="AH80" s="526">
        <f t="shared" si="11"/>
        <v>80.049759999999992</v>
      </c>
      <c r="AI80" s="527"/>
      <c r="AJ80" s="219"/>
      <c r="AK80" s="219"/>
      <c r="AL80" s="220"/>
      <c r="AM80" s="221"/>
      <c r="BB80" s="83"/>
      <c r="BC80" s="83"/>
    </row>
    <row r="81" spans="1:55" s="79" customFormat="1" ht="14.4" thickTop="1">
      <c r="A81" s="50"/>
      <c r="B81" s="415"/>
      <c r="C81" s="311" t="s">
        <v>166</v>
      </c>
      <c r="D81" s="416"/>
      <c r="E81" s="95">
        <f>$Q$5</f>
        <v>2024</v>
      </c>
      <c r="F81" s="96">
        <f t="shared" ref="F81:AF82" si="13">F15+F29+F49+F67</f>
        <v>592.63260000000002</v>
      </c>
      <c r="G81" s="97">
        <f t="shared" si="13"/>
        <v>0.64175000000000004</v>
      </c>
      <c r="H81" s="97">
        <f t="shared" si="13"/>
        <v>111.3169</v>
      </c>
      <c r="I81" s="97">
        <f t="shared" si="13"/>
        <v>1037.8208500000003</v>
      </c>
      <c r="J81" s="97">
        <f t="shared" si="13"/>
        <v>14297.700850000001</v>
      </c>
      <c r="K81" s="97">
        <f t="shared" si="13"/>
        <v>0</v>
      </c>
      <c r="L81" s="97">
        <f t="shared" si="13"/>
        <v>10287.688950000002</v>
      </c>
      <c r="M81" s="97">
        <f t="shared" si="13"/>
        <v>2308.7909000000004</v>
      </c>
      <c r="N81" s="97">
        <f t="shared" si="13"/>
        <v>7469.1002500000013</v>
      </c>
      <c r="O81" s="97">
        <f t="shared" si="13"/>
        <v>16500.24855</v>
      </c>
      <c r="P81" s="97">
        <f>P15+P29+P49+P67</f>
        <v>0</v>
      </c>
      <c r="Q81" s="97">
        <f t="shared" si="13"/>
        <v>20405.396300000004</v>
      </c>
      <c r="R81" s="97">
        <f t="shared" si="13"/>
        <v>17.870849999999997</v>
      </c>
      <c r="S81" s="97">
        <f t="shared" si="13"/>
        <v>0</v>
      </c>
      <c r="T81" s="97">
        <f t="shared" si="13"/>
        <v>11.554399999999999</v>
      </c>
      <c r="U81" s="97">
        <f t="shared" si="13"/>
        <v>1.3500000000000001E-3</v>
      </c>
      <c r="V81" s="97">
        <f t="shared" si="13"/>
        <v>1.7848999999999999</v>
      </c>
      <c r="W81" s="97">
        <f t="shared" si="13"/>
        <v>156.36520000000002</v>
      </c>
      <c r="X81" s="97">
        <f t="shared" si="13"/>
        <v>34412.3364</v>
      </c>
      <c r="Y81" s="97">
        <f t="shared" si="13"/>
        <v>1.0335000000000001</v>
      </c>
      <c r="Z81" s="97">
        <f t="shared" si="13"/>
        <v>55.367000000000004</v>
      </c>
      <c r="AA81" s="97">
        <f t="shared" si="13"/>
        <v>2332.7395000000001</v>
      </c>
      <c r="AB81" s="97">
        <f t="shared" si="13"/>
        <v>29.600450000000002</v>
      </c>
      <c r="AC81" s="97">
        <f t="shared" si="13"/>
        <v>9.9186000000000014</v>
      </c>
      <c r="AD81" s="97">
        <f t="shared" si="13"/>
        <v>0</v>
      </c>
      <c r="AE81" s="97">
        <f t="shared" si="13"/>
        <v>2E-3</v>
      </c>
      <c r="AF81" s="97">
        <f t="shared" si="13"/>
        <v>538.3297500000001</v>
      </c>
      <c r="AG81" s="98">
        <f>AG15+AG29+AG49+AG67</f>
        <v>0</v>
      </c>
      <c r="AH81" s="528">
        <f t="shared" si="11"/>
        <v>110578.24180000002</v>
      </c>
      <c r="AI81" s="529"/>
      <c r="AJ81" s="100"/>
      <c r="AK81" s="100"/>
      <c r="AL81" s="101"/>
      <c r="AM81" s="102">
        <f>IF(ISERROR(AH81/AH82),"",IF(AH81/AH82&gt;2,"++",AH81/AH82-1))</f>
        <v>-1.8100587207339869E-2</v>
      </c>
      <c r="BB81" s="83"/>
      <c r="BC81" s="83"/>
    </row>
    <row r="82" spans="1:55" s="79" customFormat="1" ht="14.4" thickBot="1">
      <c r="A82" s="412"/>
      <c r="B82" s="205"/>
      <c r="C82" s="386"/>
      <c r="D82" s="413"/>
      <c r="E82" s="525">
        <f>E81-1</f>
        <v>2023</v>
      </c>
      <c r="F82" s="207">
        <f t="shared" si="13"/>
        <v>833.46545000000015</v>
      </c>
      <c r="G82" s="172">
        <f t="shared" si="13"/>
        <v>0</v>
      </c>
      <c r="H82" s="172">
        <f t="shared" si="13"/>
        <v>9.4418000000000006</v>
      </c>
      <c r="I82" s="172">
        <f t="shared" si="13"/>
        <v>687.33240000000001</v>
      </c>
      <c r="J82" s="172">
        <f t="shared" si="13"/>
        <v>13744.0586</v>
      </c>
      <c r="K82" s="172">
        <f t="shared" si="13"/>
        <v>1.3500000000000002E-2</v>
      </c>
      <c r="L82" s="172">
        <f t="shared" si="13"/>
        <v>11519.942150000001</v>
      </c>
      <c r="M82" s="172">
        <f t="shared" si="13"/>
        <v>726.46859999999992</v>
      </c>
      <c r="N82" s="172">
        <f t="shared" si="13"/>
        <v>6229.0959499999999</v>
      </c>
      <c r="O82" s="172">
        <f t="shared" si="13"/>
        <v>16480.246050000002</v>
      </c>
      <c r="P82" s="172">
        <f>P16+P30+P50+P68</f>
        <v>0</v>
      </c>
      <c r="Q82" s="172">
        <f t="shared" si="13"/>
        <v>21963.118600000005</v>
      </c>
      <c r="R82" s="172">
        <f t="shared" si="13"/>
        <v>73.541700000000006</v>
      </c>
      <c r="S82" s="172">
        <f t="shared" si="13"/>
        <v>0</v>
      </c>
      <c r="T82" s="172">
        <f t="shared" si="13"/>
        <v>1.2784500000000001</v>
      </c>
      <c r="U82" s="172">
        <f t="shared" si="13"/>
        <v>2.6467999999999998</v>
      </c>
      <c r="V82" s="172">
        <f t="shared" si="13"/>
        <v>0</v>
      </c>
      <c r="W82" s="172">
        <f t="shared" si="13"/>
        <v>35.597200000000001</v>
      </c>
      <c r="X82" s="172">
        <f t="shared" si="13"/>
        <v>37657.571949999998</v>
      </c>
      <c r="Y82" s="172">
        <f t="shared" si="13"/>
        <v>3.3643999999999998</v>
      </c>
      <c r="Z82" s="172">
        <f t="shared" si="13"/>
        <v>27.051699999999997</v>
      </c>
      <c r="AA82" s="172">
        <f t="shared" si="13"/>
        <v>1947.5297</v>
      </c>
      <c r="AB82" s="172">
        <f t="shared" si="13"/>
        <v>54.777999999999999</v>
      </c>
      <c r="AC82" s="172">
        <f t="shared" si="13"/>
        <v>23.501550000000002</v>
      </c>
      <c r="AD82" s="172">
        <f t="shared" si="13"/>
        <v>0</v>
      </c>
      <c r="AE82" s="172">
        <f t="shared" si="13"/>
        <v>8.5033500000000011</v>
      </c>
      <c r="AF82" s="172">
        <f t="shared" si="13"/>
        <v>588.12174999999991</v>
      </c>
      <c r="AG82" s="173">
        <f>AG16+AG30+AG50+AG68</f>
        <v>0</v>
      </c>
      <c r="AH82" s="526">
        <f t="shared" si="11"/>
        <v>112616.66965000003</v>
      </c>
      <c r="AI82" s="527"/>
      <c r="AJ82" s="219"/>
      <c r="AK82" s="219"/>
      <c r="AL82" s="220"/>
      <c r="AM82" s="221"/>
      <c r="BB82" s="83"/>
      <c r="BC82" s="83"/>
    </row>
    <row r="83" spans="1:55" ht="13.8" thickTop="1">
      <c r="A83" s="215" t="s">
        <v>167</v>
      </c>
      <c r="B83" s="9"/>
      <c r="C83" s="9"/>
      <c r="D83" s="8"/>
      <c r="E83" s="9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BA83" s="5"/>
      <c r="BC83" s="144"/>
    </row>
    <row r="84" spans="1:55"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BA84" s="5"/>
      <c r="BC84" s="144"/>
    </row>
    <row r="85" spans="1:55"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55"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55"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55" ht="14.4"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218"/>
      <c r="AH88" s="218"/>
      <c r="AI88" s="145"/>
      <c r="AJ88" s="145"/>
      <c r="AK88" s="145"/>
      <c r="AL88" s="145"/>
    </row>
    <row r="89" spans="1:55"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55"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</row>
    <row r="91" spans="1:55"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</row>
    <row r="92" spans="1:55"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</row>
    <row r="93" spans="1:55"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</row>
    <row r="94" spans="1:55"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</row>
    <row r="95" spans="1:55"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</row>
    <row r="96" spans="1:55"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</row>
    <row r="97" spans="6:38"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</row>
    <row r="98" spans="6:38"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</row>
    <row r="99" spans="6:38"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</row>
    <row r="100" spans="6:38"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</row>
    <row r="101" spans="6:38"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</row>
    <row r="102" spans="6:38"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</row>
    <row r="103" spans="6:38"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</row>
    <row r="104" spans="6:38"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</row>
    <row r="105" spans="6:38"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</row>
    <row r="106" spans="6:38"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</row>
    <row r="107" spans="6:38"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</row>
    <row r="108" spans="6:38"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</row>
    <row r="109" spans="6:38"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</row>
    <row r="110" spans="6:38"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</row>
    <row r="111" spans="6:38"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</row>
    <row r="112" spans="6:38"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</row>
    <row r="113" spans="6:38"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</row>
    <row r="114" spans="6:38"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</row>
    <row r="115" spans="6:38"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</row>
    <row r="116" spans="6:38"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</row>
    <row r="117" spans="6:38"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</row>
    <row r="118" spans="6:38"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</row>
    <row r="119" spans="6:38"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</row>
    <row r="120" spans="6:38"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</row>
    <row r="121" spans="6:38"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</row>
    <row r="122" spans="6:38"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</row>
    <row r="123" spans="6:38"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</row>
    <row r="124" spans="6:38"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</row>
    <row r="125" spans="6:38"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</row>
    <row r="126" spans="6:38"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</row>
    <row r="127" spans="6:38"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</row>
    <row r="128" spans="6:38"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</row>
    <row r="129" spans="6:38"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</row>
    <row r="130" spans="6:38"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</row>
    <row r="131" spans="6:38"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</row>
    <row r="132" spans="6:38"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</row>
    <row r="133" spans="6:38"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</row>
    <row r="134" spans="6:38"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</row>
    <row r="135" spans="6:38"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</row>
    <row r="136" spans="6:38"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</row>
    <row r="137" spans="6:38"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</row>
    <row r="138" spans="6:38"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</row>
    <row r="139" spans="6:38"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</row>
    <row r="140" spans="6:38"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</row>
    <row r="141" spans="6:38"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</row>
    <row r="142" spans="6:38"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</row>
    <row r="143" spans="6:38"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</row>
  </sheetData>
  <mergeCells count="17">
    <mergeCell ref="A11:A12"/>
    <mergeCell ref="B11:C12"/>
    <mergeCell ref="K4:M4"/>
    <mergeCell ref="K5:M5"/>
    <mergeCell ref="K6:M6"/>
    <mergeCell ref="AH8:AL8"/>
    <mergeCell ref="AM8:AM10"/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</mergeCells>
  <conditionalFormatting sqref="F10:O10 Q10:AG10">
    <cfRule type="expression" dxfId="11" priority="2" stopIfTrue="1">
      <formula>ISNA(F10)</formula>
    </cfRule>
  </conditionalFormatting>
  <conditionalFormatting sqref="P10">
    <cfRule type="expression" dxfId="10" priority="1" stopIfTrue="1">
      <formula>ISNA(P10)</formula>
    </cfRule>
  </conditionalFormatting>
  <dataValidations count="2">
    <dataValidation type="list" allowBlank="1" showInputMessage="1" showErrorMessage="1" sqref="K5" xr:uid="{2161FA2A-4735-49DF-8FB1-81C2EFA85DF2}">
      <formula1>$BB$17:$BB$18</formula1>
    </dataValidation>
    <dataValidation type="list" allowBlank="1" showInputMessage="1" showErrorMessage="1" sqref="K6" xr:uid="{FFE9A145-76D9-4829-8D81-4F9651EA682D}">
      <formula1>$BB$20:$BB$21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A793-49A9-4AE6-B27C-54B0974F2190}">
  <sheetPr codeName="Sheet8">
    <tabColor rgb="FFFF0000"/>
    <pageSetUpPr fitToPage="1"/>
  </sheetPr>
  <dimension ref="A1:BH143"/>
  <sheetViews>
    <sheetView showGridLines="0" showZeros="0" tabSelected="1" workbookViewId="0">
      <pane xSplit="5" ySplit="10" topLeftCell="O55" activePane="bottomRight" state="frozen"/>
      <selection activeCell="A2" sqref="A2:AM83"/>
      <selection pane="topRight" activeCell="A2" sqref="A2:AM83"/>
      <selection pane="bottomLeft" activeCell="A2" sqref="A2:AM83"/>
      <selection pane="bottomRight" activeCell="A2" sqref="A2:AM83"/>
    </sheetView>
  </sheetViews>
  <sheetFormatPr defaultRowHeight="13.2" outlineLevelRow="1" outlineLevelCol="1"/>
  <cols>
    <col min="1" max="1" width="5.88671875" style="217" customWidth="1"/>
    <col min="2" max="2" width="5" style="5" customWidth="1"/>
    <col min="3" max="3" width="20.44140625" style="5" customWidth="1"/>
    <col min="4" max="4" width="11.33203125" style="216" hidden="1" customWidth="1" outlineLevel="1"/>
    <col min="5" max="5" width="6.44140625" style="5" customWidth="1" collapsed="1"/>
    <col min="6" max="10" width="6.5546875" style="5" customWidth="1"/>
    <col min="11" max="11" width="7.44140625" style="5" customWidth="1"/>
    <col min="12" max="13" width="7.5546875" style="5" customWidth="1"/>
    <col min="14" max="32" width="6.5546875" style="5" customWidth="1"/>
    <col min="33" max="33" width="8.109375" style="5" hidden="1" customWidth="1" outlineLevel="1"/>
    <col min="34" max="34" width="9.5546875" style="5" customWidth="1" collapsed="1"/>
    <col min="35" max="36" width="8.109375" style="5" hidden="1" customWidth="1" outlineLevel="1"/>
    <col min="37" max="37" width="7.5546875" style="5" hidden="1" customWidth="1" outlineLevel="1"/>
    <col min="38" max="38" width="8.109375" style="5" hidden="1" customWidth="1" outlineLevel="1"/>
    <col min="39" max="39" width="7.88671875" style="5" customWidth="1" collapsed="1"/>
    <col min="40" max="52" width="1" style="5" customWidth="1"/>
    <col min="53" max="53" width="24.88671875" style="144" hidden="1" customWidth="1" outlineLevel="1"/>
    <col min="54" max="54" width="19.88671875" style="144" hidden="1" customWidth="1" outlineLevel="1"/>
    <col min="55" max="55" width="7.5546875" style="5" hidden="1" customWidth="1" outlineLevel="1"/>
    <col min="56" max="56" width="5.44140625" style="5" hidden="1" customWidth="1" outlineLevel="1"/>
    <col min="57" max="57" width="9.109375" style="5" hidden="1" customWidth="1" outlineLevel="1" collapsed="1"/>
    <col min="58" max="58" width="10.5546875" style="5" hidden="1" customWidth="1" outlineLevel="1"/>
    <col min="59" max="59" width="9.109375" style="5" hidden="1" customWidth="1" outlineLevel="1"/>
    <col min="60" max="60" width="9.109375" style="5" customWidth="1" collapsed="1"/>
    <col min="61" max="16384" width="8.88671875" style="5"/>
  </cols>
  <sheetData>
    <row r="1" spans="1:59" ht="51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BA1" s="5"/>
      <c r="BB1" s="5"/>
    </row>
    <row r="2" spans="1:59" ht="52.65" customHeight="1">
      <c r="A2" s="6" t="str">
        <f>IF(K5="Export","EU "&amp;K5&amp;" of Bovine Products to Third Countries","EU 28 "&amp;K5&amp;" of Bovine Products from Third Countries")</f>
        <v>EU 28 Import of Bovine Products from Third Countries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"/>
      <c r="R2" s="7"/>
      <c r="S2" s="7"/>
      <c r="T2" s="10" t="str">
        <f>K5&amp;"s in TONNES by Member State"</f>
        <v>Imports in TONNES by Member State</v>
      </c>
      <c r="U2" s="7"/>
      <c r="V2" s="9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9"/>
      <c r="BA2" s="5"/>
      <c r="BB2" s="5"/>
    </row>
    <row r="3" spans="1:59" ht="7.5" customHeight="1" thickBo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9"/>
      <c r="BA3" s="5"/>
      <c r="BB3" s="5"/>
    </row>
    <row r="4" spans="1:59" s="23" customFormat="1" ht="18" customHeight="1" thickBot="1">
      <c r="A4" s="11"/>
      <c r="B4" s="12" t="s">
        <v>177</v>
      </c>
      <c r="C4" s="13"/>
      <c r="D4" s="14"/>
      <c r="E4" s="15"/>
      <c r="F4" s="15"/>
      <c r="G4" s="15"/>
      <c r="H4" s="16"/>
      <c r="I4" s="17"/>
      <c r="J4" s="18" t="s">
        <v>1</v>
      </c>
      <c r="K4" s="470" t="s">
        <v>2</v>
      </c>
      <c r="L4" s="471"/>
      <c r="M4" s="472"/>
      <c r="N4" s="13"/>
      <c r="O4" s="19"/>
      <c r="P4" s="20" t="s">
        <v>3</v>
      </c>
      <c r="Q4" s="21">
        <v>4</v>
      </c>
      <c r="R4" s="2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59" s="32" customFormat="1" ht="18" customHeight="1" thickBot="1">
      <c r="A5" s="24"/>
      <c r="B5" s="25"/>
      <c r="C5" s="25"/>
      <c r="D5" s="26">
        <f>DATE($Q$5,$Q$4,1)</f>
        <v>45383</v>
      </c>
      <c r="E5" s="25"/>
      <c r="F5" s="25"/>
      <c r="G5" s="25"/>
      <c r="H5" s="27"/>
      <c r="I5" s="28"/>
      <c r="J5" s="29" t="s">
        <v>4</v>
      </c>
      <c r="K5" s="473" t="s">
        <v>91</v>
      </c>
      <c r="L5" s="474"/>
      <c r="M5" s="475"/>
      <c r="N5" s="25"/>
      <c r="O5" s="30"/>
      <c r="P5" s="31" t="s">
        <v>6</v>
      </c>
      <c r="Q5" s="21">
        <v>2024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59" s="32" customFormat="1" ht="18" customHeight="1" thickBot="1">
      <c r="A6" s="33"/>
      <c r="B6" s="33"/>
      <c r="C6" s="33"/>
      <c r="D6" s="33"/>
      <c r="E6" s="33"/>
      <c r="F6" s="33"/>
      <c r="G6" s="25"/>
      <c r="H6" s="34"/>
      <c r="I6" s="35"/>
      <c r="J6" s="36" t="s">
        <v>7</v>
      </c>
      <c r="K6" s="476" t="s">
        <v>99</v>
      </c>
      <c r="L6" s="477"/>
      <c r="M6" s="478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59" s="32" customFormat="1" ht="8.25" customHeight="1" thickBot="1">
      <c r="A7" s="33"/>
      <c r="B7" s="33"/>
      <c r="C7" s="39"/>
      <c r="D7" s="40"/>
      <c r="E7" s="39"/>
      <c r="F7" s="39"/>
      <c r="G7" s="25"/>
      <c r="H7" s="25"/>
      <c r="I7" s="25"/>
      <c r="J7" s="25"/>
      <c r="K7" s="25"/>
      <c r="L7" s="25"/>
      <c r="M7" s="25"/>
      <c r="N7" s="25"/>
      <c r="O7" s="41"/>
      <c r="P7" s="41"/>
      <c r="Q7" s="41"/>
      <c r="R7" s="41"/>
      <c r="S7" s="41"/>
      <c r="T7" s="41"/>
      <c r="U7" s="41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59" s="49" customFormat="1" ht="15" customHeight="1" thickTop="1">
      <c r="A8" s="42"/>
      <c r="B8" s="43"/>
      <c r="C8" s="43"/>
      <c r="D8" s="44"/>
      <c r="E8" s="45"/>
      <c r="F8" s="46" t="s">
        <v>9</v>
      </c>
      <c r="G8" s="47" t="s">
        <v>10</v>
      </c>
      <c r="H8" s="47" t="s">
        <v>11</v>
      </c>
      <c r="I8" s="47" t="s">
        <v>12</v>
      </c>
      <c r="J8" s="47" t="s">
        <v>13</v>
      </c>
      <c r="K8" s="47" t="s">
        <v>14</v>
      </c>
      <c r="L8" s="47" t="s">
        <v>15</v>
      </c>
      <c r="M8" s="47" t="s">
        <v>16</v>
      </c>
      <c r="N8" s="47" t="s">
        <v>17</v>
      </c>
      <c r="O8" s="47" t="s">
        <v>18</v>
      </c>
      <c r="P8" s="47" t="s">
        <v>19</v>
      </c>
      <c r="Q8" s="47" t="s">
        <v>20</v>
      </c>
      <c r="R8" s="47" t="s">
        <v>21</v>
      </c>
      <c r="S8" s="47" t="s">
        <v>22</v>
      </c>
      <c r="T8" s="47" t="s">
        <v>23</v>
      </c>
      <c r="U8" s="47" t="s">
        <v>24</v>
      </c>
      <c r="V8" s="47" t="s">
        <v>25</v>
      </c>
      <c r="W8" s="47" t="s">
        <v>26</v>
      </c>
      <c r="X8" s="47" t="s">
        <v>27</v>
      </c>
      <c r="Y8" s="47" t="s">
        <v>28</v>
      </c>
      <c r="Z8" s="47" t="s">
        <v>29</v>
      </c>
      <c r="AA8" s="47" t="s">
        <v>30</v>
      </c>
      <c r="AB8" s="47" t="s">
        <v>31</v>
      </c>
      <c r="AC8" s="47" t="s">
        <v>32</v>
      </c>
      <c r="AD8" s="47" t="s">
        <v>33</v>
      </c>
      <c r="AE8" s="47" t="s">
        <v>34</v>
      </c>
      <c r="AF8" s="47" t="s">
        <v>35</v>
      </c>
      <c r="AG8" s="48" t="s">
        <v>36</v>
      </c>
      <c r="AH8" s="479" t="s">
        <v>37</v>
      </c>
      <c r="AI8" s="480"/>
      <c r="AJ8" s="480"/>
      <c r="AK8" s="480"/>
      <c r="AL8" s="481"/>
      <c r="AM8" s="482" t="str">
        <f>"EU % " &amp; RIGHT(E11,2) &amp; "/" &amp; RIGHT(E12,2)</f>
        <v>EU % 24/23</v>
      </c>
    </row>
    <row r="9" spans="1:59" s="49" customFormat="1" hidden="1" outlineLevel="1">
      <c r="A9" s="50"/>
      <c r="B9" s="51"/>
      <c r="C9" s="51"/>
      <c r="D9" s="52"/>
      <c r="E9" s="53"/>
      <c r="F9" s="54" t="s">
        <v>38</v>
      </c>
      <c r="G9" s="55" t="s">
        <v>39</v>
      </c>
      <c r="H9" s="55" t="s">
        <v>40</v>
      </c>
      <c r="I9" s="55" t="s">
        <v>41</v>
      </c>
      <c r="J9" s="55" t="s">
        <v>42</v>
      </c>
      <c r="K9" s="55" t="s">
        <v>43</v>
      </c>
      <c r="L9" s="55" t="s">
        <v>44</v>
      </c>
      <c r="M9" s="55" t="s">
        <v>45</v>
      </c>
      <c r="N9" s="55" t="s">
        <v>46</v>
      </c>
      <c r="O9" s="55" t="s">
        <v>47</v>
      </c>
      <c r="P9" s="56" t="s">
        <v>48</v>
      </c>
      <c r="Q9" s="55" t="s">
        <v>49</v>
      </c>
      <c r="R9" s="55" t="s">
        <v>50</v>
      </c>
      <c r="S9" s="55" t="s">
        <v>51</v>
      </c>
      <c r="T9" s="55" t="s">
        <v>52</v>
      </c>
      <c r="U9" s="55" t="s">
        <v>53</v>
      </c>
      <c r="V9" s="55" t="s">
        <v>54</v>
      </c>
      <c r="W9" s="55" t="s">
        <v>55</v>
      </c>
      <c r="X9" s="55" t="s">
        <v>56</v>
      </c>
      <c r="Y9" s="55" t="s">
        <v>57</v>
      </c>
      <c r="Z9" s="55" t="s">
        <v>58</v>
      </c>
      <c r="AA9" s="55" t="s">
        <v>59</v>
      </c>
      <c r="AB9" s="55" t="s">
        <v>60</v>
      </c>
      <c r="AC9" s="55" t="s">
        <v>61</v>
      </c>
      <c r="AD9" s="55" t="s">
        <v>62</v>
      </c>
      <c r="AE9" s="55" t="s">
        <v>63</v>
      </c>
      <c r="AF9" s="55" t="s">
        <v>64</v>
      </c>
      <c r="AG9" s="57" t="s">
        <v>65</v>
      </c>
      <c r="AH9" s="58"/>
      <c r="AI9" s="59"/>
      <c r="AJ9" s="59"/>
      <c r="AK9" s="59"/>
      <c r="AL9" s="60"/>
      <c r="AM9" s="483"/>
    </row>
    <row r="10" spans="1:59" ht="15.75" customHeight="1" collapsed="1" thickBot="1">
      <c r="A10" s="61"/>
      <c r="B10" s="62"/>
      <c r="C10" s="62"/>
      <c r="D10" s="63"/>
      <c r="E10" s="64"/>
      <c r="F10" s="65">
        <f>$Q$4</f>
        <v>4</v>
      </c>
      <c r="G10" s="66">
        <f t="shared" ref="G10:AF10" si="0">$Q$4</f>
        <v>4</v>
      </c>
      <c r="H10" s="66">
        <f t="shared" si="0"/>
        <v>4</v>
      </c>
      <c r="I10" s="66">
        <f t="shared" si="0"/>
        <v>4</v>
      </c>
      <c r="J10" s="66">
        <f t="shared" si="0"/>
        <v>4</v>
      </c>
      <c r="K10" s="66">
        <f t="shared" si="0"/>
        <v>4</v>
      </c>
      <c r="L10" s="66">
        <f t="shared" si="0"/>
        <v>4</v>
      </c>
      <c r="M10" s="66">
        <f t="shared" si="0"/>
        <v>4</v>
      </c>
      <c r="N10" s="66">
        <f t="shared" si="0"/>
        <v>4</v>
      </c>
      <c r="O10" s="66">
        <f t="shared" si="0"/>
        <v>4</v>
      </c>
      <c r="P10" s="66">
        <f t="shared" si="0"/>
        <v>4</v>
      </c>
      <c r="Q10" s="66">
        <f t="shared" si="0"/>
        <v>4</v>
      </c>
      <c r="R10" s="66">
        <f t="shared" si="0"/>
        <v>4</v>
      </c>
      <c r="S10" s="66">
        <f t="shared" si="0"/>
        <v>4</v>
      </c>
      <c r="T10" s="66">
        <f t="shared" si="0"/>
        <v>4</v>
      </c>
      <c r="U10" s="66">
        <f t="shared" si="0"/>
        <v>4</v>
      </c>
      <c r="V10" s="66">
        <f t="shared" si="0"/>
        <v>4</v>
      </c>
      <c r="W10" s="66">
        <f t="shared" si="0"/>
        <v>4</v>
      </c>
      <c r="X10" s="66">
        <f t="shared" si="0"/>
        <v>4</v>
      </c>
      <c r="Y10" s="66">
        <f t="shared" si="0"/>
        <v>4</v>
      </c>
      <c r="Z10" s="66">
        <f t="shared" si="0"/>
        <v>4</v>
      </c>
      <c r="AA10" s="66">
        <f t="shared" si="0"/>
        <v>4</v>
      </c>
      <c r="AB10" s="66">
        <f t="shared" si="0"/>
        <v>4</v>
      </c>
      <c r="AC10" s="66">
        <f t="shared" si="0"/>
        <v>4</v>
      </c>
      <c r="AD10" s="66">
        <f t="shared" si="0"/>
        <v>4</v>
      </c>
      <c r="AE10" s="66">
        <f t="shared" si="0"/>
        <v>4</v>
      </c>
      <c r="AF10" s="66">
        <f t="shared" si="0"/>
        <v>4</v>
      </c>
      <c r="AG10" s="67" t="e">
        <v>#N/A</v>
      </c>
      <c r="AH10" s="68" t="s">
        <v>66</v>
      </c>
      <c r="AI10" s="69"/>
      <c r="AJ10" s="69"/>
      <c r="AK10" s="69"/>
      <c r="AL10" s="70"/>
      <c r="AM10" s="484"/>
      <c r="BA10" s="5"/>
      <c r="BB10" s="5"/>
    </row>
    <row r="11" spans="1:59" s="79" customFormat="1" ht="15" thickTop="1" thickBot="1">
      <c r="A11" s="485" t="s">
        <v>67</v>
      </c>
      <c r="B11" s="486" t="s">
        <v>68</v>
      </c>
      <c r="C11" s="486"/>
      <c r="D11" s="8" t="s">
        <v>69</v>
      </c>
      <c r="E11" s="71">
        <f>$Q$5</f>
        <v>2024</v>
      </c>
      <c r="F11" s="72">
        <v>0</v>
      </c>
      <c r="G11" s="73">
        <v>0</v>
      </c>
      <c r="H11" s="73">
        <v>0</v>
      </c>
      <c r="I11" s="73">
        <v>0</v>
      </c>
      <c r="J11" s="73">
        <v>1.9020000000000001</v>
      </c>
      <c r="K11" s="73">
        <v>0</v>
      </c>
      <c r="L11" s="73">
        <v>10.908000000000001</v>
      </c>
      <c r="M11" s="73">
        <v>0</v>
      </c>
      <c r="N11" s="73">
        <v>0.61099999999999999</v>
      </c>
      <c r="O11" s="73">
        <v>3.96</v>
      </c>
      <c r="P11" s="73">
        <v>0</v>
      </c>
      <c r="Q11" s="73">
        <v>2.5999999999999996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3.8170000000000002</v>
      </c>
      <c r="Y11" s="73">
        <v>3.58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4">
        <v>0</v>
      </c>
      <c r="AH11" s="75">
        <f>SUM(F11:AG11)</f>
        <v>27.378</v>
      </c>
      <c r="AI11" s="76"/>
      <c r="AJ11" s="76"/>
      <c r="AK11" s="76"/>
      <c r="AL11" s="77"/>
      <c r="AM11" s="78">
        <f>IF(ISERROR(AH11/AH12),"",IF(AH11/AH12&gt;2,"++",AH11/AH12-1))</f>
        <v>0.58602711157455678</v>
      </c>
      <c r="BB11" s="80" t="s">
        <v>70</v>
      </c>
      <c r="BC11" s="81" t="str">
        <f>VLOOKUP($K$4,$BB$12:$BC$15,2,0)</f>
        <v>4+</v>
      </c>
      <c r="BE11" s="82">
        <v>1</v>
      </c>
      <c r="BF11" s="82">
        <v>2010</v>
      </c>
      <c r="BG11" s="83" t="s">
        <v>71</v>
      </c>
    </row>
    <row r="12" spans="1:59" s="79" customFormat="1" ht="14.4" thickBot="1">
      <c r="A12" s="465"/>
      <c r="B12" s="467"/>
      <c r="C12" s="467"/>
      <c r="D12" s="84" t="str">
        <f>D11</f>
        <v>0102 Pure Bred Breeding</v>
      </c>
      <c r="E12" s="85">
        <f>E11-1</f>
        <v>2023</v>
      </c>
      <c r="F12" s="86">
        <v>0</v>
      </c>
      <c r="G12" s="87">
        <v>0</v>
      </c>
      <c r="H12" s="87">
        <v>0</v>
      </c>
      <c r="I12" s="87">
        <v>0</v>
      </c>
      <c r="J12" s="87">
        <v>1.3900000000000001</v>
      </c>
      <c r="K12" s="87">
        <v>0</v>
      </c>
      <c r="L12" s="87">
        <v>1.6</v>
      </c>
      <c r="M12" s="87">
        <v>0</v>
      </c>
      <c r="N12" s="87">
        <v>0</v>
      </c>
      <c r="O12" s="87">
        <v>0.45</v>
      </c>
      <c r="P12" s="87">
        <v>0</v>
      </c>
      <c r="Q12" s="87">
        <v>2.91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1.962</v>
      </c>
      <c r="Y12" s="87">
        <v>8.9499999999999993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8">
        <v>0</v>
      </c>
      <c r="AH12" s="89">
        <f t="shared" ref="AH12:AH75" si="1">SUM(F12:AG12)</f>
        <v>17.262</v>
      </c>
      <c r="AI12" s="90"/>
      <c r="AJ12" s="90"/>
      <c r="AK12" s="90"/>
      <c r="AL12" s="91"/>
      <c r="AM12" s="92"/>
      <c r="BB12" s="93" t="s">
        <v>72</v>
      </c>
      <c r="BC12" s="94">
        <v>1</v>
      </c>
      <c r="BE12" s="82">
        <v>2</v>
      </c>
      <c r="BF12" s="82">
        <f>1+BF11</f>
        <v>2011</v>
      </c>
      <c r="BG12" s="83" t="s">
        <v>73</v>
      </c>
    </row>
    <row r="13" spans="1:59" s="79" customFormat="1" ht="13.8">
      <c r="A13" s="464" t="s">
        <v>67</v>
      </c>
      <c r="B13" s="466" t="s">
        <v>74</v>
      </c>
      <c r="C13" s="466"/>
      <c r="D13" s="8" t="s">
        <v>75</v>
      </c>
      <c r="E13" s="95">
        <f>$Q$5</f>
        <v>2024</v>
      </c>
      <c r="F13" s="96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22.518999999999998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19.309999999999999</v>
      </c>
      <c r="W13" s="97">
        <v>0</v>
      </c>
      <c r="X13" s="97">
        <v>6.756000000000002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8">
        <v>0</v>
      </c>
      <c r="AH13" s="99">
        <f t="shared" si="1"/>
        <v>48.584999999999994</v>
      </c>
      <c r="AI13" s="100"/>
      <c r="AJ13" s="100"/>
      <c r="AK13" s="100"/>
      <c r="AL13" s="101"/>
      <c r="AM13" s="102">
        <f t="shared" ref="AM13:AM77" si="2">IF(ISERROR(AH13/AH14),"",IF(AH13/AH14&gt;2,"++",AH13/AH14-1))</f>
        <v>-0.60993135562602863</v>
      </c>
      <c r="BB13" s="93" t="s">
        <v>76</v>
      </c>
      <c r="BC13" s="94" t="s">
        <v>77</v>
      </c>
      <c r="BE13" s="82">
        <v>3</v>
      </c>
      <c r="BF13" s="82">
        <f>1+BF12</f>
        <v>2012</v>
      </c>
      <c r="BG13" s="83" t="s">
        <v>78</v>
      </c>
    </row>
    <row r="14" spans="1:59" s="79" customFormat="1" ht="14.4" thickBot="1">
      <c r="A14" s="465"/>
      <c r="B14" s="467"/>
      <c r="C14" s="467"/>
      <c r="D14" s="8" t="s">
        <v>75</v>
      </c>
      <c r="E14" s="85">
        <f>E13-1</f>
        <v>2023</v>
      </c>
      <c r="F14" s="86">
        <v>0</v>
      </c>
      <c r="G14" s="87">
        <v>0</v>
      </c>
      <c r="H14" s="87">
        <v>0</v>
      </c>
      <c r="I14" s="87">
        <v>0</v>
      </c>
      <c r="J14" s="87">
        <v>3.5</v>
      </c>
      <c r="K14" s="87">
        <v>0</v>
      </c>
      <c r="L14" s="87">
        <v>0</v>
      </c>
      <c r="M14" s="87">
        <v>0</v>
      </c>
      <c r="N14" s="87">
        <v>59.16</v>
      </c>
      <c r="O14" s="87">
        <v>3.4000000000000002E-2</v>
      </c>
      <c r="P14" s="87">
        <v>0</v>
      </c>
      <c r="Q14" s="87">
        <v>0.92199999999999993</v>
      </c>
      <c r="R14" s="87">
        <v>0</v>
      </c>
      <c r="S14" s="87">
        <v>0</v>
      </c>
      <c r="T14" s="87">
        <v>0</v>
      </c>
      <c r="U14" s="87">
        <v>0</v>
      </c>
      <c r="V14" s="87">
        <v>35.551000000000002</v>
      </c>
      <c r="W14" s="87">
        <v>0</v>
      </c>
      <c r="X14" s="87">
        <v>7.4390000000000001</v>
      </c>
      <c r="Y14" s="87">
        <v>0</v>
      </c>
      <c r="Z14" s="87">
        <v>0</v>
      </c>
      <c r="AA14" s="87">
        <v>0</v>
      </c>
      <c r="AB14" s="87">
        <v>0</v>
      </c>
      <c r="AC14" s="87">
        <v>17.949000000000002</v>
      </c>
      <c r="AD14" s="87">
        <v>0</v>
      </c>
      <c r="AE14" s="87">
        <v>0</v>
      </c>
      <c r="AF14" s="87">
        <v>0</v>
      </c>
      <c r="AG14" s="88">
        <v>0</v>
      </c>
      <c r="AH14" s="89">
        <f t="shared" si="1"/>
        <v>124.55499999999999</v>
      </c>
      <c r="AI14" s="90"/>
      <c r="AJ14" s="90"/>
      <c r="AK14" s="90"/>
      <c r="AL14" s="91"/>
      <c r="AM14" s="92"/>
      <c r="BB14" s="93" t="s">
        <v>79</v>
      </c>
      <c r="BC14" s="94" t="s">
        <v>80</v>
      </c>
      <c r="BE14" s="82">
        <v>4</v>
      </c>
      <c r="BF14" s="82">
        <f>1+BF13</f>
        <v>2013</v>
      </c>
      <c r="BG14" s="83" t="s">
        <v>81</v>
      </c>
    </row>
    <row r="15" spans="1:59" s="79" customFormat="1" ht="14.4" thickBot="1">
      <c r="A15" s="464" t="s">
        <v>82</v>
      </c>
      <c r="B15" s="461" t="s">
        <v>83</v>
      </c>
      <c r="C15" s="461"/>
      <c r="D15" s="103"/>
      <c r="E15" s="95">
        <f>$Q$5</f>
        <v>2024</v>
      </c>
      <c r="F15" s="104">
        <f t="shared" ref="F15:AG16" si="3">F17+F19+F21+F23+F25+F27</f>
        <v>278.709</v>
      </c>
      <c r="G15" s="105">
        <f t="shared" si="3"/>
        <v>0.44900000000000001</v>
      </c>
      <c r="H15" s="105">
        <f t="shared" si="3"/>
        <v>1.478</v>
      </c>
      <c r="I15" s="105">
        <f t="shared" si="3"/>
        <v>670.16800000000001</v>
      </c>
      <c r="J15" s="105">
        <f t="shared" si="3"/>
        <v>9984.1219999999994</v>
      </c>
      <c r="K15" s="105">
        <f t="shared" si="3"/>
        <v>0</v>
      </c>
      <c r="L15" s="105">
        <f t="shared" si="3"/>
        <v>5762.3559999999998</v>
      </c>
      <c r="M15" s="105">
        <f t="shared" si="3"/>
        <v>141.11000000000001</v>
      </c>
      <c r="N15" s="105">
        <f t="shared" si="3"/>
        <v>3330.2639999999997</v>
      </c>
      <c r="O15" s="105">
        <f t="shared" si="3"/>
        <v>11100.522000000001</v>
      </c>
      <c r="P15" s="105">
        <f t="shared" si="3"/>
        <v>0</v>
      </c>
      <c r="Q15" s="105">
        <f t="shared" si="3"/>
        <v>4351.0650000000005</v>
      </c>
      <c r="R15" s="105">
        <f t="shared" si="3"/>
        <v>1.7769999999999999</v>
      </c>
      <c r="S15" s="105">
        <f t="shared" si="3"/>
        <v>0</v>
      </c>
      <c r="T15" s="105">
        <f t="shared" si="3"/>
        <v>0</v>
      </c>
      <c r="U15" s="105">
        <f t="shared" si="3"/>
        <v>0</v>
      </c>
      <c r="V15" s="105">
        <f t="shared" si="3"/>
        <v>1.373</v>
      </c>
      <c r="W15" s="105">
        <f t="shared" si="3"/>
        <v>0</v>
      </c>
      <c r="X15" s="105">
        <f t="shared" si="3"/>
        <v>20814.776000000002</v>
      </c>
      <c r="Y15" s="105">
        <f t="shared" si="3"/>
        <v>0.51400000000000001</v>
      </c>
      <c r="Z15" s="105">
        <f t="shared" si="3"/>
        <v>1.7150000000000001</v>
      </c>
      <c r="AA15" s="105">
        <f t="shared" si="3"/>
        <v>1136.682</v>
      </c>
      <c r="AB15" s="105">
        <f t="shared" si="3"/>
        <v>8.907</v>
      </c>
      <c r="AC15" s="105">
        <f t="shared" si="3"/>
        <v>0</v>
      </c>
      <c r="AD15" s="105">
        <f t="shared" si="3"/>
        <v>0</v>
      </c>
      <c r="AE15" s="105">
        <f t="shared" si="3"/>
        <v>2E-3</v>
      </c>
      <c r="AF15" s="105">
        <f t="shared" si="3"/>
        <v>322.90499999999997</v>
      </c>
      <c r="AG15" s="106">
        <f t="shared" si="3"/>
        <v>0</v>
      </c>
      <c r="AH15" s="107">
        <f t="shared" si="1"/>
        <v>57908.894000000008</v>
      </c>
      <c r="AI15" s="108"/>
      <c r="AJ15" s="108"/>
      <c r="AK15" s="108"/>
      <c r="AL15" s="109"/>
      <c r="AM15" s="110">
        <f t="shared" si="2"/>
        <v>3.4932248709817149E-2</v>
      </c>
      <c r="BB15" s="111" t="s">
        <v>2</v>
      </c>
      <c r="BC15" s="112" t="s">
        <v>84</v>
      </c>
      <c r="BE15" s="82">
        <v>5</v>
      </c>
      <c r="BF15" s="82">
        <f>1+BF14</f>
        <v>2014</v>
      </c>
      <c r="BG15" s="83" t="s">
        <v>85</v>
      </c>
    </row>
    <row r="16" spans="1:59" s="79" customFormat="1" ht="14.4" thickBot="1">
      <c r="A16" s="468"/>
      <c r="B16" s="462"/>
      <c r="C16" s="462"/>
      <c r="D16" s="113"/>
      <c r="E16" s="85">
        <f>E15-1</f>
        <v>2023</v>
      </c>
      <c r="F16" s="114">
        <f t="shared" si="3"/>
        <v>505.59100000000001</v>
      </c>
      <c r="G16" s="115">
        <f t="shared" si="3"/>
        <v>0</v>
      </c>
      <c r="H16" s="115">
        <f t="shared" si="3"/>
        <v>7.242</v>
      </c>
      <c r="I16" s="115">
        <f t="shared" si="3"/>
        <v>464.20699999999999</v>
      </c>
      <c r="J16" s="115">
        <f t="shared" si="3"/>
        <v>9034.3339999999989</v>
      </c>
      <c r="K16" s="115">
        <f t="shared" si="3"/>
        <v>0</v>
      </c>
      <c r="L16" s="115">
        <f t="shared" si="3"/>
        <v>6016.4050000000007</v>
      </c>
      <c r="M16" s="115">
        <f t="shared" si="3"/>
        <v>146.99799999999999</v>
      </c>
      <c r="N16" s="115">
        <f t="shared" si="3"/>
        <v>2707.23</v>
      </c>
      <c r="O16" s="115">
        <f t="shared" si="3"/>
        <v>10774.104000000001</v>
      </c>
      <c r="P16" s="115">
        <f t="shared" si="3"/>
        <v>0</v>
      </c>
      <c r="Q16" s="115">
        <f t="shared" si="3"/>
        <v>4243.2649999999994</v>
      </c>
      <c r="R16" s="115">
        <f t="shared" si="3"/>
        <v>0</v>
      </c>
      <c r="S16" s="115">
        <f t="shared" si="3"/>
        <v>0</v>
      </c>
      <c r="T16" s="115">
        <f t="shared" si="3"/>
        <v>0</v>
      </c>
      <c r="U16" s="115">
        <f t="shared" si="3"/>
        <v>2.036</v>
      </c>
      <c r="V16" s="115">
        <f t="shared" si="3"/>
        <v>0</v>
      </c>
      <c r="W16" s="115">
        <f t="shared" si="3"/>
        <v>0.45900000000000002</v>
      </c>
      <c r="X16" s="115">
        <f t="shared" si="3"/>
        <v>21097.43</v>
      </c>
      <c r="Y16" s="115">
        <f t="shared" si="3"/>
        <v>0.21300000000000002</v>
      </c>
      <c r="Z16" s="115">
        <f t="shared" si="3"/>
        <v>1.54</v>
      </c>
      <c r="AA16" s="115">
        <f t="shared" si="3"/>
        <v>584.32600000000002</v>
      </c>
      <c r="AB16" s="115">
        <f t="shared" si="3"/>
        <v>11.587</v>
      </c>
      <c r="AC16" s="115">
        <f t="shared" si="3"/>
        <v>0</v>
      </c>
      <c r="AD16" s="115">
        <f t="shared" si="3"/>
        <v>0</v>
      </c>
      <c r="AE16" s="115">
        <f t="shared" si="3"/>
        <v>6.54</v>
      </c>
      <c r="AF16" s="115">
        <f t="shared" si="3"/>
        <v>350.77800000000002</v>
      </c>
      <c r="AG16" s="116">
        <f t="shared" si="3"/>
        <v>0</v>
      </c>
      <c r="AH16" s="117">
        <f t="shared" si="1"/>
        <v>55954.285000000011</v>
      </c>
      <c r="AI16" s="118"/>
      <c r="AJ16" s="118"/>
      <c r="AK16" s="118"/>
      <c r="AL16" s="119"/>
      <c r="AM16" s="120"/>
      <c r="BB16" s="80" t="s">
        <v>86</v>
      </c>
      <c r="BC16" s="81">
        <f>VLOOKUP($K$5,$BB$17:$BC$18,2,0)</f>
        <v>1</v>
      </c>
      <c r="BE16" s="82">
        <v>6</v>
      </c>
      <c r="BF16" s="82">
        <f>1+BF15</f>
        <v>2015</v>
      </c>
      <c r="BG16" s="83" t="s">
        <v>87</v>
      </c>
    </row>
    <row r="17" spans="1:60" ht="14.4" hidden="1" outlineLevel="1" thickBot="1">
      <c r="A17" s="121"/>
      <c r="B17" s="122" t="s">
        <v>88</v>
      </c>
      <c r="C17" s="123" t="s">
        <v>89</v>
      </c>
      <c r="D17" s="124" t="s">
        <v>90</v>
      </c>
      <c r="E17" s="125">
        <f>$Q$5</f>
        <v>2024</v>
      </c>
      <c r="F17" s="126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788.17500000000007</v>
      </c>
      <c r="M17" s="127">
        <v>0</v>
      </c>
      <c r="N17" s="127">
        <v>0</v>
      </c>
      <c r="O17" s="127">
        <v>4223.7690000000002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256.67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2E-3</v>
      </c>
      <c r="AF17" s="127">
        <v>7.6999999999999999E-2</v>
      </c>
      <c r="AG17" s="128">
        <v>0</v>
      </c>
      <c r="AH17" s="129">
        <f t="shared" si="1"/>
        <v>5268.6930000000011</v>
      </c>
      <c r="AI17" s="130"/>
      <c r="AJ17" s="130"/>
      <c r="AK17" s="130"/>
      <c r="AL17" s="131"/>
      <c r="AM17" s="132">
        <f t="shared" si="2"/>
        <v>3.9774839811270724E-2</v>
      </c>
      <c r="BA17" s="5"/>
      <c r="BB17" s="93" t="s">
        <v>91</v>
      </c>
      <c r="BC17" s="94">
        <v>1</v>
      </c>
      <c r="BE17" s="82">
        <v>7</v>
      </c>
      <c r="BF17" s="82">
        <f t="shared" ref="BF17:BF28" si="4">1+BF16</f>
        <v>2016</v>
      </c>
      <c r="BG17" s="83" t="s">
        <v>92</v>
      </c>
    </row>
    <row r="18" spans="1:60" ht="14.4" hidden="1" outlineLevel="1" thickBot="1">
      <c r="A18" s="121"/>
      <c r="B18" s="133"/>
      <c r="C18" s="134"/>
      <c r="D18" s="113" t="s">
        <v>90</v>
      </c>
      <c r="E18" s="135">
        <f>E17-1</f>
        <v>2023</v>
      </c>
      <c r="F18" s="136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1111.8340000000001</v>
      </c>
      <c r="M18" s="137">
        <v>0</v>
      </c>
      <c r="N18" s="137">
        <v>0</v>
      </c>
      <c r="O18" s="137">
        <v>3759.8510000000001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195.45800000000003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5.0000000000000001E-3</v>
      </c>
      <c r="AG18" s="138">
        <v>0</v>
      </c>
      <c r="AH18" s="139">
        <f t="shared" si="1"/>
        <v>5067.1480000000001</v>
      </c>
      <c r="AI18" s="140"/>
      <c r="AJ18" s="140"/>
      <c r="AK18" s="140"/>
      <c r="AL18" s="141"/>
      <c r="AM18" s="142"/>
      <c r="BA18" s="5"/>
      <c r="BB18" s="111" t="s">
        <v>5</v>
      </c>
      <c r="BC18" s="143">
        <v>2</v>
      </c>
      <c r="BE18" s="82">
        <v>8</v>
      </c>
      <c r="BF18" s="82">
        <f t="shared" si="4"/>
        <v>2017</v>
      </c>
      <c r="BG18" s="83" t="s">
        <v>93</v>
      </c>
    </row>
    <row r="19" spans="1:60" ht="14.4" hidden="1" outlineLevel="1" thickBot="1">
      <c r="A19" s="121"/>
      <c r="B19" s="122" t="s">
        <v>94</v>
      </c>
      <c r="C19" s="123" t="s">
        <v>95</v>
      </c>
      <c r="D19" s="124" t="s">
        <v>96</v>
      </c>
      <c r="E19" s="125">
        <f>$Q$5</f>
        <v>2024</v>
      </c>
      <c r="F19" s="126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1087.9229999999998</v>
      </c>
      <c r="M19" s="127">
        <v>0</v>
      </c>
      <c r="N19" s="127">
        <v>0</v>
      </c>
      <c r="O19" s="127">
        <v>892.87200000000007</v>
      </c>
      <c r="P19" s="127">
        <v>0</v>
      </c>
      <c r="Q19" s="127">
        <v>0.92500000000000004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8.1980000000000004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8">
        <v>0</v>
      </c>
      <c r="AH19" s="129">
        <f t="shared" si="1"/>
        <v>1989.9179999999999</v>
      </c>
      <c r="AI19" s="130"/>
      <c r="AJ19" s="130"/>
      <c r="AK19" s="130"/>
      <c r="AL19" s="131"/>
      <c r="AM19" s="132">
        <f t="shared" si="2"/>
        <v>0.28235700485769111</v>
      </c>
      <c r="BA19" s="5"/>
      <c r="BB19" s="80" t="s">
        <v>97</v>
      </c>
      <c r="BC19" s="81">
        <f>VLOOKUP($K$6,$BB$20:$BC$21,2,0)</f>
        <v>8</v>
      </c>
      <c r="BE19" s="82">
        <v>9</v>
      </c>
      <c r="BF19" s="82">
        <f t="shared" si="4"/>
        <v>2018</v>
      </c>
      <c r="BG19" s="83" t="s">
        <v>98</v>
      </c>
    </row>
    <row r="20" spans="1:60" ht="14.4" hidden="1" outlineLevel="1" thickBot="1">
      <c r="A20" s="121"/>
      <c r="B20" s="133"/>
      <c r="C20" s="134"/>
      <c r="D20" s="113" t="s">
        <v>96</v>
      </c>
      <c r="E20" s="135">
        <f>E19-1</f>
        <v>2023</v>
      </c>
      <c r="F20" s="136">
        <v>0.52400000000000002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748.34100000000001</v>
      </c>
      <c r="M20" s="137">
        <v>0</v>
      </c>
      <c r="N20" s="137">
        <v>0.03</v>
      </c>
      <c r="O20" s="137">
        <v>795.298</v>
      </c>
      <c r="P20" s="137">
        <v>0</v>
      </c>
      <c r="Q20" s="137">
        <v>1.5819999999999999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5.9909999999999997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8">
        <v>0</v>
      </c>
      <c r="AH20" s="139">
        <f t="shared" si="1"/>
        <v>1551.7660000000001</v>
      </c>
      <c r="AI20" s="140"/>
      <c r="AJ20" s="140"/>
      <c r="AK20" s="140"/>
      <c r="AL20" s="141"/>
      <c r="AM20" s="142"/>
      <c r="BA20" s="5"/>
      <c r="BB20" s="93" t="s">
        <v>99</v>
      </c>
      <c r="BC20" s="94">
        <v>8</v>
      </c>
      <c r="BE20" s="82">
        <v>10</v>
      </c>
      <c r="BF20" s="82">
        <f t="shared" si="4"/>
        <v>2019</v>
      </c>
      <c r="BG20" s="83" t="s">
        <v>100</v>
      </c>
    </row>
    <row r="21" spans="1:60" ht="14.4" hidden="1" outlineLevel="1" thickBot="1">
      <c r="A21" s="121"/>
      <c r="B21" s="122" t="s">
        <v>101</v>
      </c>
      <c r="C21" s="123" t="s">
        <v>102</v>
      </c>
      <c r="D21" s="124" t="s">
        <v>103</v>
      </c>
      <c r="E21" s="125">
        <f>$Q$5</f>
        <v>2024</v>
      </c>
      <c r="F21" s="126">
        <v>0</v>
      </c>
      <c r="G21" s="127">
        <v>0</v>
      </c>
      <c r="H21" s="127">
        <v>0</v>
      </c>
      <c r="I21" s="127">
        <v>0.83599999999999997</v>
      </c>
      <c r="J21" s="127">
        <v>0</v>
      </c>
      <c r="K21" s="127">
        <v>0</v>
      </c>
      <c r="L21" s="127">
        <v>3.0000000000000001E-3</v>
      </c>
      <c r="M21" s="127">
        <v>0</v>
      </c>
      <c r="N21" s="127">
        <v>0</v>
      </c>
      <c r="O21" s="127">
        <v>70.415000000000006</v>
      </c>
      <c r="P21" s="127">
        <v>0</v>
      </c>
      <c r="Q21" s="127">
        <v>3.6389999999999998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1.0000000000000002E-2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8">
        <v>0</v>
      </c>
      <c r="AH21" s="129">
        <f t="shared" si="1"/>
        <v>74.903000000000006</v>
      </c>
      <c r="AI21" s="130"/>
      <c r="AJ21" s="130"/>
      <c r="AK21" s="130"/>
      <c r="AL21" s="131"/>
      <c r="AM21" s="132">
        <f t="shared" si="2"/>
        <v>0.34911743515850158</v>
      </c>
      <c r="BA21" s="5"/>
      <c r="BB21" s="111" t="s">
        <v>8</v>
      </c>
      <c r="BC21" s="143">
        <v>9</v>
      </c>
      <c r="BE21" s="82">
        <v>11</v>
      </c>
      <c r="BF21" s="82">
        <f t="shared" si="4"/>
        <v>2020</v>
      </c>
      <c r="BG21" s="83" t="s">
        <v>104</v>
      </c>
    </row>
    <row r="22" spans="1:60" ht="14.4" hidden="1" outlineLevel="1" thickBot="1">
      <c r="A22" s="121"/>
      <c r="B22" s="133"/>
      <c r="C22" s="134"/>
      <c r="D22" s="113" t="s">
        <v>103</v>
      </c>
      <c r="E22" s="135">
        <f>E21-1</f>
        <v>2023</v>
      </c>
      <c r="F22" s="136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7.9000000000000001E-2</v>
      </c>
      <c r="M22" s="137">
        <v>0</v>
      </c>
      <c r="N22" s="137">
        <v>0</v>
      </c>
      <c r="O22" s="137">
        <v>55.384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3.3000000000000002E-2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2.4E-2</v>
      </c>
      <c r="AG22" s="138">
        <v>0</v>
      </c>
      <c r="AH22" s="139">
        <f t="shared" si="1"/>
        <v>55.52</v>
      </c>
      <c r="AI22" s="140"/>
      <c r="AJ22" s="140"/>
      <c r="AK22" s="140"/>
      <c r="AL22" s="141"/>
      <c r="AM22" s="142"/>
      <c r="BA22" s="5"/>
      <c r="BC22" s="144"/>
      <c r="BE22" s="82">
        <v>12</v>
      </c>
      <c r="BF22" s="82">
        <f t="shared" si="4"/>
        <v>2021</v>
      </c>
      <c r="BG22" s="83" t="s">
        <v>105</v>
      </c>
    </row>
    <row r="23" spans="1:60" ht="14.4" hidden="1" outlineLevel="1" thickBot="1">
      <c r="A23" s="121"/>
      <c r="B23" s="122" t="s">
        <v>106</v>
      </c>
      <c r="C23" s="123" t="s">
        <v>107</v>
      </c>
      <c r="D23" s="124" t="s">
        <v>108</v>
      </c>
      <c r="E23" s="125">
        <f>$Q$5</f>
        <v>2024</v>
      </c>
      <c r="F23" s="126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0.74</v>
      </c>
      <c r="M23" s="127">
        <v>0</v>
      </c>
      <c r="N23" s="127">
        <v>1.149</v>
      </c>
      <c r="O23" s="127">
        <v>15.362000000000002</v>
      </c>
      <c r="P23" s="127">
        <v>0</v>
      </c>
      <c r="Q23" s="127">
        <v>72.527000000000001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356.89000000000004</v>
      </c>
      <c r="Y23" s="127">
        <v>0</v>
      </c>
      <c r="Z23" s="127">
        <v>0</v>
      </c>
      <c r="AA23" s="127">
        <v>5.9420000000000002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8">
        <v>0</v>
      </c>
      <c r="AH23" s="129">
        <f t="shared" si="1"/>
        <v>452.61000000000007</v>
      </c>
      <c r="AI23" s="130"/>
      <c r="AJ23" s="130"/>
      <c r="AK23" s="130"/>
      <c r="AL23" s="131"/>
      <c r="AM23" s="132">
        <f t="shared" si="2"/>
        <v>-6.3171403142011306E-2</v>
      </c>
      <c r="BA23" s="5"/>
      <c r="BC23" s="144"/>
      <c r="BF23" s="82">
        <f t="shared" si="4"/>
        <v>2022</v>
      </c>
    </row>
    <row r="24" spans="1:60" ht="14.4" hidden="1" outlineLevel="1" thickBot="1">
      <c r="A24" s="121"/>
      <c r="B24" s="133"/>
      <c r="C24" s="134"/>
      <c r="D24" s="113" t="s">
        <v>108</v>
      </c>
      <c r="E24" s="135">
        <f>E23-1</f>
        <v>2023</v>
      </c>
      <c r="F24" s="136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2.3369999999999997</v>
      </c>
      <c r="M24" s="137">
        <v>0</v>
      </c>
      <c r="N24" s="137">
        <v>5.2230000000000008</v>
      </c>
      <c r="O24" s="137">
        <v>69.335999999999999</v>
      </c>
      <c r="P24" s="137">
        <v>0</v>
      </c>
      <c r="Q24" s="137">
        <v>107.804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296.52600000000001</v>
      </c>
      <c r="Y24" s="137">
        <v>0</v>
      </c>
      <c r="Z24" s="137">
        <v>0</v>
      </c>
      <c r="AA24" s="137">
        <v>1.9039999999999999</v>
      </c>
      <c r="AB24" s="137">
        <v>0</v>
      </c>
      <c r="AC24" s="137">
        <v>0</v>
      </c>
      <c r="AD24" s="137">
        <v>0</v>
      </c>
      <c r="AE24" s="137">
        <v>0</v>
      </c>
      <c r="AF24" s="137">
        <v>0</v>
      </c>
      <c r="AG24" s="138">
        <v>0</v>
      </c>
      <c r="AH24" s="139">
        <f t="shared" si="1"/>
        <v>483.13</v>
      </c>
      <c r="AI24" s="140"/>
      <c r="AJ24" s="140"/>
      <c r="AK24" s="140"/>
      <c r="AL24" s="141"/>
      <c r="AM24" s="142"/>
      <c r="BA24" s="5"/>
      <c r="BC24" s="144"/>
      <c r="BF24" s="82">
        <f t="shared" si="4"/>
        <v>2023</v>
      </c>
    </row>
    <row r="25" spans="1:60" ht="14.4" hidden="1" outlineLevel="1" thickBot="1">
      <c r="A25" s="121"/>
      <c r="B25" s="122" t="s">
        <v>109</v>
      </c>
      <c r="C25" s="123" t="s">
        <v>110</v>
      </c>
      <c r="D25" s="124" t="s">
        <v>111</v>
      </c>
      <c r="E25" s="125">
        <f>$Q$5</f>
        <v>2024</v>
      </c>
      <c r="F25" s="126">
        <v>13.700000000000001</v>
      </c>
      <c r="G25" s="127">
        <v>0</v>
      </c>
      <c r="H25" s="127">
        <v>0</v>
      </c>
      <c r="I25" s="127">
        <v>4.0620000000000003</v>
      </c>
      <c r="J25" s="127">
        <v>17.893999999999998</v>
      </c>
      <c r="K25" s="127">
        <v>0</v>
      </c>
      <c r="L25" s="127">
        <v>49.387</v>
      </c>
      <c r="M25" s="127">
        <v>0</v>
      </c>
      <c r="N25" s="127">
        <v>13.652000000000001</v>
      </c>
      <c r="O25" s="127">
        <v>1070.1779999999999</v>
      </c>
      <c r="P25" s="127">
        <v>0</v>
      </c>
      <c r="Q25" s="127">
        <v>247.74600000000001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339.18099999999998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8">
        <v>0</v>
      </c>
      <c r="AH25" s="129">
        <f t="shared" si="1"/>
        <v>1755.8</v>
      </c>
      <c r="AI25" s="130"/>
      <c r="AJ25" s="130"/>
      <c r="AK25" s="130"/>
      <c r="AL25" s="131"/>
      <c r="AM25" s="132">
        <f t="shared" si="2"/>
        <v>-2.4868139490841101E-2</v>
      </c>
      <c r="BA25" s="5"/>
      <c r="BC25" s="144"/>
      <c r="BF25" s="82">
        <f t="shared" si="4"/>
        <v>2024</v>
      </c>
      <c r="BH25" s="145"/>
    </row>
    <row r="26" spans="1:60" ht="14.4" hidden="1" outlineLevel="1" thickBot="1">
      <c r="A26" s="121"/>
      <c r="B26" s="133"/>
      <c r="C26" s="134"/>
      <c r="D26" s="113" t="s">
        <v>111</v>
      </c>
      <c r="E26" s="135">
        <f>E25-1</f>
        <v>2023</v>
      </c>
      <c r="F26" s="136">
        <v>26.931000000000001</v>
      </c>
      <c r="G26" s="137">
        <v>0</v>
      </c>
      <c r="H26" s="137">
        <v>0.73699999999999999</v>
      </c>
      <c r="I26" s="137">
        <v>3.4</v>
      </c>
      <c r="J26" s="137">
        <v>33.072000000000003</v>
      </c>
      <c r="K26" s="137">
        <v>0</v>
      </c>
      <c r="L26" s="137">
        <v>64.323000000000008</v>
      </c>
      <c r="M26" s="137">
        <v>0</v>
      </c>
      <c r="N26" s="137">
        <v>15.36</v>
      </c>
      <c r="O26" s="137">
        <v>1083.9760000000001</v>
      </c>
      <c r="P26" s="137">
        <v>0</v>
      </c>
      <c r="Q26" s="137">
        <v>190.41300000000001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5.2999999999999999E-2</v>
      </c>
      <c r="X26" s="137">
        <v>381.06000000000006</v>
      </c>
      <c r="Y26" s="137">
        <v>0.13200000000000001</v>
      </c>
      <c r="Z26" s="137">
        <v>0</v>
      </c>
      <c r="AA26" s="137">
        <v>1.1200000000000001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8">
        <v>0</v>
      </c>
      <c r="AH26" s="139">
        <f t="shared" si="1"/>
        <v>1800.5770000000002</v>
      </c>
      <c r="AI26" s="140"/>
      <c r="AJ26" s="140"/>
      <c r="AK26" s="140"/>
      <c r="AL26" s="141"/>
      <c r="AM26" s="142"/>
      <c r="BA26" s="5"/>
      <c r="BC26" s="144"/>
      <c r="BF26" s="82">
        <f t="shared" si="4"/>
        <v>2025</v>
      </c>
    </row>
    <row r="27" spans="1:60" ht="14.4" hidden="1" outlineLevel="1" thickBot="1">
      <c r="A27" s="121"/>
      <c r="B27" s="122" t="s">
        <v>112</v>
      </c>
      <c r="C27" s="123" t="s">
        <v>113</v>
      </c>
      <c r="D27" s="124" t="s">
        <v>114</v>
      </c>
      <c r="E27" s="125">
        <f>$Q$5</f>
        <v>2024</v>
      </c>
      <c r="F27" s="126">
        <v>265.00900000000001</v>
      </c>
      <c r="G27" s="127">
        <v>0.44900000000000001</v>
      </c>
      <c r="H27" s="127">
        <v>1.478</v>
      </c>
      <c r="I27" s="127">
        <v>665.27</v>
      </c>
      <c r="J27" s="127">
        <v>9966.2279999999992</v>
      </c>
      <c r="K27" s="127">
        <v>0</v>
      </c>
      <c r="L27" s="127">
        <v>3836.1279999999997</v>
      </c>
      <c r="M27" s="127">
        <v>141.11000000000001</v>
      </c>
      <c r="N27" s="127">
        <v>3315.4629999999997</v>
      </c>
      <c r="O27" s="127">
        <v>4827.9260000000004</v>
      </c>
      <c r="P27" s="127">
        <v>0</v>
      </c>
      <c r="Q27" s="127">
        <v>4026.2280000000001</v>
      </c>
      <c r="R27" s="127">
        <v>1.7769999999999999</v>
      </c>
      <c r="S27" s="127">
        <v>0</v>
      </c>
      <c r="T27" s="127">
        <v>0</v>
      </c>
      <c r="U27" s="127">
        <v>0</v>
      </c>
      <c r="V27" s="127">
        <v>1.373</v>
      </c>
      <c r="W27" s="127">
        <v>0</v>
      </c>
      <c r="X27" s="127">
        <v>19853.827000000001</v>
      </c>
      <c r="Y27" s="127">
        <v>0.51400000000000001</v>
      </c>
      <c r="Z27" s="127">
        <v>1.7150000000000001</v>
      </c>
      <c r="AA27" s="127">
        <v>1130.74</v>
      </c>
      <c r="AB27" s="127">
        <v>8.907</v>
      </c>
      <c r="AC27" s="127">
        <v>0</v>
      </c>
      <c r="AD27" s="127">
        <v>0</v>
      </c>
      <c r="AE27" s="127">
        <v>0</v>
      </c>
      <c r="AF27" s="127">
        <v>322.82799999999997</v>
      </c>
      <c r="AG27" s="128">
        <v>0</v>
      </c>
      <c r="AH27" s="129">
        <f t="shared" si="1"/>
        <v>48366.969999999994</v>
      </c>
      <c r="AI27" s="130"/>
      <c r="AJ27" s="130"/>
      <c r="AK27" s="130"/>
      <c r="AL27" s="131"/>
      <c r="AM27" s="132">
        <f t="shared" si="2"/>
        <v>2.9168903729633433E-2</v>
      </c>
      <c r="BA27" s="5"/>
      <c r="BC27" s="144"/>
      <c r="BF27" s="82">
        <f t="shared" si="4"/>
        <v>2026</v>
      </c>
    </row>
    <row r="28" spans="1:60" ht="14.4" hidden="1" outlineLevel="1" thickBot="1">
      <c r="A28" s="146"/>
      <c r="B28" s="133"/>
      <c r="C28" s="134"/>
      <c r="D28" s="113" t="s">
        <v>114</v>
      </c>
      <c r="E28" s="135">
        <f>E27-1</f>
        <v>2023</v>
      </c>
      <c r="F28" s="147">
        <v>478.13600000000002</v>
      </c>
      <c r="G28" s="148">
        <v>0</v>
      </c>
      <c r="H28" s="148">
        <v>6.5049999999999999</v>
      </c>
      <c r="I28" s="148">
        <v>460.80700000000002</v>
      </c>
      <c r="J28" s="148">
        <v>9001.2619999999988</v>
      </c>
      <c r="K28" s="148">
        <v>0</v>
      </c>
      <c r="L28" s="148">
        <v>4089.491</v>
      </c>
      <c r="M28" s="148">
        <v>146.99799999999999</v>
      </c>
      <c r="N28" s="148">
        <v>2686.6170000000002</v>
      </c>
      <c r="O28" s="148">
        <v>5010.259</v>
      </c>
      <c r="P28" s="148">
        <v>0</v>
      </c>
      <c r="Q28" s="148">
        <v>3943.4659999999994</v>
      </c>
      <c r="R28" s="148">
        <v>0</v>
      </c>
      <c r="S28" s="148">
        <v>0</v>
      </c>
      <c r="T28" s="148">
        <v>0</v>
      </c>
      <c r="U28" s="148">
        <v>2.036</v>
      </c>
      <c r="V28" s="148">
        <v>0</v>
      </c>
      <c r="W28" s="148">
        <v>0.40600000000000003</v>
      </c>
      <c r="X28" s="148">
        <v>20218.362000000001</v>
      </c>
      <c r="Y28" s="148">
        <v>8.1000000000000003E-2</v>
      </c>
      <c r="Z28" s="148">
        <v>1.54</v>
      </c>
      <c r="AA28" s="148">
        <v>581.30200000000002</v>
      </c>
      <c r="AB28" s="148">
        <v>11.587</v>
      </c>
      <c r="AC28" s="148">
        <v>0</v>
      </c>
      <c r="AD28" s="148">
        <v>0</v>
      </c>
      <c r="AE28" s="148">
        <v>6.54</v>
      </c>
      <c r="AF28" s="148">
        <v>350.74900000000002</v>
      </c>
      <c r="AG28" s="149">
        <v>0</v>
      </c>
      <c r="AH28" s="139">
        <f t="shared" si="1"/>
        <v>46996.144000000008</v>
      </c>
      <c r="AI28" s="140"/>
      <c r="AJ28" s="140"/>
      <c r="AK28" s="140"/>
      <c r="AL28" s="141"/>
      <c r="AM28" s="142"/>
      <c r="BA28" s="5"/>
      <c r="BC28" s="144"/>
      <c r="BF28" s="82">
        <f t="shared" si="4"/>
        <v>2027</v>
      </c>
    </row>
    <row r="29" spans="1:60" s="79" customFormat="1" ht="13.8" collapsed="1">
      <c r="A29" s="150" t="s">
        <v>115</v>
      </c>
      <c r="B29" s="461" t="s">
        <v>116</v>
      </c>
      <c r="C29" s="461"/>
      <c r="D29" s="103"/>
      <c r="E29" s="151">
        <f>$Q$5</f>
        <v>2024</v>
      </c>
      <c r="F29" s="104">
        <f t="shared" ref="F29:AG30" si="5">F31+F33+F35+F37+F39+F41+F43+F45</f>
        <v>57.085000000000008</v>
      </c>
      <c r="G29" s="105">
        <f t="shared" si="5"/>
        <v>0</v>
      </c>
      <c r="H29" s="105">
        <f t="shared" si="5"/>
        <v>84.14</v>
      </c>
      <c r="I29" s="105">
        <f t="shared" si="5"/>
        <v>129.28300000000002</v>
      </c>
      <c r="J29" s="105">
        <f t="shared" si="5"/>
        <v>957.89200000000005</v>
      </c>
      <c r="K29" s="105">
        <f t="shared" si="5"/>
        <v>0</v>
      </c>
      <c r="L29" s="105">
        <f t="shared" si="5"/>
        <v>2537.4390000000003</v>
      </c>
      <c r="M29" s="105">
        <f t="shared" si="5"/>
        <v>1634.883</v>
      </c>
      <c r="N29" s="105">
        <f t="shared" si="5"/>
        <v>2309.893</v>
      </c>
      <c r="O29" s="105">
        <f t="shared" si="5"/>
        <v>2438.4960000000001</v>
      </c>
      <c r="P29" s="105">
        <f t="shared" si="5"/>
        <v>0</v>
      </c>
      <c r="Q29" s="105">
        <f t="shared" si="5"/>
        <v>11282.689999999999</v>
      </c>
      <c r="R29" s="105">
        <f t="shared" si="5"/>
        <v>11.114999999999998</v>
      </c>
      <c r="S29" s="105">
        <f t="shared" si="5"/>
        <v>0</v>
      </c>
      <c r="T29" s="105">
        <f t="shared" si="5"/>
        <v>8.8879999999999999</v>
      </c>
      <c r="U29" s="105">
        <f t="shared" si="5"/>
        <v>0</v>
      </c>
      <c r="V29" s="105">
        <f t="shared" si="5"/>
        <v>0</v>
      </c>
      <c r="W29" s="105">
        <f t="shared" si="5"/>
        <v>23.001999999999999</v>
      </c>
      <c r="X29" s="105">
        <f t="shared" si="5"/>
        <v>5622.0499999999993</v>
      </c>
      <c r="Y29" s="105">
        <f t="shared" si="5"/>
        <v>0.28100000000000003</v>
      </c>
      <c r="Z29" s="105">
        <f t="shared" si="5"/>
        <v>40.875</v>
      </c>
      <c r="AA29" s="105">
        <f t="shared" si="5"/>
        <v>657.11</v>
      </c>
      <c r="AB29" s="105">
        <f t="shared" si="5"/>
        <v>13.163</v>
      </c>
      <c r="AC29" s="105">
        <f t="shared" si="5"/>
        <v>2.4</v>
      </c>
      <c r="AD29" s="105">
        <f t="shared" si="5"/>
        <v>0</v>
      </c>
      <c r="AE29" s="105">
        <f t="shared" si="5"/>
        <v>0</v>
      </c>
      <c r="AF29" s="105">
        <f t="shared" si="5"/>
        <v>91.207999999999984</v>
      </c>
      <c r="AG29" s="106">
        <f t="shared" si="5"/>
        <v>0</v>
      </c>
      <c r="AH29" s="107">
        <f t="shared" si="1"/>
        <v>27901.893</v>
      </c>
      <c r="AI29" s="108"/>
      <c r="AJ29" s="108"/>
      <c r="AK29" s="108"/>
      <c r="AL29" s="109"/>
      <c r="AM29" s="110">
        <f t="shared" si="2"/>
        <v>-0.10757586937562669</v>
      </c>
      <c r="BB29" s="83"/>
      <c r="BC29" s="83"/>
      <c r="BF29" s="82"/>
    </row>
    <row r="30" spans="1:60" s="79" customFormat="1" ht="14.4" thickBot="1">
      <c r="A30" s="152"/>
      <c r="B30" s="462"/>
      <c r="C30" s="462"/>
      <c r="D30" s="113"/>
      <c r="E30" s="153">
        <f>E29-1</f>
        <v>2023</v>
      </c>
      <c r="F30" s="114">
        <f t="shared" si="5"/>
        <v>123.26300000000001</v>
      </c>
      <c r="G30" s="115">
        <f t="shared" si="5"/>
        <v>0</v>
      </c>
      <c r="H30" s="115">
        <f t="shared" si="5"/>
        <v>0.191</v>
      </c>
      <c r="I30" s="115">
        <f t="shared" si="5"/>
        <v>65.14800000000001</v>
      </c>
      <c r="J30" s="115">
        <f t="shared" si="5"/>
        <v>1383.5900000000001</v>
      </c>
      <c r="K30" s="115">
        <f t="shared" si="5"/>
        <v>0</v>
      </c>
      <c r="L30" s="115">
        <f t="shared" si="5"/>
        <v>3250.6570000000002</v>
      </c>
      <c r="M30" s="115">
        <f t="shared" si="5"/>
        <v>411.82400000000001</v>
      </c>
      <c r="N30" s="115">
        <f t="shared" si="5"/>
        <v>1964.491</v>
      </c>
      <c r="O30" s="115">
        <f t="shared" si="5"/>
        <v>2639.1169999999997</v>
      </c>
      <c r="P30" s="115">
        <f t="shared" si="5"/>
        <v>0</v>
      </c>
      <c r="Q30" s="115">
        <f t="shared" si="5"/>
        <v>12676.427</v>
      </c>
      <c r="R30" s="115">
        <f t="shared" si="5"/>
        <v>37.954999999999998</v>
      </c>
      <c r="S30" s="115">
        <f t="shared" si="5"/>
        <v>0</v>
      </c>
      <c r="T30" s="115">
        <f t="shared" si="5"/>
        <v>0</v>
      </c>
      <c r="U30" s="115">
        <f t="shared" si="5"/>
        <v>0</v>
      </c>
      <c r="V30" s="115">
        <f t="shared" si="5"/>
        <v>0</v>
      </c>
      <c r="W30" s="115">
        <f t="shared" si="5"/>
        <v>4.3999999999999997E-2</v>
      </c>
      <c r="X30" s="115">
        <f t="shared" si="5"/>
        <v>7631.576</v>
      </c>
      <c r="Y30" s="115">
        <f t="shared" si="5"/>
        <v>2.3929999999999998</v>
      </c>
      <c r="Z30" s="115">
        <f t="shared" si="5"/>
        <v>19.268999999999998</v>
      </c>
      <c r="AA30" s="115">
        <f t="shared" si="5"/>
        <v>916.04499999999985</v>
      </c>
      <c r="AB30" s="115">
        <f t="shared" si="5"/>
        <v>30.681000000000001</v>
      </c>
      <c r="AC30" s="115">
        <f t="shared" si="5"/>
        <v>11.000999999999999</v>
      </c>
      <c r="AD30" s="115">
        <f t="shared" si="5"/>
        <v>0</v>
      </c>
      <c r="AE30" s="115">
        <f t="shared" si="5"/>
        <v>0</v>
      </c>
      <c r="AF30" s="115">
        <f t="shared" si="5"/>
        <v>101.61099999999999</v>
      </c>
      <c r="AG30" s="116">
        <f t="shared" si="5"/>
        <v>0</v>
      </c>
      <c r="AH30" s="117">
        <f t="shared" si="1"/>
        <v>31265.283000000003</v>
      </c>
      <c r="AI30" s="118"/>
      <c r="AJ30" s="118"/>
      <c r="AK30" s="118"/>
      <c r="AL30" s="119"/>
      <c r="AM30" s="120"/>
      <c r="BB30" s="83"/>
      <c r="BC30" s="83"/>
    </row>
    <row r="31" spans="1:60" ht="14.4" hidden="1" outlineLevel="1" thickBot="1">
      <c r="A31" s="121"/>
      <c r="B31" s="122" t="s">
        <v>88</v>
      </c>
      <c r="C31" s="123" t="s">
        <v>89</v>
      </c>
      <c r="D31" s="124" t="s">
        <v>117</v>
      </c>
      <c r="E31" s="125">
        <f>$Q$5</f>
        <v>2024</v>
      </c>
      <c r="F31" s="126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4.5549999999999997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8">
        <v>0</v>
      </c>
      <c r="AH31" s="129">
        <f t="shared" si="1"/>
        <v>4.5549999999999997</v>
      </c>
      <c r="AI31" s="130"/>
      <c r="AJ31" s="130"/>
      <c r="AK31" s="130"/>
      <c r="AL31" s="131"/>
      <c r="AM31" s="132" t="str">
        <f t="shared" si="2"/>
        <v/>
      </c>
      <c r="BA31" s="5"/>
      <c r="BC31" s="144"/>
    </row>
    <row r="32" spans="1:60" ht="14.4" hidden="1" outlineLevel="1" thickBot="1">
      <c r="A32" s="121"/>
      <c r="B32" s="133"/>
      <c r="C32" s="134"/>
      <c r="D32" s="154" t="s">
        <v>117</v>
      </c>
      <c r="E32" s="135">
        <f>E31-1</f>
        <v>2023</v>
      </c>
      <c r="F32" s="136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0</v>
      </c>
      <c r="AG32" s="138">
        <v>0</v>
      </c>
      <c r="AH32" s="139">
        <f t="shared" si="1"/>
        <v>0</v>
      </c>
      <c r="AI32" s="140"/>
      <c r="AJ32" s="140"/>
      <c r="AK32" s="140"/>
      <c r="AL32" s="141"/>
      <c r="AM32" s="142"/>
      <c r="BA32" s="5"/>
      <c r="BC32" s="144"/>
    </row>
    <row r="33" spans="1:55" ht="14.4" hidden="1" outlineLevel="1" thickBot="1">
      <c r="A33" s="121"/>
      <c r="B33" s="122" t="s">
        <v>118</v>
      </c>
      <c r="C33" s="123" t="s">
        <v>95</v>
      </c>
      <c r="D33" s="124" t="s">
        <v>119</v>
      </c>
      <c r="E33" s="125">
        <f>$Q$5</f>
        <v>2024</v>
      </c>
      <c r="F33" s="126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8">
        <v>0</v>
      </c>
      <c r="AH33" s="129">
        <f t="shared" si="1"/>
        <v>0</v>
      </c>
      <c r="AI33" s="130"/>
      <c r="AJ33" s="130"/>
      <c r="AK33" s="130"/>
      <c r="AL33" s="131"/>
      <c r="AM33" s="132">
        <f t="shared" si="2"/>
        <v>-1</v>
      </c>
      <c r="BA33" s="5"/>
      <c r="BC33" s="144"/>
    </row>
    <row r="34" spans="1:55" ht="14.4" hidden="1" outlineLevel="1" thickBot="1">
      <c r="A34" s="121"/>
      <c r="B34" s="133"/>
      <c r="C34" s="134"/>
      <c r="D34" s="113" t="s">
        <v>119</v>
      </c>
      <c r="E34" s="135">
        <f>E33-1</f>
        <v>2023</v>
      </c>
      <c r="F34" s="136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4.2000000000000003E-2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7">
        <v>0</v>
      </c>
      <c r="AE34" s="137">
        <v>0</v>
      </c>
      <c r="AF34" s="137">
        <v>0</v>
      </c>
      <c r="AG34" s="138">
        <v>0</v>
      </c>
      <c r="AH34" s="139">
        <f t="shared" si="1"/>
        <v>4.2000000000000003E-2</v>
      </c>
      <c r="AI34" s="140"/>
      <c r="AJ34" s="140"/>
      <c r="AK34" s="140"/>
      <c r="AL34" s="141"/>
      <c r="AM34" s="142"/>
      <c r="BA34" s="5"/>
      <c r="BC34" s="144"/>
    </row>
    <row r="35" spans="1:55" ht="14.4" hidden="1" outlineLevel="1" thickBot="1">
      <c r="A35" s="121"/>
      <c r="B35" s="122" t="s">
        <v>101</v>
      </c>
      <c r="C35" s="123" t="s">
        <v>102</v>
      </c>
      <c r="D35" s="155" t="s">
        <v>120</v>
      </c>
      <c r="E35" s="125">
        <f>$Q$5</f>
        <v>2024</v>
      </c>
      <c r="F35" s="126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2.6520000000000001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0.39300000000000002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8">
        <v>0</v>
      </c>
      <c r="AH35" s="129">
        <f t="shared" si="1"/>
        <v>3.0449999999999999</v>
      </c>
      <c r="AI35" s="130"/>
      <c r="AJ35" s="130"/>
      <c r="AK35" s="130"/>
      <c r="AL35" s="131"/>
      <c r="AM35" s="132">
        <f t="shared" si="2"/>
        <v>0.93949044585987251</v>
      </c>
      <c r="BA35" s="5"/>
      <c r="BC35" s="144"/>
    </row>
    <row r="36" spans="1:55" ht="14.4" hidden="1" outlineLevel="1" thickBot="1">
      <c r="A36" s="121"/>
      <c r="B36" s="133"/>
      <c r="C36" s="134"/>
      <c r="D36" s="113" t="s">
        <v>120</v>
      </c>
      <c r="E36" s="135">
        <f>E35-1</f>
        <v>2023</v>
      </c>
      <c r="F36" s="136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0.84299999999999997</v>
      </c>
      <c r="M36" s="137">
        <v>0</v>
      </c>
      <c r="N36" s="137">
        <v>0</v>
      </c>
      <c r="O36" s="137">
        <v>3.9E-2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  <c r="W36" s="137">
        <v>0</v>
      </c>
      <c r="X36" s="137">
        <v>0.01</v>
      </c>
      <c r="Y36" s="137">
        <v>0</v>
      </c>
      <c r="Z36" s="137">
        <v>0</v>
      </c>
      <c r="AA36" s="137">
        <v>0.67800000000000005</v>
      </c>
      <c r="AB36" s="137">
        <v>0</v>
      </c>
      <c r="AC36" s="137">
        <v>0</v>
      </c>
      <c r="AD36" s="137">
        <v>0</v>
      </c>
      <c r="AE36" s="137">
        <v>0</v>
      </c>
      <c r="AF36" s="137">
        <v>0</v>
      </c>
      <c r="AG36" s="138">
        <v>0</v>
      </c>
      <c r="AH36" s="139">
        <f t="shared" si="1"/>
        <v>1.57</v>
      </c>
      <c r="AI36" s="140"/>
      <c r="AJ36" s="140"/>
      <c r="AK36" s="140"/>
      <c r="AL36" s="141"/>
      <c r="AM36" s="142"/>
      <c r="BA36" s="5"/>
      <c r="BC36" s="144"/>
    </row>
    <row r="37" spans="1:55" ht="14.4" hidden="1" outlineLevel="1" thickBot="1">
      <c r="A37" s="121"/>
      <c r="B37" s="122" t="s">
        <v>106</v>
      </c>
      <c r="C37" s="123" t="s">
        <v>107</v>
      </c>
      <c r="D37" s="155" t="s">
        <v>121</v>
      </c>
      <c r="E37" s="125">
        <f>$Q$5</f>
        <v>2024</v>
      </c>
      <c r="F37" s="126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8">
        <v>0</v>
      </c>
      <c r="AH37" s="129">
        <f t="shared" si="1"/>
        <v>0</v>
      </c>
      <c r="AI37" s="130"/>
      <c r="AJ37" s="130"/>
      <c r="AK37" s="130"/>
      <c r="AL37" s="131"/>
      <c r="AM37" s="132">
        <f t="shared" si="2"/>
        <v>-1</v>
      </c>
      <c r="BA37" s="5"/>
      <c r="BC37" s="144"/>
    </row>
    <row r="38" spans="1:55" ht="14.4" hidden="1" outlineLevel="1" thickBot="1">
      <c r="A38" s="121"/>
      <c r="B38" s="133"/>
      <c r="C38" s="134"/>
      <c r="D38" s="113" t="s">
        <v>121</v>
      </c>
      <c r="E38" s="135">
        <f>E37-1</f>
        <v>2023</v>
      </c>
      <c r="F38" s="136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6.14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8">
        <v>0</v>
      </c>
      <c r="AH38" s="139">
        <f t="shared" si="1"/>
        <v>6.14</v>
      </c>
      <c r="AI38" s="140"/>
      <c r="AJ38" s="140"/>
      <c r="AK38" s="140"/>
      <c r="AL38" s="141"/>
      <c r="AM38" s="142"/>
      <c r="BA38" s="5"/>
      <c r="BC38" s="144"/>
    </row>
    <row r="39" spans="1:55" ht="14.4" hidden="1" outlineLevel="1" thickBot="1">
      <c r="A39" s="121"/>
      <c r="B39" s="122" t="s">
        <v>109</v>
      </c>
      <c r="C39" s="123" t="s">
        <v>110</v>
      </c>
      <c r="D39" s="155" t="s">
        <v>122</v>
      </c>
      <c r="E39" s="125">
        <f>$Q$5</f>
        <v>2024</v>
      </c>
      <c r="F39" s="126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32.39</v>
      </c>
      <c r="M39" s="127">
        <v>0</v>
      </c>
      <c r="N39" s="127">
        <v>0</v>
      </c>
      <c r="O39" s="127">
        <v>67.072000000000003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14.056000000000001</v>
      </c>
      <c r="Y39" s="127">
        <v>0</v>
      </c>
      <c r="Z39" s="127">
        <v>0</v>
      </c>
      <c r="AA39" s="127">
        <v>0</v>
      </c>
      <c r="AB39" s="127">
        <v>9.6000000000000002E-2</v>
      </c>
      <c r="AC39" s="127">
        <v>0</v>
      </c>
      <c r="AD39" s="127">
        <v>0</v>
      </c>
      <c r="AE39" s="127">
        <v>0</v>
      </c>
      <c r="AF39" s="127">
        <v>0</v>
      </c>
      <c r="AG39" s="128">
        <v>0</v>
      </c>
      <c r="AH39" s="129">
        <f t="shared" si="1"/>
        <v>113.614</v>
      </c>
      <c r="AI39" s="130"/>
      <c r="AJ39" s="130"/>
      <c r="AK39" s="130"/>
      <c r="AL39" s="131"/>
      <c r="AM39" s="132">
        <f t="shared" si="2"/>
        <v>0.22262875836687268</v>
      </c>
      <c r="BA39" s="5"/>
      <c r="BC39" s="144"/>
    </row>
    <row r="40" spans="1:55" ht="14.4" hidden="1" outlineLevel="1" thickBot="1">
      <c r="A40" s="121"/>
      <c r="B40" s="133"/>
      <c r="C40" s="134"/>
      <c r="D40" s="113" t="s">
        <v>122</v>
      </c>
      <c r="E40" s="135">
        <f>E39-1</f>
        <v>2023</v>
      </c>
      <c r="F40" s="136">
        <v>0</v>
      </c>
      <c r="G40" s="137">
        <v>0</v>
      </c>
      <c r="H40" s="137">
        <v>0</v>
      </c>
      <c r="I40" s="137">
        <v>0</v>
      </c>
      <c r="J40" s="137">
        <v>5.1360000000000001</v>
      </c>
      <c r="K40" s="137">
        <v>0</v>
      </c>
      <c r="L40" s="137">
        <v>23.212</v>
      </c>
      <c r="M40" s="137">
        <v>0</v>
      </c>
      <c r="N40" s="137">
        <v>2.8620000000000001</v>
      </c>
      <c r="O40" s="137">
        <v>49.81</v>
      </c>
      <c r="P40" s="137">
        <v>0</v>
      </c>
      <c r="Q40" s="137">
        <v>0</v>
      </c>
      <c r="R40" s="137">
        <v>6.6000000000000003E-2</v>
      </c>
      <c r="S40" s="137">
        <v>0</v>
      </c>
      <c r="T40" s="137">
        <v>0</v>
      </c>
      <c r="U40" s="137">
        <v>0</v>
      </c>
      <c r="V40" s="137">
        <v>0</v>
      </c>
      <c r="W40" s="137">
        <v>0</v>
      </c>
      <c r="X40" s="137">
        <v>11.271999999999998</v>
      </c>
      <c r="Y40" s="137">
        <v>0</v>
      </c>
      <c r="Z40" s="137">
        <v>0</v>
      </c>
      <c r="AA40" s="137">
        <v>0</v>
      </c>
      <c r="AB40" s="137">
        <v>0.56800000000000006</v>
      </c>
      <c r="AC40" s="137">
        <v>0</v>
      </c>
      <c r="AD40" s="137">
        <v>0</v>
      </c>
      <c r="AE40" s="137">
        <v>0</v>
      </c>
      <c r="AF40" s="137">
        <v>0</v>
      </c>
      <c r="AG40" s="138">
        <v>0</v>
      </c>
      <c r="AH40" s="139">
        <f t="shared" si="1"/>
        <v>92.926000000000002</v>
      </c>
      <c r="AI40" s="140"/>
      <c r="AJ40" s="140"/>
      <c r="AK40" s="140"/>
      <c r="AL40" s="141"/>
      <c r="AM40" s="142"/>
      <c r="BA40" s="5"/>
      <c r="BC40" s="144"/>
    </row>
    <row r="41" spans="1:55" ht="14.4" hidden="1" outlineLevel="1" thickBot="1">
      <c r="A41" s="121"/>
      <c r="B41" s="122" t="s">
        <v>123</v>
      </c>
      <c r="C41" s="123" t="s">
        <v>124</v>
      </c>
      <c r="D41" s="155" t="s">
        <v>125</v>
      </c>
      <c r="E41" s="125">
        <f>$Q$5</f>
        <v>2024</v>
      </c>
      <c r="F41" s="126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750.76400000000001</v>
      </c>
      <c r="M41" s="127">
        <v>0</v>
      </c>
      <c r="N41" s="127">
        <v>3.9969999999999999</v>
      </c>
      <c r="O41" s="127">
        <v>2.1790000000000003</v>
      </c>
      <c r="P41" s="127">
        <v>0</v>
      </c>
      <c r="Q41" s="127">
        <v>1.139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4.0000000000000001E-3</v>
      </c>
      <c r="Y41" s="127">
        <v>0</v>
      </c>
      <c r="Z41" s="127">
        <v>20.574999999999999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7">
        <v>0</v>
      </c>
      <c r="AG41" s="128">
        <v>0</v>
      </c>
      <c r="AH41" s="129">
        <f t="shared" si="1"/>
        <v>778.65800000000002</v>
      </c>
      <c r="AI41" s="130"/>
      <c r="AJ41" s="130"/>
      <c r="AK41" s="130"/>
      <c r="AL41" s="131"/>
      <c r="AM41" s="132">
        <f t="shared" si="2"/>
        <v>0.14076548364648578</v>
      </c>
      <c r="BA41" s="5"/>
      <c r="BC41" s="144"/>
    </row>
    <row r="42" spans="1:55" ht="14.4" hidden="1" outlineLevel="1" thickBot="1">
      <c r="A42" s="121"/>
      <c r="B42" s="133"/>
      <c r="C42" s="134"/>
      <c r="D42" s="113" t="s">
        <v>125</v>
      </c>
      <c r="E42" s="135">
        <f>E41-1</f>
        <v>2023</v>
      </c>
      <c r="F42" s="136">
        <v>0</v>
      </c>
      <c r="G42" s="137">
        <v>0</v>
      </c>
      <c r="H42" s="137">
        <v>0</v>
      </c>
      <c r="I42" s="137">
        <v>0</v>
      </c>
      <c r="J42" s="137">
        <v>1.161</v>
      </c>
      <c r="K42" s="137">
        <v>0</v>
      </c>
      <c r="L42" s="137">
        <v>623.97900000000004</v>
      </c>
      <c r="M42" s="137">
        <v>0</v>
      </c>
      <c r="N42" s="137">
        <v>0</v>
      </c>
      <c r="O42" s="137">
        <v>55.819000000000003</v>
      </c>
      <c r="P42" s="137">
        <v>0</v>
      </c>
      <c r="Q42" s="137">
        <v>1.6039999999999999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137">
        <v>0</v>
      </c>
      <c r="X42" s="137">
        <v>1.2E-2</v>
      </c>
      <c r="Y42" s="137">
        <v>0</v>
      </c>
      <c r="Z42" s="137">
        <v>0</v>
      </c>
      <c r="AA42" s="137">
        <v>0</v>
      </c>
      <c r="AB42" s="137">
        <v>0</v>
      </c>
      <c r="AC42" s="137">
        <v>0</v>
      </c>
      <c r="AD42" s="137">
        <v>0</v>
      </c>
      <c r="AE42" s="137">
        <v>0</v>
      </c>
      <c r="AF42" s="137">
        <v>0</v>
      </c>
      <c r="AG42" s="138">
        <v>0</v>
      </c>
      <c r="AH42" s="139">
        <f t="shared" si="1"/>
        <v>682.57499999999993</v>
      </c>
      <c r="AI42" s="140"/>
      <c r="AJ42" s="140"/>
      <c r="AK42" s="140"/>
      <c r="AL42" s="141"/>
      <c r="AM42" s="142"/>
      <c r="BA42" s="5"/>
      <c r="BC42" s="144"/>
    </row>
    <row r="43" spans="1:55" ht="14.4" hidden="1" outlineLevel="1" thickBot="1">
      <c r="A43" s="121"/>
      <c r="B43" s="122" t="s">
        <v>126</v>
      </c>
      <c r="C43" s="123" t="s">
        <v>127</v>
      </c>
      <c r="D43" s="155" t="s">
        <v>128</v>
      </c>
      <c r="E43" s="125">
        <f>$Q$5</f>
        <v>2024</v>
      </c>
      <c r="F43" s="126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75.462999999999994</v>
      </c>
      <c r="M43" s="127">
        <v>0</v>
      </c>
      <c r="N43" s="127">
        <v>0</v>
      </c>
      <c r="O43" s="127">
        <v>1.472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1E-3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127">
        <v>0</v>
      </c>
      <c r="AG43" s="128">
        <v>0</v>
      </c>
      <c r="AH43" s="129">
        <f t="shared" si="1"/>
        <v>76.935999999999993</v>
      </c>
      <c r="AI43" s="130"/>
      <c r="AJ43" s="130"/>
      <c r="AK43" s="130"/>
      <c r="AL43" s="131"/>
      <c r="AM43" s="132" t="str">
        <f t="shared" si="2"/>
        <v>++</v>
      </c>
      <c r="BA43" s="5"/>
      <c r="BC43" s="144"/>
    </row>
    <row r="44" spans="1:55" ht="14.4" hidden="1" outlineLevel="1" thickBot="1">
      <c r="A44" s="121"/>
      <c r="B44" s="133"/>
      <c r="C44" s="134"/>
      <c r="D44" s="113" t="s">
        <v>128</v>
      </c>
      <c r="E44" s="135">
        <f>E43-1</f>
        <v>2023</v>
      </c>
      <c r="F44" s="136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4.117</v>
      </c>
      <c r="M44" s="137">
        <v>0</v>
      </c>
      <c r="N44" s="137">
        <v>0</v>
      </c>
      <c r="O44" s="137">
        <v>1.2999999999999999E-2</v>
      </c>
      <c r="P44" s="137">
        <v>0</v>
      </c>
      <c r="Q44" s="137">
        <v>0</v>
      </c>
      <c r="R44" s="137">
        <v>0.3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0.111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8">
        <v>0</v>
      </c>
      <c r="AH44" s="139">
        <f t="shared" si="1"/>
        <v>4.5409999999999995</v>
      </c>
      <c r="AI44" s="140"/>
      <c r="AJ44" s="140"/>
      <c r="AK44" s="140"/>
      <c r="AL44" s="141"/>
      <c r="AM44" s="142"/>
      <c r="BA44" s="5"/>
      <c r="BC44" s="144"/>
    </row>
    <row r="45" spans="1:55" ht="14.4" hidden="1" outlineLevel="1" thickBot="1">
      <c r="A45" s="121"/>
      <c r="B45" s="122" t="s">
        <v>129</v>
      </c>
      <c r="C45" s="123" t="s">
        <v>130</v>
      </c>
      <c r="D45" s="155" t="s">
        <v>131</v>
      </c>
      <c r="E45" s="125">
        <f>$Q$5</f>
        <v>2024</v>
      </c>
      <c r="F45" s="126">
        <v>57.085000000000008</v>
      </c>
      <c r="G45" s="127">
        <v>0</v>
      </c>
      <c r="H45" s="127">
        <v>84.14</v>
      </c>
      <c r="I45" s="127">
        <v>129.28300000000002</v>
      </c>
      <c r="J45" s="127">
        <v>957.89200000000005</v>
      </c>
      <c r="K45" s="127">
        <v>0</v>
      </c>
      <c r="L45" s="127">
        <v>1676.17</v>
      </c>
      <c r="M45" s="127">
        <v>1634.883</v>
      </c>
      <c r="N45" s="127">
        <v>2305.8960000000002</v>
      </c>
      <c r="O45" s="127">
        <v>2367.7730000000001</v>
      </c>
      <c r="P45" s="127">
        <v>0</v>
      </c>
      <c r="Q45" s="127">
        <v>11276.995999999999</v>
      </c>
      <c r="R45" s="127">
        <v>11.114999999999998</v>
      </c>
      <c r="S45" s="127">
        <v>0</v>
      </c>
      <c r="T45" s="127">
        <v>8.8879999999999999</v>
      </c>
      <c r="U45" s="127">
        <v>0</v>
      </c>
      <c r="V45" s="127">
        <v>0</v>
      </c>
      <c r="W45" s="127">
        <v>23.001999999999999</v>
      </c>
      <c r="X45" s="127">
        <v>5607.5959999999995</v>
      </c>
      <c r="Y45" s="127">
        <v>0.28100000000000003</v>
      </c>
      <c r="Z45" s="127">
        <v>20.3</v>
      </c>
      <c r="AA45" s="127">
        <v>657.11</v>
      </c>
      <c r="AB45" s="127">
        <v>13.067</v>
      </c>
      <c r="AC45" s="127">
        <v>2.4</v>
      </c>
      <c r="AD45" s="127">
        <v>0</v>
      </c>
      <c r="AE45" s="127">
        <v>0</v>
      </c>
      <c r="AF45" s="127">
        <v>91.207999999999984</v>
      </c>
      <c r="AG45" s="128">
        <v>0</v>
      </c>
      <c r="AH45" s="129">
        <f t="shared" si="1"/>
        <v>26925.084999999995</v>
      </c>
      <c r="AI45" s="130"/>
      <c r="AJ45" s="130"/>
      <c r="AK45" s="130"/>
      <c r="AL45" s="131"/>
      <c r="AM45" s="132">
        <f t="shared" si="2"/>
        <v>-0.1165582899562364</v>
      </c>
      <c r="BA45" s="5"/>
      <c r="BC45" s="144"/>
    </row>
    <row r="46" spans="1:55" ht="14.4" hidden="1" outlineLevel="1" thickBot="1">
      <c r="A46" s="121"/>
      <c r="B46" s="156"/>
      <c r="C46" s="157"/>
      <c r="D46" s="158" t="s">
        <v>131</v>
      </c>
      <c r="E46" s="159">
        <f>E45-1</f>
        <v>2023</v>
      </c>
      <c r="F46" s="147">
        <v>123.26300000000001</v>
      </c>
      <c r="G46" s="148">
        <v>0</v>
      </c>
      <c r="H46" s="148">
        <v>0.191</v>
      </c>
      <c r="I46" s="148">
        <v>65.14800000000001</v>
      </c>
      <c r="J46" s="148">
        <v>1377.2930000000001</v>
      </c>
      <c r="K46" s="148">
        <v>0</v>
      </c>
      <c r="L46" s="148">
        <v>2598.5060000000003</v>
      </c>
      <c r="M46" s="148">
        <v>411.82400000000001</v>
      </c>
      <c r="N46" s="148">
        <v>1961.587</v>
      </c>
      <c r="O46" s="148">
        <v>2533.4359999999997</v>
      </c>
      <c r="P46" s="148">
        <v>0</v>
      </c>
      <c r="Q46" s="148">
        <v>12674.823</v>
      </c>
      <c r="R46" s="148">
        <v>37.588999999999999</v>
      </c>
      <c r="S46" s="148">
        <v>0</v>
      </c>
      <c r="T46" s="148">
        <v>0</v>
      </c>
      <c r="U46" s="148">
        <v>0</v>
      </c>
      <c r="V46" s="148">
        <v>0</v>
      </c>
      <c r="W46" s="148">
        <v>4.3999999999999997E-2</v>
      </c>
      <c r="X46" s="148">
        <v>7620.1710000000003</v>
      </c>
      <c r="Y46" s="148">
        <v>2.3929999999999998</v>
      </c>
      <c r="Z46" s="148">
        <v>19.268999999999998</v>
      </c>
      <c r="AA46" s="148">
        <v>909.22699999999986</v>
      </c>
      <c r="AB46" s="148">
        <v>30.113</v>
      </c>
      <c r="AC46" s="148">
        <v>11.000999999999999</v>
      </c>
      <c r="AD46" s="148">
        <v>0</v>
      </c>
      <c r="AE46" s="148">
        <v>0</v>
      </c>
      <c r="AF46" s="148">
        <v>101.61099999999999</v>
      </c>
      <c r="AG46" s="149">
        <v>0</v>
      </c>
      <c r="AH46" s="160">
        <f t="shared" si="1"/>
        <v>30477.489000000001</v>
      </c>
      <c r="AI46" s="161"/>
      <c r="AJ46" s="161"/>
      <c r="AK46" s="161"/>
      <c r="AL46" s="162"/>
      <c r="AM46" s="163"/>
      <c r="BA46" s="5"/>
      <c r="BC46" s="144"/>
    </row>
    <row r="47" spans="1:55" s="79" customFormat="1" ht="13.8" collapsed="1">
      <c r="A47" s="164" t="s">
        <v>132</v>
      </c>
      <c r="B47" s="463" t="s">
        <v>133</v>
      </c>
      <c r="C47" s="463"/>
      <c r="D47" s="165" t="s">
        <v>132</v>
      </c>
      <c r="E47" s="166">
        <f>$Q$5</f>
        <v>2024</v>
      </c>
      <c r="F47" s="96">
        <v>15.250999999999999</v>
      </c>
      <c r="G47" s="97">
        <v>0</v>
      </c>
      <c r="H47" s="97">
        <v>0</v>
      </c>
      <c r="I47" s="97">
        <v>24.172000000000001</v>
      </c>
      <c r="J47" s="97">
        <v>463.77199999999993</v>
      </c>
      <c r="K47" s="97">
        <v>0</v>
      </c>
      <c r="L47" s="97">
        <v>461.01300000000003</v>
      </c>
      <c r="M47" s="97">
        <v>21.558</v>
      </c>
      <c r="N47" s="97">
        <v>60.430999999999997</v>
      </c>
      <c r="O47" s="97">
        <v>2101.2260000000001</v>
      </c>
      <c r="P47" s="97">
        <v>0</v>
      </c>
      <c r="Q47" s="97">
        <v>2.9539999999999997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470.48700000000014</v>
      </c>
      <c r="Y47" s="97">
        <v>0</v>
      </c>
      <c r="Z47" s="97">
        <v>12.154999999999999</v>
      </c>
      <c r="AA47" s="97">
        <v>2.0399999999999996</v>
      </c>
      <c r="AB47" s="97">
        <v>8.2000000000000003E-2</v>
      </c>
      <c r="AC47" s="97">
        <v>0</v>
      </c>
      <c r="AD47" s="97">
        <v>0</v>
      </c>
      <c r="AE47" s="97">
        <v>0</v>
      </c>
      <c r="AF47" s="97">
        <v>0</v>
      </c>
      <c r="AG47" s="98">
        <v>0</v>
      </c>
      <c r="AH47" s="107">
        <f t="shared" si="1"/>
        <v>3635.1410000000001</v>
      </c>
      <c r="AI47" s="108"/>
      <c r="AJ47" s="108"/>
      <c r="AK47" s="108"/>
      <c r="AL47" s="109"/>
      <c r="AM47" s="110">
        <f t="shared" si="2"/>
        <v>2.9504715571766482E-2</v>
      </c>
      <c r="BB47" s="83"/>
      <c r="BC47" s="83"/>
    </row>
    <row r="48" spans="1:55" s="79" customFormat="1" ht="14.4" thickBot="1">
      <c r="A48" s="167"/>
      <c r="B48" s="469"/>
      <c r="C48" s="469"/>
      <c r="D48" s="84" t="s">
        <v>132</v>
      </c>
      <c r="E48" s="85">
        <f>E47-1</f>
        <v>2023</v>
      </c>
      <c r="F48" s="86">
        <v>3.5860000000000003</v>
      </c>
      <c r="G48" s="87">
        <v>0</v>
      </c>
      <c r="H48" s="87">
        <v>0</v>
      </c>
      <c r="I48" s="87">
        <v>3.1720000000000002</v>
      </c>
      <c r="J48" s="87">
        <v>447.06500000000005</v>
      </c>
      <c r="K48" s="87">
        <v>0</v>
      </c>
      <c r="L48" s="87">
        <v>410.21799999999996</v>
      </c>
      <c r="M48" s="87">
        <v>14.15</v>
      </c>
      <c r="N48" s="87">
        <v>38.465000000000003</v>
      </c>
      <c r="O48" s="87">
        <v>2206.962</v>
      </c>
      <c r="P48" s="87">
        <v>0</v>
      </c>
      <c r="Q48" s="87">
        <v>7.194</v>
      </c>
      <c r="R48" s="87">
        <v>0</v>
      </c>
      <c r="S48" s="87">
        <v>0</v>
      </c>
      <c r="T48" s="87">
        <v>37.834000000000003</v>
      </c>
      <c r="U48" s="87">
        <v>0</v>
      </c>
      <c r="V48" s="87">
        <v>0</v>
      </c>
      <c r="W48" s="87">
        <v>0.155</v>
      </c>
      <c r="X48" s="87">
        <v>301.10299999999989</v>
      </c>
      <c r="Y48" s="87">
        <v>0</v>
      </c>
      <c r="Z48" s="87">
        <v>40.057000000000002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21</v>
      </c>
      <c r="AG48" s="88">
        <v>0</v>
      </c>
      <c r="AH48" s="89">
        <f t="shared" si="1"/>
        <v>3530.9609999999998</v>
      </c>
      <c r="AI48" s="90"/>
      <c r="AJ48" s="90"/>
      <c r="AK48" s="90"/>
      <c r="AL48" s="91"/>
      <c r="AM48" s="92"/>
      <c r="BB48" s="83"/>
      <c r="BC48" s="83"/>
    </row>
    <row r="49" spans="1:55" s="79" customFormat="1" ht="13.8">
      <c r="A49" s="150" t="s">
        <v>134</v>
      </c>
      <c r="B49" s="461" t="s">
        <v>135</v>
      </c>
      <c r="C49" s="461"/>
      <c r="D49" s="103"/>
      <c r="E49" s="151">
        <f>$Q$5</f>
        <v>2024</v>
      </c>
      <c r="F49" s="96">
        <f t="shared" ref="F49:AG50" si="6">F51+F53</f>
        <v>4.0000000000000001E-3</v>
      </c>
      <c r="G49" s="97">
        <f t="shared" si="6"/>
        <v>4.3000000000000003E-2</v>
      </c>
      <c r="H49" s="97">
        <f t="shared" si="6"/>
        <v>0.01</v>
      </c>
      <c r="I49" s="97">
        <f t="shared" si="6"/>
        <v>2E-3</v>
      </c>
      <c r="J49" s="97">
        <f t="shared" si="6"/>
        <v>22.070999999999998</v>
      </c>
      <c r="K49" s="97">
        <f t="shared" si="6"/>
        <v>0</v>
      </c>
      <c r="L49" s="97">
        <f t="shared" si="6"/>
        <v>24.427</v>
      </c>
      <c r="M49" s="97">
        <f t="shared" si="6"/>
        <v>0</v>
      </c>
      <c r="N49" s="97">
        <f t="shared" si="6"/>
        <v>1.4019999999999999</v>
      </c>
      <c r="O49" s="97">
        <f t="shared" si="6"/>
        <v>562.24300000000005</v>
      </c>
      <c r="P49" s="97">
        <f t="shared" si="6"/>
        <v>0</v>
      </c>
      <c r="Q49" s="97">
        <f t="shared" si="6"/>
        <v>14.998999999999999</v>
      </c>
      <c r="R49" s="97">
        <f t="shared" si="6"/>
        <v>0</v>
      </c>
      <c r="S49" s="97">
        <f t="shared" si="6"/>
        <v>0</v>
      </c>
      <c r="T49" s="97">
        <f t="shared" si="6"/>
        <v>0</v>
      </c>
      <c r="U49" s="97">
        <f t="shared" si="6"/>
        <v>1E-3</v>
      </c>
      <c r="V49" s="97">
        <f t="shared" si="6"/>
        <v>0</v>
      </c>
      <c r="W49" s="97">
        <f t="shared" si="6"/>
        <v>1E-3</v>
      </c>
      <c r="X49" s="97">
        <f t="shared" si="6"/>
        <v>0.02</v>
      </c>
      <c r="Y49" s="97">
        <f t="shared" si="6"/>
        <v>0</v>
      </c>
      <c r="Z49" s="97">
        <f t="shared" si="6"/>
        <v>0</v>
      </c>
      <c r="AA49" s="97">
        <f t="shared" si="6"/>
        <v>0</v>
      </c>
      <c r="AB49" s="97">
        <f t="shared" si="6"/>
        <v>0.69499999999999995</v>
      </c>
      <c r="AC49" s="97">
        <f t="shared" si="6"/>
        <v>5.0360000000000005</v>
      </c>
      <c r="AD49" s="97">
        <f t="shared" si="6"/>
        <v>0</v>
      </c>
      <c r="AE49" s="97">
        <f t="shared" si="6"/>
        <v>0</v>
      </c>
      <c r="AF49" s="97">
        <f t="shared" si="6"/>
        <v>4.0000000000000001E-3</v>
      </c>
      <c r="AG49" s="98">
        <f t="shared" si="6"/>
        <v>0</v>
      </c>
      <c r="AH49" s="107">
        <f t="shared" si="1"/>
        <v>630.95799999999997</v>
      </c>
      <c r="AI49" s="108"/>
      <c r="AJ49" s="108"/>
      <c r="AK49" s="108"/>
      <c r="AL49" s="109"/>
      <c r="AM49" s="110">
        <f t="shared" si="2"/>
        <v>2.8007325243414316E-2</v>
      </c>
      <c r="BB49" s="83"/>
      <c r="BC49" s="83"/>
    </row>
    <row r="50" spans="1:55" s="79" customFormat="1" ht="14.4" thickBot="1">
      <c r="A50" s="152"/>
      <c r="B50" s="462"/>
      <c r="C50" s="462"/>
      <c r="D50" s="113"/>
      <c r="E50" s="153">
        <f>E49-1</f>
        <v>2023</v>
      </c>
      <c r="F50" s="114">
        <f t="shared" si="6"/>
        <v>5.0000000000000001E-3</v>
      </c>
      <c r="G50" s="115">
        <f t="shared" si="6"/>
        <v>0</v>
      </c>
      <c r="H50" s="115">
        <f t="shared" si="6"/>
        <v>0</v>
      </c>
      <c r="I50" s="115">
        <f t="shared" si="6"/>
        <v>0.13400000000000001</v>
      </c>
      <c r="J50" s="115">
        <f t="shared" si="6"/>
        <v>2.3E-2</v>
      </c>
      <c r="K50" s="115">
        <f t="shared" si="6"/>
        <v>0.01</v>
      </c>
      <c r="L50" s="115">
        <f t="shared" si="6"/>
        <v>40.86</v>
      </c>
      <c r="M50" s="115">
        <f t="shared" si="6"/>
        <v>0</v>
      </c>
      <c r="N50" s="115">
        <f t="shared" si="6"/>
        <v>0</v>
      </c>
      <c r="O50" s="115">
        <f t="shared" si="6"/>
        <v>553.13200000000006</v>
      </c>
      <c r="P50" s="115">
        <f t="shared" si="6"/>
        <v>0</v>
      </c>
      <c r="Q50" s="115">
        <f t="shared" si="6"/>
        <v>10.112</v>
      </c>
      <c r="R50" s="115">
        <f t="shared" si="6"/>
        <v>0</v>
      </c>
      <c r="S50" s="115">
        <f t="shared" si="6"/>
        <v>0</v>
      </c>
      <c r="T50" s="115">
        <f t="shared" si="6"/>
        <v>0.94699999999999995</v>
      </c>
      <c r="U50" s="115">
        <f t="shared" si="6"/>
        <v>0</v>
      </c>
      <c r="V50" s="115">
        <f t="shared" si="6"/>
        <v>0</v>
      </c>
      <c r="W50" s="115">
        <f t="shared" si="6"/>
        <v>1.6419999999999999</v>
      </c>
      <c r="X50" s="115">
        <f t="shared" si="6"/>
        <v>5.3999999999999999E-2</v>
      </c>
      <c r="Y50" s="115">
        <f t="shared" si="6"/>
        <v>1.2E-2</v>
      </c>
      <c r="Z50" s="115">
        <f t="shared" si="6"/>
        <v>0</v>
      </c>
      <c r="AA50" s="115">
        <f t="shared" si="6"/>
        <v>0</v>
      </c>
      <c r="AB50" s="115">
        <f t="shared" si="6"/>
        <v>0</v>
      </c>
      <c r="AC50" s="115">
        <f t="shared" si="6"/>
        <v>6.8149999999999995</v>
      </c>
      <c r="AD50" s="115">
        <f t="shared" si="6"/>
        <v>0</v>
      </c>
      <c r="AE50" s="115">
        <f t="shared" si="6"/>
        <v>1E-3</v>
      </c>
      <c r="AF50" s="115">
        <f t="shared" si="6"/>
        <v>2.1000000000000001E-2</v>
      </c>
      <c r="AG50" s="116">
        <f t="shared" si="6"/>
        <v>0</v>
      </c>
      <c r="AH50" s="117">
        <f t="shared" si="1"/>
        <v>613.76800000000003</v>
      </c>
      <c r="AI50" s="118"/>
      <c r="AJ50" s="118"/>
      <c r="AK50" s="118"/>
      <c r="AL50" s="119"/>
      <c r="AM50" s="120"/>
      <c r="BB50" s="83"/>
      <c r="BC50" s="83"/>
    </row>
    <row r="51" spans="1:55" ht="14.4" hidden="1" outlineLevel="1" thickBot="1">
      <c r="A51" s="121"/>
      <c r="B51" s="122" t="s">
        <v>118</v>
      </c>
      <c r="C51" s="123" t="s">
        <v>136</v>
      </c>
      <c r="D51" s="124" t="s">
        <v>137</v>
      </c>
      <c r="E51" s="125">
        <f>$Q$5</f>
        <v>2024</v>
      </c>
      <c r="F51" s="126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27">
        <v>2E-3</v>
      </c>
      <c r="AG51" s="128">
        <v>0</v>
      </c>
      <c r="AH51" s="129">
        <f t="shared" si="1"/>
        <v>2E-3</v>
      </c>
      <c r="AI51" s="130"/>
      <c r="AJ51" s="130"/>
      <c r="AK51" s="130"/>
      <c r="AL51" s="131"/>
      <c r="AM51" s="132">
        <f t="shared" si="2"/>
        <v>-0.90476190476190477</v>
      </c>
      <c r="BA51" s="5"/>
      <c r="BC51" s="144"/>
    </row>
    <row r="52" spans="1:55" ht="14.4" hidden="1" outlineLevel="1" thickBot="1">
      <c r="A52" s="121"/>
      <c r="B52" s="133"/>
      <c r="C52" s="134"/>
      <c r="D52" s="113" t="s">
        <v>137</v>
      </c>
      <c r="E52" s="135">
        <f>E51-1</f>
        <v>2023</v>
      </c>
      <c r="F52" s="136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137">
        <v>0</v>
      </c>
      <c r="X52" s="137">
        <v>0</v>
      </c>
      <c r="Y52" s="137">
        <v>0</v>
      </c>
      <c r="Z52" s="137">
        <v>0</v>
      </c>
      <c r="AA52" s="137">
        <v>0</v>
      </c>
      <c r="AB52" s="137">
        <v>0</v>
      </c>
      <c r="AC52" s="137">
        <v>0</v>
      </c>
      <c r="AD52" s="137">
        <v>0</v>
      </c>
      <c r="AE52" s="137">
        <v>0</v>
      </c>
      <c r="AF52" s="137">
        <v>2.1000000000000001E-2</v>
      </c>
      <c r="AG52" s="138">
        <v>0</v>
      </c>
      <c r="AH52" s="139">
        <f t="shared" si="1"/>
        <v>2.1000000000000001E-2</v>
      </c>
      <c r="AI52" s="140"/>
      <c r="AJ52" s="140"/>
      <c r="AK52" s="140"/>
      <c r="AL52" s="141"/>
      <c r="AM52" s="142"/>
      <c r="BA52" s="5"/>
      <c r="BC52" s="144"/>
    </row>
    <row r="53" spans="1:55" ht="14.4" hidden="1" outlineLevel="1" thickBot="1">
      <c r="A53" s="121"/>
      <c r="B53" s="122" t="s">
        <v>109</v>
      </c>
      <c r="C53" s="123" t="s">
        <v>138</v>
      </c>
      <c r="D53" s="124" t="s">
        <v>139</v>
      </c>
      <c r="E53" s="125">
        <f>$Q$5</f>
        <v>2024</v>
      </c>
      <c r="F53" s="126">
        <v>4.0000000000000001E-3</v>
      </c>
      <c r="G53" s="127">
        <v>4.3000000000000003E-2</v>
      </c>
      <c r="H53" s="127">
        <v>0.01</v>
      </c>
      <c r="I53" s="127">
        <v>2E-3</v>
      </c>
      <c r="J53" s="127">
        <v>22.070999999999998</v>
      </c>
      <c r="K53" s="127">
        <v>0</v>
      </c>
      <c r="L53" s="127">
        <v>24.427</v>
      </c>
      <c r="M53" s="127">
        <v>0</v>
      </c>
      <c r="N53" s="127">
        <v>1.4019999999999999</v>
      </c>
      <c r="O53" s="127">
        <v>562.24300000000005</v>
      </c>
      <c r="P53" s="127">
        <v>0</v>
      </c>
      <c r="Q53" s="127">
        <v>14.998999999999999</v>
      </c>
      <c r="R53" s="127">
        <v>0</v>
      </c>
      <c r="S53" s="127">
        <v>0</v>
      </c>
      <c r="T53" s="127">
        <v>0</v>
      </c>
      <c r="U53" s="127">
        <v>1E-3</v>
      </c>
      <c r="V53" s="127">
        <v>0</v>
      </c>
      <c r="W53" s="127">
        <v>1E-3</v>
      </c>
      <c r="X53" s="127">
        <v>0.02</v>
      </c>
      <c r="Y53" s="127">
        <v>0</v>
      </c>
      <c r="Z53" s="127">
        <v>0</v>
      </c>
      <c r="AA53" s="127">
        <v>0</v>
      </c>
      <c r="AB53" s="127">
        <v>0.69499999999999995</v>
      </c>
      <c r="AC53" s="127">
        <v>5.0360000000000005</v>
      </c>
      <c r="AD53" s="127">
        <v>0</v>
      </c>
      <c r="AE53" s="127">
        <v>0</v>
      </c>
      <c r="AF53" s="127">
        <v>2E-3</v>
      </c>
      <c r="AG53" s="128">
        <v>0</v>
      </c>
      <c r="AH53" s="129">
        <f t="shared" si="1"/>
        <v>630.9559999999999</v>
      </c>
      <c r="AI53" s="130"/>
      <c r="AJ53" s="130"/>
      <c r="AK53" s="130"/>
      <c r="AL53" s="131"/>
      <c r="AM53" s="132">
        <f t="shared" si="2"/>
        <v>2.8039240925006315E-2</v>
      </c>
      <c r="BA53" s="5"/>
      <c r="BC53" s="144"/>
    </row>
    <row r="54" spans="1:55" ht="14.4" hidden="1" outlineLevel="1" thickBot="1">
      <c r="A54" s="121"/>
      <c r="B54" s="156"/>
      <c r="C54" s="157"/>
      <c r="D54" s="113" t="s">
        <v>139</v>
      </c>
      <c r="E54" s="159">
        <f>E53-1</f>
        <v>2023</v>
      </c>
      <c r="F54" s="147">
        <v>5.0000000000000001E-3</v>
      </c>
      <c r="G54" s="148">
        <v>0</v>
      </c>
      <c r="H54" s="148">
        <v>0</v>
      </c>
      <c r="I54" s="148">
        <v>0.13400000000000001</v>
      </c>
      <c r="J54" s="148">
        <v>2.3E-2</v>
      </c>
      <c r="K54" s="148">
        <v>0.01</v>
      </c>
      <c r="L54" s="148">
        <v>40.86</v>
      </c>
      <c r="M54" s="148">
        <v>0</v>
      </c>
      <c r="N54" s="148">
        <v>0</v>
      </c>
      <c r="O54" s="148">
        <v>553.13200000000006</v>
      </c>
      <c r="P54" s="148">
        <v>0</v>
      </c>
      <c r="Q54" s="148">
        <v>10.112</v>
      </c>
      <c r="R54" s="148">
        <v>0</v>
      </c>
      <c r="S54" s="148">
        <v>0</v>
      </c>
      <c r="T54" s="148">
        <v>0.94699999999999995</v>
      </c>
      <c r="U54" s="148">
        <v>0</v>
      </c>
      <c r="V54" s="148">
        <v>0</v>
      </c>
      <c r="W54" s="148">
        <v>1.6419999999999999</v>
      </c>
      <c r="X54" s="148">
        <v>5.3999999999999999E-2</v>
      </c>
      <c r="Y54" s="148">
        <v>1.2E-2</v>
      </c>
      <c r="Z54" s="148">
        <v>0</v>
      </c>
      <c r="AA54" s="148">
        <v>0</v>
      </c>
      <c r="AB54" s="148">
        <v>0</v>
      </c>
      <c r="AC54" s="148">
        <v>6.8149999999999995</v>
      </c>
      <c r="AD54" s="148">
        <v>0</v>
      </c>
      <c r="AE54" s="148">
        <v>1E-3</v>
      </c>
      <c r="AF54" s="148">
        <v>0</v>
      </c>
      <c r="AG54" s="149">
        <v>0</v>
      </c>
      <c r="AH54" s="168">
        <f t="shared" si="1"/>
        <v>613.74700000000007</v>
      </c>
      <c r="AI54" s="169"/>
      <c r="AJ54" s="161"/>
      <c r="AK54" s="161"/>
      <c r="AL54" s="162"/>
      <c r="AM54" s="163"/>
      <c r="BA54" s="5"/>
      <c r="BC54" s="144"/>
    </row>
    <row r="55" spans="1:55" s="79" customFormat="1" ht="13.8" collapsed="1">
      <c r="A55" s="164" t="s">
        <v>134</v>
      </c>
      <c r="B55" s="463" t="s">
        <v>140</v>
      </c>
      <c r="C55" s="463"/>
      <c r="D55" s="103"/>
      <c r="E55" s="151">
        <f>$Q$5</f>
        <v>2024</v>
      </c>
      <c r="F55" s="96">
        <f t="shared" ref="F55:AG56" si="7">F57+F59+F61</f>
        <v>5.6000000000000001E-2</v>
      </c>
      <c r="G55" s="97">
        <f t="shared" si="7"/>
        <v>0</v>
      </c>
      <c r="H55" s="97">
        <f t="shared" si="7"/>
        <v>0</v>
      </c>
      <c r="I55" s="97">
        <f t="shared" si="7"/>
        <v>0</v>
      </c>
      <c r="J55" s="97">
        <f t="shared" si="7"/>
        <v>4.5599999999999996</v>
      </c>
      <c r="K55" s="97">
        <f t="shared" si="7"/>
        <v>0</v>
      </c>
      <c r="L55" s="97">
        <f t="shared" si="7"/>
        <v>7.9960000000000004</v>
      </c>
      <c r="M55" s="97">
        <f t="shared" si="7"/>
        <v>0</v>
      </c>
      <c r="N55" s="97">
        <f t="shared" si="7"/>
        <v>1E-3</v>
      </c>
      <c r="O55" s="97">
        <f t="shared" si="7"/>
        <v>0</v>
      </c>
      <c r="P55" s="97">
        <f t="shared" si="7"/>
        <v>0</v>
      </c>
      <c r="Q55" s="97">
        <f t="shared" si="7"/>
        <v>0</v>
      </c>
      <c r="R55" s="97">
        <f t="shared" si="7"/>
        <v>0</v>
      </c>
      <c r="S55" s="97">
        <f t="shared" si="7"/>
        <v>0</v>
      </c>
      <c r="T55" s="97">
        <f t="shared" si="7"/>
        <v>0</v>
      </c>
      <c r="U55" s="97">
        <f t="shared" si="7"/>
        <v>0</v>
      </c>
      <c r="V55" s="97">
        <f t="shared" si="7"/>
        <v>0</v>
      </c>
      <c r="W55" s="97">
        <f t="shared" si="7"/>
        <v>0</v>
      </c>
      <c r="X55" s="97">
        <f t="shared" si="7"/>
        <v>2.2750000000000004</v>
      </c>
      <c r="Y55" s="97">
        <f t="shared" si="7"/>
        <v>0</v>
      </c>
      <c r="Z55" s="97">
        <f t="shared" si="7"/>
        <v>0.5</v>
      </c>
      <c r="AA55" s="97">
        <f t="shared" si="7"/>
        <v>0</v>
      </c>
      <c r="AB55" s="97">
        <f t="shared" si="7"/>
        <v>0</v>
      </c>
      <c r="AC55" s="97">
        <f t="shared" si="7"/>
        <v>0</v>
      </c>
      <c r="AD55" s="97">
        <f t="shared" si="7"/>
        <v>0</v>
      </c>
      <c r="AE55" s="97">
        <f t="shared" si="7"/>
        <v>0</v>
      </c>
      <c r="AF55" s="97">
        <f t="shared" si="7"/>
        <v>7.0000000000000001E-3</v>
      </c>
      <c r="AG55" s="98">
        <f t="shared" si="7"/>
        <v>0</v>
      </c>
      <c r="AH55" s="99">
        <f t="shared" si="1"/>
        <v>15.395</v>
      </c>
      <c r="AI55" s="100"/>
      <c r="AJ55" s="108"/>
      <c r="AK55" s="108"/>
      <c r="AL55" s="109"/>
      <c r="AM55" s="110">
        <f t="shared" si="2"/>
        <v>-0.10478571843926288</v>
      </c>
      <c r="BB55" s="83"/>
      <c r="BC55" s="83"/>
    </row>
    <row r="56" spans="1:55" s="79" customFormat="1" ht="14.4" thickBot="1">
      <c r="A56" s="152"/>
      <c r="B56" s="462"/>
      <c r="C56" s="462"/>
      <c r="D56" s="113"/>
      <c r="E56" s="153">
        <f>E55-1</f>
        <v>2023</v>
      </c>
      <c r="F56" s="114">
        <f t="shared" si="7"/>
        <v>0.11500000000000002</v>
      </c>
      <c r="G56" s="115">
        <f t="shared" si="7"/>
        <v>0</v>
      </c>
      <c r="H56" s="115">
        <f t="shared" si="7"/>
        <v>0</v>
      </c>
      <c r="I56" s="115">
        <f t="shared" si="7"/>
        <v>0</v>
      </c>
      <c r="J56" s="115">
        <f t="shared" si="7"/>
        <v>4.4770000000000003</v>
      </c>
      <c r="K56" s="115">
        <f t="shared" si="7"/>
        <v>0</v>
      </c>
      <c r="L56" s="115">
        <f t="shared" si="7"/>
        <v>5.5500000000000007</v>
      </c>
      <c r="M56" s="115">
        <f t="shared" si="7"/>
        <v>0</v>
      </c>
      <c r="N56" s="115">
        <f t="shared" si="7"/>
        <v>1E-3</v>
      </c>
      <c r="O56" s="115">
        <f t="shared" si="7"/>
        <v>3.9090000000000003</v>
      </c>
      <c r="P56" s="115">
        <f t="shared" si="7"/>
        <v>0</v>
      </c>
      <c r="Q56" s="115">
        <f t="shared" si="7"/>
        <v>0</v>
      </c>
      <c r="R56" s="115">
        <f t="shared" si="7"/>
        <v>0</v>
      </c>
      <c r="S56" s="115">
        <f t="shared" si="7"/>
        <v>0</v>
      </c>
      <c r="T56" s="115">
        <f t="shared" si="7"/>
        <v>0</v>
      </c>
      <c r="U56" s="115">
        <f t="shared" si="7"/>
        <v>0</v>
      </c>
      <c r="V56" s="115">
        <f t="shared" si="7"/>
        <v>0</v>
      </c>
      <c r="W56" s="115">
        <f t="shared" si="7"/>
        <v>0</v>
      </c>
      <c r="X56" s="115">
        <f t="shared" si="7"/>
        <v>3.0409999999999995</v>
      </c>
      <c r="Y56" s="115">
        <f t="shared" si="7"/>
        <v>0</v>
      </c>
      <c r="Z56" s="115">
        <f t="shared" si="7"/>
        <v>0.1</v>
      </c>
      <c r="AA56" s="115">
        <f t="shared" si="7"/>
        <v>3.0000000000000001E-3</v>
      </c>
      <c r="AB56" s="115">
        <f t="shared" si="7"/>
        <v>1E-3</v>
      </c>
      <c r="AC56" s="115">
        <f t="shared" si="7"/>
        <v>0</v>
      </c>
      <c r="AD56" s="115">
        <f t="shared" si="7"/>
        <v>0</v>
      </c>
      <c r="AE56" s="115">
        <f t="shared" si="7"/>
        <v>0</v>
      </c>
      <c r="AF56" s="115">
        <f t="shared" si="7"/>
        <v>0</v>
      </c>
      <c r="AG56" s="116">
        <f t="shared" si="7"/>
        <v>0</v>
      </c>
      <c r="AH56" s="117">
        <f t="shared" si="1"/>
        <v>17.197000000000003</v>
      </c>
      <c r="AI56" s="118"/>
      <c r="AJ56" s="118"/>
      <c r="AK56" s="118"/>
      <c r="AL56" s="119"/>
      <c r="AM56" s="120"/>
      <c r="BB56" s="83"/>
      <c r="BC56" s="83"/>
    </row>
    <row r="57" spans="1:55" ht="14.4" hidden="1" outlineLevel="1" thickBot="1">
      <c r="A57" s="121"/>
      <c r="B57" s="122" t="s">
        <v>141</v>
      </c>
      <c r="C57" s="123" t="s">
        <v>142</v>
      </c>
      <c r="D57" s="124" t="s">
        <v>143</v>
      </c>
      <c r="E57" s="125">
        <f>$Q$5</f>
        <v>2024</v>
      </c>
      <c r="F57" s="126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8">
        <v>0</v>
      </c>
      <c r="AH57" s="129">
        <f t="shared" si="1"/>
        <v>0</v>
      </c>
      <c r="AI57" s="130"/>
      <c r="AJ57" s="130"/>
      <c r="AK57" s="130"/>
      <c r="AL57" s="131"/>
      <c r="AM57" s="132">
        <f t="shared" si="2"/>
        <v>-1</v>
      </c>
      <c r="BA57" s="5"/>
      <c r="BC57" s="144"/>
    </row>
    <row r="58" spans="1:55" ht="14.4" hidden="1" outlineLevel="1" thickBot="1">
      <c r="A58" s="121"/>
      <c r="B58" s="133"/>
      <c r="C58" s="134"/>
      <c r="D58" s="113" t="s">
        <v>143</v>
      </c>
      <c r="E58" s="135">
        <f>E57-1</f>
        <v>2023</v>
      </c>
      <c r="F58" s="136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0.98299999999999998</v>
      </c>
      <c r="P58" s="137">
        <v>0</v>
      </c>
      <c r="Q58" s="137">
        <v>0</v>
      </c>
      <c r="R58" s="137">
        <v>0</v>
      </c>
      <c r="S58" s="137">
        <v>0</v>
      </c>
      <c r="T58" s="137">
        <v>0</v>
      </c>
      <c r="U58" s="137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>
        <v>0</v>
      </c>
      <c r="AB58" s="137">
        <v>0</v>
      </c>
      <c r="AC58" s="137">
        <v>0</v>
      </c>
      <c r="AD58" s="137">
        <v>0</v>
      </c>
      <c r="AE58" s="137">
        <v>0</v>
      </c>
      <c r="AF58" s="137">
        <v>0</v>
      </c>
      <c r="AG58" s="138">
        <v>0</v>
      </c>
      <c r="AH58" s="139">
        <f t="shared" si="1"/>
        <v>0.98299999999999998</v>
      </c>
      <c r="AI58" s="140"/>
      <c r="AJ58" s="140"/>
      <c r="AK58" s="140"/>
      <c r="AL58" s="141"/>
      <c r="AM58" s="142"/>
      <c r="BA58" s="5"/>
      <c r="BC58" s="144"/>
    </row>
    <row r="59" spans="1:55" ht="14.4" hidden="1" outlineLevel="1" thickBot="1">
      <c r="A59" s="121"/>
      <c r="B59" s="122" t="s">
        <v>144</v>
      </c>
      <c r="C59" s="123" t="s">
        <v>145</v>
      </c>
      <c r="D59" s="124" t="s">
        <v>146</v>
      </c>
      <c r="E59" s="125">
        <f>$Q$5</f>
        <v>2024</v>
      </c>
      <c r="F59" s="126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3.0000000000000001E-3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8">
        <v>0</v>
      </c>
      <c r="AH59" s="129">
        <f t="shared" si="1"/>
        <v>3.0000000000000001E-3</v>
      </c>
      <c r="AI59" s="130"/>
      <c r="AJ59" s="130"/>
      <c r="AK59" s="130"/>
      <c r="AL59" s="131"/>
      <c r="AM59" s="132">
        <f t="shared" si="2"/>
        <v>-0.4</v>
      </c>
      <c r="BA59" s="5"/>
      <c r="BC59" s="144"/>
    </row>
    <row r="60" spans="1:55" ht="14.4" hidden="1" outlineLevel="1" thickBot="1">
      <c r="A60" s="121"/>
      <c r="B60" s="133"/>
      <c r="C60" s="134"/>
      <c r="D60" s="113" t="s">
        <v>146</v>
      </c>
      <c r="E60" s="135">
        <f>E59-1</f>
        <v>2023</v>
      </c>
      <c r="F60" s="136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37">
        <v>0</v>
      </c>
      <c r="U60" s="137">
        <v>0</v>
      </c>
      <c r="V60" s="137">
        <v>0</v>
      </c>
      <c r="W60" s="137">
        <v>0</v>
      </c>
      <c r="X60" s="137">
        <v>4.0000000000000001E-3</v>
      </c>
      <c r="Y60" s="137">
        <v>0</v>
      </c>
      <c r="Z60" s="137">
        <v>0</v>
      </c>
      <c r="AA60" s="137">
        <v>0</v>
      </c>
      <c r="AB60" s="137">
        <v>1E-3</v>
      </c>
      <c r="AC60" s="137">
        <v>0</v>
      </c>
      <c r="AD60" s="137">
        <v>0</v>
      </c>
      <c r="AE60" s="137">
        <v>0</v>
      </c>
      <c r="AF60" s="137">
        <v>0</v>
      </c>
      <c r="AG60" s="138">
        <v>0</v>
      </c>
      <c r="AH60" s="139">
        <f t="shared" si="1"/>
        <v>5.0000000000000001E-3</v>
      </c>
      <c r="AI60" s="140"/>
      <c r="AJ60" s="140"/>
      <c r="AK60" s="140"/>
      <c r="AL60" s="141"/>
      <c r="AM60" s="142"/>
      <c r="BA60" s="5"/>
      <c r="BC60" s="144"/>
    </row>
    <row r="61" spans="1:55" ht="14.4" hidden="1" outlineLevel="1" thickBot="1">
      <c r="A61" s="121"/>
      <c r="B61" s="122" t="s">
        <v>147</v>
      </c>
      <c r="C61" s="123" t="s">
        <v>148</v>
      </c>
      <c r="D61" s="124" t="s">
        <v>149</v>
      </c>
      <c r="E61" s="125">
        <f>$Q$5</f>
        <v>2024</v>
      </c>
      <c r="F61" s="126">
        <v>5.6000000000000001E-2</v>
      </c>
      <c r="G61" s="127">
        <v>0</v>
      </c>
      <c r="H61" s="127">
        <v>0</v>
      </c>
      <c r="I61" s="127">
        <v>0</v>
      </c>
      <c r="J61" s="127">
        <v>4.5599999999999996</v>
      </c>
      <c r="K61" s="127">
        <v>0</v>
      </c>
      <c r="L61" s="127">
        <v>7.9960000000000004</v>
      </c>
      <c r="M61" s="127">
        <v>0</v>
      </c>
      <c r="N61" s="127">
        <v>1E-3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2.2720000000000002</v>
      </c>
      <c r="Y61" s="127">
        <v>0</v>
      </c>
      <c r="Z61" s="127">
        <v>0.5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7.0000000000000001E-3</v>
      </c>
      <c r="AG61" s="128">
        <v>0</v>
      </c>
      <c r="AH61" s="129">
        <f t="shared" si="1"/>
        <v>15.391999999999999</v>
      </c>
      <c r="AI61" s="130"/>
      <c r="AJ61" s="130"/>
      <c r="AK61" s="130"/>
      <c r="AL61" s="131"/>
      <c r="AM61" s="132">
        <f t="shared" si="2"/>
        <v>-5.0404096489604755E-2</v>
      </c>
      <c r="BA61" s="5"/>
      <c r="BC61" s="144"/>
    </row>
    <row r="62" spans="1:55" ht="14.4" hidden="1" outlineLevel="1" thickBot="1">
      <c r="A62" s="121"/>
      <c r="B62" s="156"/>
      <c r="C62" s="157"/>
      <c r="D62" s="113" t="s">
        <v>149</v>
      </c>
      <c r="E62" s="170">
        <f>E61-1</f>
        <v>2023</v>
      </c>
      <c r="F62" s="147">
        <v>0.11500000000000002</v>
      </c>
      <c r="G62" s="148">
        <v>0</v>
      </c>
      <c r="H62" s="148">
        <v>0</v>
      </c>
      <c r="I62" s="148">
        <v>0</v>
      </c>
      <c r="J62" s="148">
        <v>4.4770000000000003</v>
      </c>
      <c r="K62" s="148">
        <v>0</v>
      </c>
      <c r="L62" s="148">
        <v>5.5500000000000007</v>
      </c>
      <c r="M62" s="148">
        <v>0</v>
      </c>
      <c r="N62" s="148">
        <v>1E-3</v>
      </c>
      <c r="O62" s="148">
        <v>2.9260000000000002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3.0369999999999995</v>
      </c>
      <c r="Y62" s="148">
        <v>0</v>
      </c>
      <c r="Z62" s="148">
        <v>0.1</v>
      </c>
      <c r="AA62" s="148">
        <v>3.0000000000000001E-3</v>
      </c>
      <c r="AB62" s="148">
        <v>0</v>
      </c>
      <c r="AC62" s="148">
        <v>0</v>
      </c>
      <c r="AD62" s="148">
        <v>0</v>
      </c>
      <c r="AE62" s="148">
        <v>0</v>
      </c>
      <c r="AF62" s="148">
        <v>0</v>
      </c>
      <c r="AG62" s="149">
        <v>0</v>
      </c>
      <c r="AH62" s="168">
        <f t="shared" si="1"/>
        <v>16.209000000000003</v>
      </c>
      <c r="AI62" s="161"/>
      <c r="AJ62" s="161"/>
      <c r="AK62" s="161"/>
      <c r="AL62" s="162"/>
      <c r="AM62" s="163"/>
      <c r="BA62" s="5"/>
      <c r="BC62" s="144"/>
    </row>
    <row r="63" spans="1:55" s="79" customFormat="1" ht="13.8" collapsed="1">
      <c r="A63" s="164" t="s">
        <v>150</v>
      </c>
      <c r="B63" s="463" t="s">
        <v>151</v>
      </c>
      <c r="C63" s="463"/>
      <c r="D63" s="103" t="s">
        <v>150</v>
      </c>
      <c r="E63" s="95">
        <f>$Q$5</f>
        <v>2024</v>
      </c>
      <c r="F63" s="96">
        <v>2016.73</v>
      </c>
      <c r="G63" s="97">
        <v>0</v>
      </c>
      <c r="H63" s="97">
        <v>0</v>
      </c>
      <c r="I63" s="97">
        <v>1.4000000000000002E-2</v>
      </c>
      <c r="J63" s="97">
        <v>32.521000000000001</v>
      </c>
      <c r="K63" s="97">
        <v>0</v>
      </c>
      <c r="L63" s="97">
        <v>325.17699999999996</v>
      </c>
      <c r="M63" s="97">
        <v>0</v>
      </c>
      <c r="N63" s="97">
        <v>13.92</v>
      </c>
      <c r="O63" s="97">
        <v>724.82600000000002</v>
      </c>
      <c r="P63" s="97">
        <v>0</v>
      </c>
      <c r="Q63" s="97">
        <v>119.41999999999999</v>
      </c>
      <c r="R63" s="97">
        <v>0</v>
      </c>
      <c r="S63" s="97">
        <v>0</v>
      </c>
      <c r="T63" s="97">
        <v>16.100000000000001</v>
      </c>
      <c r="U63" s="97">
        <v>0</v>
      </c>
      <c r="V63" s="97">
        <v>0</v>
      </c>
      <c r="W63" s="97">
        <v>0</v>
      </c>
      <c r="X63" s="97">
        <v>500.77800000000002</v>
      </c>
      <c r="Y63" s="97">
        <v>1.7999999999999999E-2</v>
      </c>
      <c r="Z63" s="97">
        <v>83.111999999999995</v>
      </c>
      <c r="AA63" s="97">
        <v>6.0999999999999999E-2</v>
      </c>
      <c r="AB63" s="97">
        <v>8.3999999999999986</v>
      </c>
      <c r="AC63" s="97">
        <v>2.5000000000000001E-2</v>
      </c>
      <c r="AD63" s="97">
        <v>0</v>
      </c>
      <c r="AE63" s="97">
        <v>0.01</v>
      </c>
      <c r="AF63" s="97">
        <v>4.4350000000000014</v>
      </c>
      <c r="AG63" s="98">
        <v>0</v>
      </c>
      <c r="AH63" s="99">
        <f t="shared" si="1"/>
        <v>3845.5470000000005</v>
      </c>
      <c r="AI63" s="108"/>
      <c r="AJ63" s="108"/>
      <c r="AK63" s="108"/>
      <c r="AL63" s="109"/>
      <c r="AM63" s="110">
        <f t="shared" si="2"/>
        <v>0.3706653749671196</v>
      </c>
      <c r="BB63" s="83"/>
      <c r="BC63" s="83"/>
    </row>
    <row r="64" spans="1:55" s="79" customFormat="1" ht="14.4" thickBot="1">
      <c r="A64" s="167"/>
      <c r="B64" s="462"/>
      <c r="C64" s="462"/>
      <c r="D64" s="84" t="s">
        <v>150</v>
      </c>
      <c r="E64" s="85">
        <f>E63-1</f>
        <v>2023</v>
      </c>
      <c r="F64" s="86">
        <v>1113.6399999999999</v>
      </c>
      <c r="G64" s="87">
        <v>0</v>
      </c>
      <c r="H64" s="87">
        <v>0</v>
      </c>
      <c r="I64" s="87">
        <v>2E-3</v>
      </c>
      <c r="J64" s="87">
        <v>223.05199999999999</v>
      </c>
      <c r="K64" s="87">
        <v>0</v>
      </c>
      <c r="L64" s="87">
        <v>375.63400000000001</v>
      </c>
      <c r="M64" s="87">
        <v>0</v>
      </c>
      <c r="N64" s="87">
        <v>0</v>
      </c>
      <c r="O64" s="87">
        <v>262.07799999999997</v>
      </c>
      <c r="P64" s="87">
        <v>0</v>
      </c>
      <c r="Q64" s="87">
        <v>71.099999999999994</v>
      </c>
      <c r="R64" s="87">
        <v>0</v>
      </c>
      <c r="S64" s="87">
        <v>0</v>
      </c>
      <c r="T64" s="87">
        <v>8.4600000000000009</v>
      </c>
      <c r="U64" s="87">
        <v>0</v>
      </c>
      <c r="V64" s="87">
        <v>9.0999999999999998E-2</v>
      </c>
      <c r="W64" s="87">
        <v>0</v>
      </c>
      <c r="X64" s="87">
        <v>602.57300000000009</v>
      </c>
      <c r="Y64" s="87">
        <v>0</v>
      </c>
      <c r="Z64" s="87">
        <v>135.84900000000002</v>
      </c>
      <c r="AA64" s="87">
        <v>1E-3</v>
      </c>
      <c r="AB64" s="87">
        <v>6.4</v>
      </c>
      <c r="AC64" s="87">
        <v>0</v>
      </c>
      <c r="AD64" s="87">
        <v>0</v>
      </c>
      <c r="AE64" s="87">
        <v>1E-3</v>
      </c>
      <c r="AF64" s="87">
        <v>6.7249999999999996</v>
      </c>
      <c r="AG64" s="88">
        <v>0</v>
      </c>
      <c r="AH64" s="89">
        <f t="shared" si="1"/>
        <v>2805.6059999999998</v>
      </c>
      <c r="AI64" s="90"/>
      <c r="AJ64" s="90"/>
      <c r="AK64" s="90"/>
      <c r="AL64" s="91"/>
      <c r="AM64" s="92"/>
      <c r="BB64" s="83"/>
      <c r="BC64" s="83"/>
    </row>
    <row r="65" spans="1:55" s="79" customFormat="1" ht="13.8">
      <c r="A65" s="150" t="s">
        <v>152</v>
      </c>
      <c r="B65" s="461" t="s">
        <v>153</v>
      </c>
      <c r="C65" s="461"/>
      <c r="D65" s="103"/>
      <c r="E65" s="95">
        <f>$Q$5</f>
        <v>2024</v>
      </c>
      <c r="F65" s="96">
        <f t="shared" ref="F65:AG66" si="8">F67+F71+F73</f>
        <v>1202.3630000000001</v>
      </c>
      <c r="G65" s="97">
        <f t="shared" si="8"/>
        <v>4.9049999999999994</v>
      </c>
      <c r="H65" s="97">
        <f t="shared" si="8"/>
        <v>0.10500000000000001</v>
      </c>
      <c r="I65" s="97">
        <f t="shared" si="8"/>
        <v>211.43899999999999</v>
      </c>
      <c r="J65" s="97">
        <f t="shared" si="8"/>
        <v>221.83600000000001</v>
      </c>
      <c r="K65" s="97">
        <f t="shared" si="8"/>
        <v>0</v>
      </c>
      <c r="L65" s="97">
        <f t="shared" si="8"/>
        <v>938.01800000000003</v>
      </c>
      <c r="M65" s="97">
        <f t="shared" si="8"/>
        <v>1.8049999999999999</v>
      </c>
      <c r="N65" s="97">
        <f t="shared" si="8"/>
        <v>162.422</v>
      </c>
      <c r="O65" s="97">
        <f t="shared" si="8"/>
        <v>294.49600000000004</v>
      </c>
      <c r="P65" s="97">
        <f t="shared" si="8"/>
        <v>42.028000000000006</v>
      </c>
      <c r="Q65" s="97">
        <f t="shared" si="8"/>
        <v>956.07399999999996</v>
      </c>
      <c r="R65" s="97">
        <f t="shared" si="8"/>
        <v>19.178999999999995</v>
      </c>
      <c r="S65" s="97">
        <f t="shared" si="8"/>
        <v>0</v>
      </c>
      <c r="T65" s="97">
        <f t="shared" si="8"/>
        <v>0</v>
      </c>
      <c r="U65" s="97">
        <f t="shared" si="8"/>
        <v>0</v>
      </c>
      <c r="V65" s="97">
        <f t="shared" si="8"/>
        <v>2.3809999999999998</v>
      </c>
      <c r="W65" s="97">
        <f t="shared" si="8"/>
        <v>124.98800000000001</v>
      </c>
      <c r="X65" s="97">
        <f t="shared" si="8"/>
        <v>703.61999999999989</v>
      </c>
      <c r="Y65" s="97">
        <f t="shared" si="8"/>
        <v>20.024999999999999</v>
      </c>
      <c r="Z65" s="97">
        <f t="shared" si="8"/>
        <v>0</v>
      </c>
      <c r="AA65" s="97">
        <f t="shared" si="8"/>
        <v>4.7029999999999994</v>
      </c>
      <c r="AB65" s="97">
        <f t="shared" si="8"/>
        <v>3</v>
      </c>
      <c r="AC65" s="97">
        <f t="shared" si="8"/>
        <v>32.340000000000003</v>
      </c>
      <c r="AD65" s="97">
        <f t="shared" si="8"/>
        <v>0</v>
      </c>
      <c r="AE65" s="97">
        <f t="shared" si="8"/>
        <v>0</v>
      </c>
      <c r="AF65" s="97">
        <f t="shared" si="8"/>
        <v>6.9070000000000009</v>
      </c>
      <c r="AG65" s="98">
        <f t="shared" si="8"/>
        <v>0</v>
      </c>
      <c r="AH65" s="99">
        <f t="shared" si="1"/>
        <v>4952.634</v>
      </c>
      <c r="AI65" s="100"/>
      <c r="AJ65" s="100"/>
      <c r="AK65" s="100"/>
      <c r="AL65" s="101"/>
      <c r="AM65" s="110">
        <f t="shared" si="2"/>
        <v>-0.12694147801591482</v>
      </c>
      <c r="BB65" s="83"/>
      <c r="BC65" s="83"/>
    </row>
    <row r="66" spans="1:55" s="79" customFormat="1" ht="14.4" thickBot="1">
      <c r="A66" s="171"/>
      <c r="B66" s="462"/>
      <c r="C66" s="462"/>
      <c r="D66" s="113"/>
      <c r="E66" s="153">
        <f>E65-1</f>
        <v>2023</v>
      </c>
      <c r="F66" s="207">
        <f t="shared" si="8"/>
        <v>1166.2159999999999</v>
      </c>
      <c r="G66" s="172">
        <f t="shared" si="8"/>
        <v>5.2850000000000001</v>
      </c>
      <c r="H66" s="172">
        <f t="shared" si="8"/>
        <v>0.89600000000000002</v>
      </c>
      <c r="I66" s="172">
        <f t="shared" si="8"/>
        <v>282.15600000000006</v>
      </c>
      <c r="J66" s="172">
        <f t="shared" si="8"/>
        <v>323.52299999999997</v>
      </c>
      <c r="K66" s="172">
        <f t="shared" si="8"/>
        <v>0</v>
      </c>
      <c r="L66" s="172">
        <f t="shared" si="8"/>
        <v>706.41300000000001</v>
      </c>
      <c r="M66" s="172">
        <f t="shared" si="8"/>
        <v>8.3090000000000011</v>
      </c>
      <c r="N66" s="172">
        <f t="shared" si="8"/>
        <v>161.31400000000002</v>
      </c>
      <c r="O66" s="172">
        <f t="shared" si="8"/>
        <v>672.76100000000008</v>
      </c>
      <c r="P66" s="172">
        <f t="shared" si="8"/>
        <v>66.052999999999997</v>
      </c>
      <c r="Q66" s="172">
        <f t="shared" si="8"/>
        <v>1014.525</v>
      </c>
      <c r="R66" s="172">
        <f t="shared" si="8"/>
        <v>66.942999999999998</v>
      </c>
      <c r="S66" s="172">
        <f t="shared" si="8"/>
        <v>0</v>
      </c>
      <c r="T66" s="172">
        <f t="shared" si="8"/>
        <v>0</v>
      </c>
      <c r="U66" s="172">
        <f t="shared" si="8"/>
        <v>0</v>
      </c>
      <c r="V66" s="172">
        <f t="shared" si="8"/>
        <v>1.8719999999999999</v>
      </c>
      <c r="W66" s="172">
        <f t="shared" si="8"/>
        <v>53.683999999999997</v>
      </c>
      <c r="X66" s="172">
        <f t="shared" si="8"/>
        <v>1043.6489999999999</v>
      </c>
      <c r="Y66" s="172">
        <f t="shared" si="8"/>
        <v>9.0549999999999997</v>
      </c>
      <c r="Z66" s="172">
        <f t="shared" si="8"/>
        <v>0</v>
      </c>
      <c r="AA66" s="172">
        <f t="shared" si="8"/>
        <v>1.637</v>
      </c>
      <c r="AB66" s="172">
        <f t="shared" si="8"/>
        <v>82.13</v>
      </c>
      <c r="AC66" s="172">
        <f t="shared" si="8"/>
        <v>0</v>
      </c>
      <c r="AD66" s="172">
        <f t="shared" si="8"/>
        <v>0</v>
      </c>
      <c r="AE66" s="172">
        <f t="shared" si="8"/>
        <v>0</v>
      </c>
      <c r="AF66" s="172">
        <f t="shared" si="8"/>
        <v>6.3190000000000008</v>
      </c>
      <c r="AG66" s="173">
        <f t="shared" si="8"/>
        <v>0</v>
      </c>
      <c r="AH66" s="174">
        <f t="shared" si="1"/>
        <v>5672.7400000000007</v>
      </c>
      <c r="AI66" s="219"/>
      <c r="AJ66" s="219"/>
      <c r="AK66" s="219"/>
      <c r="AL66" s="220"/>
      <c r="AM66" s="221"/>
      <c r="BB66" s="83"/>
      <c r="BC66" s="83"/>
    </row>
    <row r="67" spans="1:55" ht="15" hidden="1" outlineLevel="1" thickTop="1" thickBot="1">
      <c r="A67" s="121"/>
      <c r="B67" s="122" t="s">
        <v>154</v>
      </c>
      <c r="C67" s="123" t="s">
        <v>155</v>
      </c>
      <c r="D67" s="124" t="s">
        <v>156</v>
      </c>
      <c r="E67" s="125">
        <f>$Q$5</f>
        <v>2024</v>
      </c>
      <c r="F67" s="126">
        <v>128.16400000000002</v>
      </c>
      <c r="G67" s="127">
        <v>0</v>
      </c>
      <c r="H67" s="127">
        <v>0</v>
      </c>
      <c r="I67" s="127">
        <v>1E-3</v>
      </c>
      <c r="J67" s="127">
        <v>38.923999999999999</v>
      </c>
      <c r="K67" s="127">
        <v>0</v>
      </c>
      <c r="L67" s="127">
        <v>42.688000000000002</v>
      </c>
      <c r="M67" s="127">
        <v>0</v>
      </c>
      <c r="N67" s="127">
        <v>111.55499999999999</v>
      </c>
      <c r="O67" s="127">
        <v>33.917999999999999</v>
      </c>
      <c r="P67" s="127">
        <v>0</v>
      </c>
      <c r="Q67" s="127">
        <v>128.06700000000001</v>
      </c>
      <c r="R67" s="127">
        <v>0.88900000000000001</v>
      </c>
      <c r="S67" s="127">
        <v>0</v>
      </c>
      <c r="T67" s="127">
        <v>0</v>
      </c>
      <c r="U67" s="127">
        <v>0</v>
      </c>
      <c r="V67" s="127">
        <v>0</v>
      </c>
      <c r="W67" s="127">
        <v>101.16900000000001</v>
      </c>
      <c r="X67" s="127">
        <v>269.64399999999995</v>
      </c>
      <c r="Y67" s="127">
        <v>0</v>
      </c>
      <c r="Z67" s="127">
        <v>0</v>
      </c>
      <c r="AA67" s="127">
        <v>2.0739999999999998</v>
      </c>
      <c r="AB67" s="127">
        <v>0</v>
      </c>
      <c r="AC67" s="127">
        <v>0</v>
      </c>
      <c r="AD67" s="127">
        <v>0</v>
      </c>
      <c r="AE67" s="127">
        <v>0</v>
      </c>
      <c r="AF67" s="127">
        <v>1E-3</v>
      </c>
      <c r="AG67" s="128">
        <v>0</v>
      </c>
      <c r="AH67" s="129">
        <f t="shared" si="1"/>
        <v>857.09399999999994</v>
      </c>
      <c r="AI67" s="130"/>
      <c r="AJ67" s="130"/>
      <c r="AK67" s="130"/>
      <c r="AL67" s="131"/>
      <c r="AM67" s="132">
        <f t="shared" si="2"/>
        <v>-4.3675898589437323E-2</v>
      </c>
      <c r="BA67" s="5"/>
      <c r="BC67" s="144"/>
    </row>
    <row r="68" spans="1:55" ht="15" hidden="1" outlineLevel="1" thickTop="1" thickBot="1">
      <c r="A68" s="121"/>
      <c r="B68" s="133"/>
      <c r="C68" s="134"/>
      <c r="D68" s="113" t="s">
        <v>156</v>
      </c>
      <c r="E68" s="135">
        <f>E67-1</f>
        <v>2023</v>
      </c>
      <c r="F68" s="136">
        <v>19.348000000000003</v>
      </c>
      <c r="G68" s="137">
        <v>0</v>
      </c>
      <c r="H68" s="137">
        <v>0</v>
      </c>
      <c r="I68" s="137">
        <v>8.0000000000000002E-3</v>
      </c>
      <c r="J68" s="137">
        <v>169.75099999999998</v>
      </c>
      <c r="K68" s="137">
        <v>0</v>
      </c>
      <c r="L68" s="137">
        <v>2.3130000000000002</v>
      </c>
      <c r="M68" s="137">
        <v>0</v>
      </c>
      <c r="N68" s="137">
        <v>130.33100000000002</v>
      </c>
      <c r="O68" s="137">
        <v>32.350999999999999</v>
      </c>
      <c r="P68" s="137">
        <v>0</v>
      </c>
      <c r="Q68" s="137">
        <v>35.045999999999999</v>
      </c>
      <c r="R68" s="137">
        <v>19.376000000000001</v>
      </c>
      <c r="S68" s="137">
        <v>0</v>
      </c>
      <c r="T68" s="137">
        <v>0</v>
      </c>
      <c r="U68" s="137">
        <v>0</v>
      </c>
      <c r="V68" s="137">
        <v>0</v>
      </c>
      <c r="W68" s="137">
        <v>26.193999999999999</v>
      </c>
      <c r="X68" s="137">
        <v>461.51700000000005</v>
      </c>
      <c r="Y68" s="137">
        <v>0</v>
      </c>
      <c r="Z68" s="137">
        <v>0</v>
      </c>
      <c r="AA68" s="137">
        <v>0</v>
      </c>
      <c r="AB68" s="137">
        <v>0</v>
      </c>
      <c r="AC68" s="137">
        <v>0</v>
      </c>
      <c r="AD68" s="137">
        <v>0</v>
      </c>
      <c r="AE68" s="137">
        <v>0</v>
      </c>
      <c r="AF68" s="137">
        <v>3.0000000000000001E-3</v>
      </c>
      <c r="AG68" s="138">
        <v>0</v>
      </c>
      <c r="AH68" s="139">
        <f t="shared" si="1"/>
        <v>896.23800000000006</v>
      </c>
      <c r="AI68" s="140"/>
      <c r="AJ68" s="140"/>
      <c r="AK68" s="140"/>
      <c r="AL68" s="141"/>
      <c r="AM68" s="142"/>
      <c r="BA68" s="5"/>
      <c r="BC68" s="144"/>
    </row>
    <row r="69" spans="1:55" ht="15" hidden="1" outlineLevel="1" thickTop="1" thickBot="1">
      <c r="A69" s="121"/>
      <c r="B69" s="122"/>
      <c r="C69" s="123" t="s">
        <v>157</v>
      </c>
      <c r="D69" s="124"/>
      <c r="E69" s="125">
        <f>E67</f>
        <v>2024</v>
      </c>
      <c r="F69" s="126">
        <f>F71+F73</f>
        <v>1074.1990000000001</v>
      </c>
      <c r="G69" s="127">
        <f t="shared" ref="G69:AG70" si="9">G71+G73</f>
        <v>4.9049999999999994</v>
      </c>
      <c r="H69" s="127">
        <f t="shared" si="9"/>
        <v>0.10500000000000001</v>
      </c>
      <c r="I69" s="127">
        <f t="shared" si="9"/>
        <v>211.43799999999999</v>
      </c>
      <c r="J69" s="127">
        <f t="shared" si="9"/>
        <v>182.91200000000001</v>
      </c>
      <c r="K69" s="127">
        <f t="shared" si="9"/>
        <v>0</v>
      </c>
      <c r="L69" s="127">
        <f t="shared" si="9"/>
        <v>895.33</v>
      </c>
      <c r="M69" s="127">
        <f t="shared" si="9"/>
        <v>1.8049999999999999</v>
      </c>
      <c r="N69" s="127">
        <f t="shared" si="9"/>
        <v>50.866999999999997</v>
      </c>
      <c r="O69" s="127">
        <f t="shared" si="9"/>
        <v>260.57800000000003</v>
      </c>
      <c r="P69" s="127">
        <f>P71+P73</f>
        <v>42.028000000000006</v>
      </c>
      <c r="Q69" s="127">
        <f t="shared" si="9"/>
        <v>828.00699999999995</v>
      </c>
      <c r="R69" s="127">
        <f t="shared" si="9"/>
        <v>18.289999999999996</v>
      </c>
      <c r="S69" s="127">
        <f t="shared" si="9"/>
        <v>0</v>
      </c>
      <c r="T69" s="127">
        <f t="shared" si="9"/>
        <v>0</v>
      </c>
      <c r="U69" s="127">
        <f t="shared" si="9"/>
        <v>0</v>
      </c>
      <c r="V69" s="127">
        <f t="shared" si="9"/>
        <v>2.3809999999999998</v>
      </c>
      <c r="W69" s="127">
        <f t="shared" si="9"/>
        <v>23.818999999999999</v>
      </c>
      <c r="X69" s="127">
        <f t="shared" si="9"/>
        <v>433.976</v>
      </c>
      <c r="Y69" s="127">
        <f t="shared" si="9"/>
        <v>20.024999999999999</v>
      </c>
      <c r="Z69" s="127">
        <f t="shared" si="9"/>
        <v>0</v>
      </c>
      <c r="AA69" s="127">
        <f t="shared" si="9"/>
        <v>2.629</v>
      </c>
      <c r="AB69" s="127">
        <f t="shared" si="9"/>
        <v>3</v>
      </c>
      <c r="AC69" s="127">
        <f t="shared" si="9"/>
        <v>32.340000000000003</v>
      </c>
      <c r="AD69" s="127">
        <f t="shared" si="9"/>
        <v>0</v>
      </c>
      <c r="AE69" s="127">
        <f t="shared" si="9"/>
        <v>0</v>
      </c>
      <c r="AF69" s="127">
        <f t="shared" si="9"/>
        <v>6.9060000000000006</v>
      </c>
      <c r="AG69" s="128">
        <f t="shared" si="9"/>
        <v>0</v>
      </c>
      <c r="AH69" s="129">
        <f t="shared" si="1"/>
        <v>4095.54</v>
      </c>
      <c r="AI69" s="130"/>
      <c r="AJ69" s="130"/>
      <c r="AK69" s="130"/>
      <c r="AL69" s="131"/>
      <c r="AM69" s="132">
        <f>IF(ISERROR(AH69/AH70),"",IF(AH69/AH70&gt;2,"++",AH69/AH70-1))</f>
        <v>-0.14256499840259662</v>
      </c>
      <c r="BA69" s="5"/>
      <c r="BC69" s="144"/>
    </row>
    <row r="70" spans="1:55" ht="15" hidden="1" outlineLevel="1" thickTop="1" thickBot="1">
      <c r="A70" s="121"/>
      <c r="B70" s="133"/>
      <c r="C70" s="134"/>
      <c r="D70" s="113"/>
      <c r="E70" s="135">
        <f>E68</f>
        <v>2023</v>
      </c>
      <c r="F70" s="175">
        <f>F72+F74</f>
        <v>1146.8679999999999</v>
      </c>
      <c r="G70" s="176">
        <f t="shared" si="9"/>
        <v>5.2850000000000001</v>
      </c>
      <c r="H70" s="176">
        <f t="shared" si="9"/>
        <v>0.89600000000000002</v>
      </c>
      <c r="I70" s="176">
        <f t="shared" si="9"/>
        <v>282.14800000000008</v>
      </c>
      <c r="J70" s="176">
        <f t="shared" si="9"/>
        <v>153.77199999999999</v>
      </c>
      <c r="K70" s="176">
        <f t="shared" si="9"/>
        <v>0</v>
      </c>
      <c r="L70" s="176">
        <f t="shared" si="9"/>
        <v>704.1</v>
      </c>
      <c r="M70" s="176">
        <f t="shared" si="9"/>
        <v>8.3090000000000011</v>
      </c>
      <c r="N70" s="176">
        <f t="shared" si="9"/>
        <v>30.983000000000001</v>
      </c>
      <c r="O70" s="176">
        <f t="shared" si="9"/>
        <v>640.41000000000008</v>
      </c>
      <c r="P70" s="176">
        <f>P72+P74</f>
        <v>66.052999999999997</v>
      </c>
      <c r="Q70" s="176">
        <f t="shared" si="9"/>
        <v>979.47899999999993</v>
      </c>
      <c r="R70" s="176">
        <f t="shared" si="9"/>
        <v>47.567</v>
      </c>
      <c r="S70" s="176">
        <f t="shared" si="9"/>
        <v>0</v>
      </c>
      <c r="T70" s="176">
        <f t="shared" si="9"/>
        <v>0</v>
      </c>
      <c r="U70" s="176">
        <f t="shared" si="9"/>
        <v>0</v>
      </c>
      <c r="V70" s="176">
        <f t="shared" si="9"/>
        <v>1.8719999999999999</v>
      </c>
      <c r="W70" s="176">
        <f t="shared" si="9"/>
        <v>27.49</v>
      </c>
      <c r="X70" s="176">
        <f t="shared" si="9"/>
        <v>582.13199999999972</v>
      </c>
      <c r="Y70" s="176">
        <f t="shared" si="9"/>
        <v>9.0549999999999997</v>
      </c>
      <c r="Z70" s="176">
        <f t="shared" si="9"/>
        <v>0</v>
      </c>
      <c r="AA70" s="176">
        <f t="shared" si="9"/>
        <v>1.637</v>
      </c>
      <c r="AB70" s="176">
        <f t="shared" si="9"/>
        <v>82.13</v>
      </c>
      <c r="AC70" s="176">
        <f t="shared" si="9"/>
        <v>0</v>
      </c>
      <c r="AD70" s="176">
        <f t="shared" si="9"/>
        <v>0</v>
      </c>
      <c r="AE70" s="176">
        <f t="shared" si="9"/>
        <v>0</v>
      </c>
      <c r="AF70" s="176">
        <f t="shared" si="9"/>
        <v>6.3160000000000007</v>
      </c>
      <c r="AG70" s="177">
        <f t="shared" si="9"/>
        <v>0</v>
      </c>
      <c r="AH70" s="178">
        <f t="shared" si="1"/>
        <v>4776.5019999999995</v>
      </c>
      <c r="AI70" s="179"/>
      <c r="AJ70" s="179"/>
      <c r="AK70" s="179"/>
      <c r="AL70" s="180"/>
      <c r="AM70" s="181"/>
      <c r="BA70" s="5"/>
      <c r="BC70" s="144"/>
    </row>
    <row r="71" spans="1:55" ht="15" hidden="1" outlineLevel="1" thickTop="1" thickBot="1">
      <c r="A71" s="121"/>
      <c r="B71" s="122" t="s">
        <v>158</v>
      </c>
      <c r="C71" s="123" t="s">
        <v>159</v>
      </c>
      <c r="D71" s="124" t="s">
        <v>160</v>
      </c>
      <c r="E71" s="125">
        <f>$Q$5</f>
        <v>2024</v>
      </c>
      <c r="F71" s="126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0</v>
      </c>
      <c r="AG71" s="128">
        <v>0</v>
      </c>
      <c r="AH71" s="129">
        <f t="shared" si="1"/>
        <v>0</v>
      </c>
      <c r="AI71" s="130"/>
      <c r="AJ71" s="130"/>
      <c r="AK71" s="130"/>
      <c r="AL71" s="131"/>
      <c r="AM71" s="132" t="str">
        <f t="shared" si="2"/>
        <v/>
      </c>
      <c r="BA71" s="5"/>
      <c r="BC71" s="144"/>
    </row>
    <row r="72" spans="1:55" ht="15" hidden="1" outlineLevel="1" thickTop="1" thickBot="1">
      <c r="A72" s="121"/>
      <c r="B72" s="156"/>
      <c r="C72" s="157"/>
      <c r="D72" s="113" t="s">
        <v>160</v>
      </c>
      <c r="E72" s="159">
        <f>E71-1</f>
        <v>2023</v>
      </c>
      <c r="F72" s="175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7">
        <v>0</v>
      </c>
      <c r="AH72" s="178">
        <f t="shared" si="1"/>
        <v>0</v>
      </c>
      <c r="AI72" s="179"/>
      <c r="AJ72" s="179"/>
      <c r="AK72" s="179"/>
      <c r="AL72" s="180"/>
      <c r="AM72" s="181"/>
      <c r="BA72" s="5"/>
      <c r="BC72" s="144"/>
    </row>
    <row r="73" spans="1:55" ht="15" hidden="1" outlineLevel="1" thickTop="1" thickBot="1">
      <c r="A73" s="121"/>
      <c r="B73" s="182"/>
      <c r="C73" s="183" t="s">
        <v>161</v>
      </c>
      <c r="D73" s="8" t="s">
        <v>162</v>
      </c>
      <c r="E73" s="184">
        <f>$Q$5</f>
        <v>2024</v>
      </c>
      <c r="F73" s="185">
        <v>1074.1990000000001</v>
      </c>
      <c r="G73" s="186">
        <v>4.9049999999999994</v>
      </c>
      <c r="H73" s="186">
        <v>0.10500000000000001</v>
      </c>
      <c r="I73" s="186">
        <v>211.43799999999999</v>
      </c>
      <c r="J73" s="186">
        <v>182.91200000000001</v>
      </c>
      <c r="K73" s="186">
        <v>0</v>
      </c>
      <c r="L73" s="186">
        <v>895.33</v>
      </c>
      <c r="M73" s="186">
        <v>1.8049999999999999</v>
      </c>
      <c r="N73" s="186">
        <v>50.866999999999997</v>
      </c>
      <c r="O73" s="186">
        <v>260.57800000000003</v>
      </c>
      <c r="P73" s="186">
        <v>42.028000000000006</v>
      </c>
      <c r="Q73" s="186">
        <v>828.00699999999995</v>
      </c>
      <c r="R73" s="186">
        <v>18.289999999999996</v>
      </c>
      <c r="S73" s="186">
        <v>0</v>
      </c>
      <c r="T73" s="186">
        <v>0</v>
      </c>
      <c r="U73" s="186">
        <v>0</v>
      </c>
      <c r="V73" s="186">
        <v>2.3809999999999998</v>
      </c>
      <c r="W73" s="186">
        <v>23.818999999999999</v>
      </c>
      <c r="X73" s="186">
        <v>433.976</v>
      </c>
      <c r="Y73" s="186">
        <v>20.024999999999999</v>
      </c>
      <c r="Z73" s="186">
        <v>0</v>
      </c>
      <c r="AA73" s="186">
        <v>2.629</v>
      </c>
      <c r="AB73" s="186">
        <v>3</v>
      </c>
      <c r="AC73" s="186">
        <v>32.340000000000003</v>
      </c>
      <c r="AD73" s="186">
        <v>0</v>
      </c>
      <c r="AE73" s="186">
        <v>0</v>
      </c>
      <c r="AF73" s="186">
        <v>6.9060000000000006</v>
      </c>
      <c r="AG73" s="187">
        <v>0</v>
      </c>
      <c r="AH73" s="188">
        <f t="shared" si="1"/>
        <v>4095.54</v>
      </c>
      <c r="AI73" s="189"/>
      <c r="AJ73" s="189"/>
      <c r="AK73" s="189"/>
      <c r="AL73" s="190"/>
      <c r="AM73" s="191">
        <f t="shared" si="2"/>
        <v>-0.14256499840259662</v>
      </c>
      <c r="BA73" s="5"/>
      <c r="BC73" s="144"/>
    </row>
    <row r="74" spans="1:55" ht="15" hidden="1" outlineLevel="1" thickTop="1" thickBot="1">
      <c r="A74" s="121"/>
      <c r="B74" s="182"/>
      <c r="C74" s="183"/>
      <c r="D74" s="192" t="str">
        <f>D73</f>
        <v>1602Other</v>
      </c>
      <c r="E74" s="184">
        <f>E73-1</f>
        <v>2023</v>
      </c>
      <c r="F74" s="193">
        <v>1146.8679999999999</v>
      </c>
      <c r="G74" s="194">
        <v>5.2850000000000001</v>
      </c>
      <c r="H74" s="194">
        <v>0.89600000000000002</v>
      </c>
      <c r="I74" s="194">
        <v>282.14800000000008</v>
      </c>
      <c r="J74" s="194">
        <v>153.77199999999999</v>
      </c>
      <c r="K74" s="194">
        <v>0</v>
      </c>
      <c r="L74" s="194">
        <v>704.1</v>
      </c>
      <c r="M74" s="194">
        <v>8.3090000000000011</v>
      </c>
      <c r="N74" s="194">
        <v>30.983000000000001</v>
      </c>
      <c r="O74" s="194">
        <v>640.41000000000008</v>
      </c>
      <c r="P74" s="194">
        <v>66.052999999999997</v>
      </c>
      <c r="Q74" s="194">
        <v>979.47899999999993</v>
      </c>
      <c r="R74" s="194">
        <v>47.567</v>
      </c>
      <c r="S74" s="194">
        <v>0</v>
      </c>
      <c r="T74" s="194">
        <v>0</v>
      </c>
      <c r="U74" s="194">
        <v>0</v>
      </c>
      <c r="V74" s="194">
        <v>1.8719999999999999</v>
      </c>
      <c r="W74" s="194">
        <v>27.49</v>
      </c>
      <c r="X74" s="194">
        <v>582.13199999999972</v>
      </c>
      <c r="Y74" s="194">
        <v>9.0549999999999997</v>
      </c>
      <c r="Z74" s="194">
        <v>0</v>
      </c>
      <c r="AA74" s="194">
        <v>1.637</v>
      </c>
      <c r="AB74" s="194">
        <v>82.13</v>
      </c>
      <c r="AC74" s="194">
        <v>0</v>
      </c>
      <c r="AD74" s="194">
        <v>0</v>
      </c>
      <c r="AE74" s="194">
        <v>0</v>
      </c>
      <c r="AF74" s="194">
        <v>6.3160000000000007</v>
      </c>
      <c r="AG74" s="195">
        <v>0</v>
      </c>
      <c r="AH74" s="196">
        <f t="shared" si="1"/>
        <v>4776.5019999999995</v>
      </c>
      <c r="AI74" s="197"/>
      <c r="AJ74" s="197"/>
      <c r="AK74" s="197"/>
      <c r="AL74" s="198"/>
      <c r="AM74" s="199"/>
      <c r="BA74" s="5"/>
      <c r="BC74" s="144"/>
    </row>
    <row r="75" spans="1:55" ht="14.4" collapsed="1" thickTop="1">
      <c r="A75" s="200" t="s">
        <v>163</v>
      </c>
      <c r="B75" s="201"/>
      <c r="C75" s="201"/>
      <c r="D75" s="202"/>
      <c r="E75" s="203">
        <f>$Q$5</f>
        <v>2024</v>
      </c>
      <c r="F75" s="96">
        <f t="shared" ref="F75:AG76" si="10">F11+F13+F15+F29+F47+F49+F55+F63+F65</f>
        <v>3570.1980000000003</v>
      </c>
      <c r="G75" s="97">
        <f t="shared" si="10"/>
        <v>5.3969999999999994</v>
      </c>
      <c r="H75" s="97">
        <f t="shared" si="10"/>
        <v>85.733000000000004</v>
      </c>
      <c r="I75" s="97">
        <f t="shared" si="10"/>
        <v>1035.078</v>
      </c>
      <c r="J75" s="97">
        <f t="shared" si="10"/>
        <v>11688.675999999998</v>
      </c>
      <c r="K75" s="97">
        <f t="shared" si="10"/>
        <v>0</v>
      </c>
      <c r="L75" s="97">
        <f t="shared" si="10"/>
        <v>10067.334000000001</v>
      </c>
      <c r="M75" s="97">
        <f t="shared" si="10"/>
        <v>1799.356</v>
      </c>
      <c r="N75" s="97">
        <f t="shared" si="10"/>
        <v>5901.4629999999997</v>
      </c>
      <c r="O75" s="97">
        <f t="shared" si="10"/>
        <v>17225.769</v>
      </c>
      <c r="P75" s="97">
        <f t="shared" si="10"/>
        <v>42.028000000000006</v>
      </c>
      <c r="Q75" s="97">
        <f t="shared" si="10"/>
        <v>16729.802</v>
      </c>
      <c r="R75" s="97">
        <f t="shared" si="10"/>
        <v>32.070999999999991</v>
      </c>
      <c r="S75" s="97">
        <f t="shared" si="10"/>
        <v>0</v>
      </c>
      <c r="T75" s="97">
        <f t="shared" si="10"/>
        <v>24.988</v>
      </c>
      <c r="U75" s="97">
        <f t="shared" si="10"/>
        <v>1E-3</v>
      </c>
      <c r="V75" s="97">
        <f t="shared" si="10"/>
        <v>23.064</v>
      </c>
      <c r="W75" s="97">
        <f t="shared" si="10"/>
        <v>147.99100000000001</v>
      </c>
      <c r="X75" s="97">
        <f t="shared" si="10"/>
        <v>28124.579000000002</v>
      </c>
      <c r="Y75" s="97">
        <f t="shared" si="10"/>
        <v>24.417999999999999</v>
      </c>
      <c r="Z75" s="97">
        <f t="shared" si="10"/>
        <v>138.357</v>
      </c>
      <c r="AA75" s="97">
        <f t="shared" si="10"/>
        <v>1800.5959999999998</v>
      </c>
      <c r="AB75" s="97">
        <f t="shared" si="10"/>
        <v>34.247</v>
      </c>
      <c r="AC75" s="97">
        <f t="shared" si="10"/>
        <v>39.801000000000002</v>
      </c>
      <c r="AD75" s="97">
        <f t="shared" si="10"/>
        <v>0</v>
      </c>
      <c r="AE75" s="97">
        <f t="shared" si="10"/>
        <v>1.2E-2</v>
      </c>
      <c r="AF75" s="97">
        <f t="shared" si="10"/>
        <v>425.46599999999995</v>
      </c>
      <c r="AG75" s="98">
        <f t="shared" si="10"/>
        <v>0</v>
      </c>
      <c r="AH75" s="75">
        <f t="shared" si="1"/>
        <v>98966.425000000017</v>
      </c>
      <c r="AI75" s="76"/>
      <c r="AJ75" s="76"/>
      <c r="AK75" s="76"/>
      <c r="AL75" s="77"/>
      <c r="AM75" s="78">
        <f t="shared" si="2"/>
        <v>-1.0352148464899735E-2</v>
      </c>
      <c r="BA75" s="5"/>
      <c r="BC75" s="144"/>
    </row>
    <row r="76" spans="1:55" ht="14.4" thickBot="1">
      <c r="A76" s="204"/>
      <c r="B76" s="205"/>
      <c r="C76" s="205"/>
      <c r="D76" s="63"/>
      <c r="E76" s="206">
        <f>E75-1</f>
        <v>2023</v>
      </c>
      <c r="F76" s="207">
        <f t="shared" si="10"/>
        <v>2912.4159999999997</v>
      </c>
      <c r="G76" s="172">
        <f t="shared" si="10"/>
        <v>5.2850000000000001</v>
      </c>
      <c r="H76" s="172">
        <f t="shared" si="10"/>
        <v>8.3290000000000006</v>
      </c>
      <c r="I76" s="172">
        <f t="shared" si="10"/>
        <v>814.81900000000007</v>
      </c>
      <c r="J76" s="172">
        <f t="shared" si="10"/>
        <v>11420.953999999998</v>
      </c>
      <c r="K76" s="172">
        <f t="shared" si="10"/>
        <v>0.01</v>
      </c>
      <c r="L76" s="172">
        <f t="shared" si="10"/>
        <v>10807.337000000001</v>
      </c>
      <c r="M76" s="172">
        <f t="shared" si="10"/>
        <v>581.28099999999995</v>
      </c>
      <c r="N76" s="172">
        <f t="shared" si="10"/>
        <v>4930.6610000000001</v>
      </c>
      <c r="O76" s="172">
        <f t="shared" si="10"/>
        <v>17112.546999999999</v>
      </c>
      <c r="P76" s="172">
        <f t="shared" si="10"/>
        <v>66.052999999999997</v>
      </c>
      <c r="Q76" s="172">
        <f t="shared" si="10"/>
        <v>18026.454999999998</v>
      </c>
      <c r="R76" s="172">
        <f t="shared" si="10"/>
        <v>104.898</v>
      </c>
      <c r="S76" s="172">
        <f t="shared" si="10"/>
        <v>0</v>
      </c>
      <c r="T76" s="172">
        <f t="shared" si="10"/>
        <v>47.241000000000007</v>
      </c>
      <c r="U76" s="172">
        <f t="shared" si="10"/>
        <v>2.036</v>
      </c>
      <c r="V76" s="172">
        <f t="shared" si="10"/>
        <v>37.514000000000003</v>
      </c>
      <c r="W76" s="172">
        <f t="shared" si="10"/>
        <v>55.983999999999995</v>
      </c>
      <c r="X76" s="172">
        <f t="shared" si="10"/>
        <v>30688.827000000005</v>
      </c>
      <c r="Y76" s="172">
        <f t="shared" si="10"/>
        <v>20.622999999999998</v>
      </c>
      <c r="Z76" s="172">
        <f t="shared" si="10"/>
        <v>196.81500000000003</v>
      </c>
      <c r="AA76" s="172">
        <f t="shared" si="10"/>
        <v>1502.0119999999997</v>
      </c>
      <c r="AB76" s="172">
        <f t="shared" si="10"/>
        <v>130.79899999999998</v>
      </c>
      <c r="AC76" s="172">
        <f t="shared" si="10"/>
        <v>35.765000000000001</v>
      </c>
      <c r="AD76" s="172">
        <f t="shared" si="10"/>
        <v>0</v>
      </c>
      <c r="AE76" s="172">
        <f t="shared" si="10"/>
        <v>6.5420000000000007</v>
      </c>
      <c r="AF76" s="172">
        <f t="shared" si="10"/>
        <v>486.45400000000006</v>
      </c>
      <c r="AG76" s="173">
        <f t="shared" si="10"/>
        <v>0</v>
      </c>
      <c r="AH76" s="208">
        <f t="shared" ref="AH76:AH82" si="11">SUM(F76:AG76)</f>
        <v>100001.65699999999</v>
      </c>
      <c r="AI76" s="209"/>
      <c r="AJ76" s="209"/>
      <c r="AK76" s="209"/>
      <c r="AL76" s="210"/>
      <c r="AM76" s="211"/>
      <c r="BA76" s="5"/>
      <c r="BC76" s="144"/>
    </row>
    <row r="77" spans="1:55" ht="5.25" customHeight="1" thickTop="1">
      <c r="A77" s="212"/>
      <c r="B77" s="9"/>
      <c r="C77" s="9"/>
      <c r="D77" s="8"/>
      <c r="E77" s="9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4" t="str">
        <f t="shared" si="2"/>
        <v/>
      </c>
      <c r="BA77" s="5"/>
      <c r="BC77" s="144"/>
    </row>
    <row r="78" spans="1:55" ht="14.4" thickBot="1">
      <c r="A78" s="215" t="s">
        <v>164</v>
      </c>
      <c r="B78" s="9"/>
      <c r="C78" s="9"/>
      <c r="D78" s="8"/>
      <c r="E78" s="9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4"/>
      <c r="BA78" s="5"/>
      <c r="BC78" s="144"/>
    </row>
    <row r="79" spans="1:55" s="79" customFormat="1" ht="14.4" thickTop="1">
      <c r="A79" s="42"/>
      <c r="B79" s="201"/>
      <c r="C79" s="285" t="s">
        <v>165</v>
      </c>
      <c r="D79" s="406"/>
      <c r="E79" s="71">
        <f>$Q$5</f>
        <v>2024</v>
      </c>
      <c r="F79" s="72">
        <f t="shared" ref="F79:AG80" si="12">F11+F13</f>
        <v>0</v>
      </c>
      <c r="G79" s="73">
        <f t="shared" si="12"/>
        <v>0</v>
      </c>
      <c r="H79" s="73">
        <f t="shared" si="12"/>
        <v>0</v>
      </c>
      <c r="I79" s="73">
        <f t="shared" si="12"/>
        <v>0</v>
      </c>
      <c r="J79" s="73">
        <f t="shared" si="12"/>
        <v>1.9020000000000001</v>
      </c>
      <c r="K79" s="73">
        <f t="shared" si="12"/>
        <v>0</v>
      </c>
      <c r="L79" s="73">
        <f t="shared" si="12"/>
        <v>10.908000000000001</v>
      </c>
      <c r="M79" s="73">
        <f t="shared" si="12"/>
        <v>0</v>
      </c>
      <c r="N79" s="73">
        <f t="shared" si="12"/>
        <v>23.13</v>
      </c>
      <c r="O79" s="73">
        <f t="shared" si="12"/>
        <v>3.96</v>
      </c>
      <c r="P79" s="73">
        <f t="shared" si="12"/>
        <v>0</v>
      </c>
      <c r="Q79" s="73">
        <f t="shared" si="12"/>
        <v>2.5999999999999996</v>
      </c>
      <c r="R79" s="73">
        <f t="shared" si="12"/>
        <v>0</v>
      </c>
      <c r="S79" s="73">
        <f t="shared" si="12"/>
        <v>0</v>
      </c>
      <c r="T79" s="73">
        <f t="shared" si="12"/>
        <v>0</v>
      </c>
      <c r="U79" s="73">
        <f t="shared" si="12"/>
        <v>0</v>
      </c>
      <c r="V79" s="73">
        <f t="shared" si="12"/>
        <v>19.309999999999999</v>
      </c>
      <c r="W79" s="73">
        <f t="shared" si="12"/>
        <v>0</v>
      </c>
      <c r="X79" s="73">
        <f t="shared" si="12"/>
        <v>10.573000000000002</v>
      </c>
      <c r="Y79" s="73">
        <f t="shared" si="12"/>
        <v>3.58</v>
      </c>
      <c r="Z79" s="73">
        <f t="shared" si="12"/>
        <v>0</v>
      </c>
      <c r="AA79" s="73">
        <f t="shared" si="12"/>
        <v>0</v>
      </c>
      <c r="AB79" s="73">
        <f t="shared" si="12"/>
        <v>0</v>
      </c>
      <c r="AC79" s="73">
        <f t="shared" si="12"/>
        <v>0</v>
      </c>
      <c r="AD79" s="73">
        <f t="shared" si="12"/>
        <v>0</v>
      </c>
      <c r="AE79" s="73">
        <f t="shared" si="12"/>
        <v>0</v>
      </c>
      <c r="AF79" s="73">
        <f t="shared" si="12"/>
        <v>0</v>
      </c>
      <c r="AG79" s="74">
        <f t="shared" si="12"/>
        <v>0</v>
      </c>
      <c r="AH79" s="523">
        <f t="shared" si="11"/>
        <v>75.963000000000008</v>
      </c>
      <c r="AI79" s="524"/>
      <c r="AJ79" s="76"/>
      <c r="AK79" s="76"/>
      <c r="AL79" s="77"/>
      <c r="AM79" s="78">
        <f>IF(ISERROR(AH79/AH80),"",IF(AH79/AH80&gt;2,"++",AH79/AH80-1))</f>
        <v>-0.46435899786344359</v>
      </c>
      <c r="BB79" s="83"/>
      <c r="BC79" s="83"/>
    </row>
    <row r="80" spans="1:55" s="79" customFormat="1" ht="14.4" thickBot="1">
      <c r="A80" s="412"/>
      <c r="B80" s="205"/>
      <c r="C80" s="386"/>
      <c r="D80" s="413"/>
      <c r="E80" s="525">
        <f>E79-1</f>
        <v>2023</v>
      </c>
      <c r="F80" s="207">
        <f t="shared" si="12"/>
        <v>0</v>
      </c>
      <c r="G80" s="172">
        <f t="shared" si="12"/>
        <v>0</v>
      </c>
      <c r="H80" s="172">
        <f t="shared" si="12"/>
        <v>0</v>
      </c>
      <c r="I80" s="172">
        <f t="shared" si="12"/>
        <v>0</v>
      </c>
      <c r="J80" s="172">
        <f t="shared" si="12"/>
        <v>4.8900000000000006</v>
      </c>
      <c r="K80" s="172">
        <f t="shared" si="12"/>
        <v>0</v>
      </c>
      <c r="L80" s="172">
        <f t="shared" si="12"/>
        <v>1.6</v>
      </c>
      <c r="M80" s="172">
        <f t="shared" si="12"/>
        <v>0</v>
      </c>
      <c r="N80" s="172">
        <f t="shared" si="12"/>
        <v>59.16</v>
      </c>
      <c r="O80" s="172">
        <f t="shared" si="12"/>
        <v>0.48399999999999999</v>
      </c>
      <c r="P80" s="172">
        <f t="shared" si="12"/>
        <v>0</v>
      </c>
      <c r="Q80" s="172">
        <f t="shared" si="12"/>
        <v>3.8319999999999999</v>
      </c>
      <c r="R80" s="172">
        <f t="shared" si="12"/>
        <v>0</v>
      </c>
      <c r="S80" s="172">
        <f t="shared" si="12"/>
        <v>0</v>
      </c>
      <c r="T80" s="172">
        <f t="shared" si="12"/>
        <v>0</v>
      </c>
      <c r="U80" s="172">
        <f t="shared" si="12"/>
        <v>0</v>
      </c>
      <c r="V80" s="172">
        <f t="shared" si="12"/>
        <v>35.551000000000002</v>
      </c>
      <c r="W80" s="172">
        <f t="shared" si="12"/>
        <v>0</v>
      </c>
      <c r="X80" s="172">
        <f t="shared" si="12"/>
        <v>9.4009999999999998</v>
      </c>
      <c r="Y80" s="172">
        <f t="shared" si="12"/>
        <v>8.9499999999999993</v>
      </c>
      <c r="Z80" s="172">
        <f t="shared" si="12"/>
        <v>0</v>
      </c>
      <c r="AA80" s="172">
        <f t="shared" si="12"/>
        <v>0</v>
      </c>
      <c r="AB80" s="172">
        <f t="shared" si="12"/>
        <v>0</v>
      </c>
      <c r="AC80" s="172">
        <f t="shared" si="12"/>
        <v>17.949000000000002</v>
      </c>
      <c r="AD80" s="172">
        <f t="shared" si="12"/>
        <v>0</v>
      </c>
      <c r="AE80" s="172">
        <f t="shared" si="12"/>
        <v>0</v>
      </c>
      <c r="AF80" s="172">
        <f t="shared" si="12"/>
        <v>0</v>
      </c>
      <c r="AG80" s="173">
        <f t="shared" si="12"/>
        <v>0</v>
      </c>
      <c r="AH80" s="526">
        <f t="shared" si="11"/>
        <v>141.81699999999998</v>
      </c>
      <c r="AI80" s="527"/>
      <c r="AJ80" s="219"/>
      <c r="AK80" s="219"/>
      <c r="AL80" s="220"/>
      <c r="AM80" s="221"/>
      <c r="BB80" s="83"/>
      <c r="BC80" s="83"/>
    </row>
    <row r="81" spans="1:55" s="79" customFormat="1" ht="14.4" thickTop="1">
      <c r="A81" s="50"/>
      <c r="B81" s="415"/>
      <c r="C81" s="311" t="s">
        <v>166</v>
      </c>
      <c r="D81" s="416"/>
      <c r="E81" s="95">
        <f>$Q$5</f>
        <v>2024</v>
      </c>
      <c r="F81" s="96">
        <f t="shared" ref="F81:AF82" si="13">F15+F29+F49+F67</f>
        <v>463.96199999999999</v>
      </c>
      <c r="G81" s="97">
        <f t="shared" si="13"/>
        <v>0.49199999999999999</v>
      </c>
      <c r="H81" s="97">
        <f t="shared" si="13"/>
        <v>85.628</v>
      </c>
      <c r="I81" s="97">
        <f t="shared" si="13"/>
        <v>799.45399999999995</v>
      </c>
      <c r="J81" s="97">
        <f t="shared" si="13"/>
        <v>11003.009</v>
      </c>
      <c r="K81" s="97">
        <f t="shared" si="13"/>
        <v>0</v>
      </c>
      <c r="L81" s="97">
        <f t="shared" si="13"/>
        <v>8366.91</v>
      </c>
      <c r="M81" s="97">
        <f t="shared" si="13"/>
        <v>1775.9929999999999</v>
      </c>
      <c r="N81" s="97">
        <f t="shared" si="13"/>
        <v>5753.1139999999996</v>
      </c>
      <c r="O81" s="97">
        <f t="shared" si="13"/>
        <v>14135.179</v>
      </c>
      <c r="P81" s="97">
        <f>P15+P29+P49+P67</f>
        <v>0</v>
      </c>
      <c r="Q81" s="97">
        <f t="shared" si="13"/>
        <v>15776.821</v>
      </c>
      <c r="R81" s="97">
        <f t="shared" si="13"/>
        <v>13.780999999999997</v>
      </c>
      <c r="S81" s="97">
        <f t="shared" si="13"/>
        <v>0</v>
      </c>
      <c r="T81" s="97">
        <f t="shared" si="13"/>
        <v>8.8879999999999999</v>
      </c>
      <c r="U81" s="97">
        <f t="shared" si="13"/>
        <v>1E-3</v>
      </c>
      <c r="V81" s="97">
        <f t="shared" si="13"/>
        <v>1.373</v>
      </c>
      <c r="W81" s="97">
        <f t="shared" si="13"/>
        <v>124.17200000000001</v>
      </c>
      <c r="X81" s="97">
        <f t="shared" si="13"/>
        <v>26706.49</v>
      </c>
      <c r="Y81" s="97">
        <f t="shared" si="13"/>
        <v>0.79500000000000004</v>
      </c>
      <c r="Z81" s="97">
        <f t="shared" si="13"/>
        <v>42.59</v>
      </c>
      <c r="AA81" s="97">
        <f t="shared" si="13"/>
        <v>1795.866</v>
      </c>
      <c r="AB81" s="97">
        <f t="shared" si="13"/>
        <v>22.765000000000001</v>
      </c>
      <c r="AC81" s="97">
        <f t="shared" si="13"/>
        <v>7.4359999999999999</v>
      </c>
      <c r="AD81" s="97">
        <f t="shared" si="13"/>
        <v>0</v>
      </c>
      <c r="AE81" s="97">
        <f t="shared" si="13"/>
        <v>2E-3</v>
      </c>
      <c r="AF81" s="97">
        <f t="shared" si="13"/>
        <v>414.11799999999994</v>
      </c>
      <c r="AG81" s="98">
        <f>AG15+AG29+AG49+AG67</f>
        <v>0</v>
      </c>
      <c r="AH81" s="528">
        <f t="shared" si="11"/>
        <v>87298.838999999978</v>
      </c>
      <c r="AI81" s="529"/>
      <c r="AJ81" s="100"/>
      <c r="AK81" s="100"/>
      <c r="AL81" s="101"/>
      <c r="AM81" s="102">
        <f>IF(ISERROR(AH81/AH82),"",IF(AH81/AH82&gt;2,"++",AH81/AH82-1))</f>
        <v>-1.612466887308639E-2</v>
      </c>
      <c r="BB81" s="83"/>
      <c r="BC81" s="83"/>
    </row>
    <row r="82" spans="1:55" s="79" customFormat="1" ht="14.4" thickBot="1">
      <c r="A82" s="412"/>
      <c r="B82" s="205"/>
      <c r="C82" s="386"/>
      <c r="D82" s="413"/>
      <c r="E82" s="525">
        <f>E81-1</f>
        <v>2023</v>
      </c>
      <c r="F82" s="207">
        <f t="shared" si="13"/>
        <v>648.20699999999999</v>
      </c>
      <c r="G82" s="172">
        <f t="shared" si="13"/>
        <v>0</v>
      </c>
      <c r="H82" s="172">
        <f t="shared" si="13"/>
        <v>7.4329999999999998</v>
      </c>
      <c r="I82" s="172">
        <f t="shared" si="13"/>
        <v>529.49700000000007</v>
      </c>
      <c r="J82" s="172">
        <f t="shared" si="13"/>
        <v>10587.697999999999</v>
      </c>
      <c r="K82" s="172">
        <f t="shared" si="13"/>
        <v>0.01</v>
      </c>
      <c r="L82" s="172">
        <f t="shared" si="13"/>
        <v>9310.2350000000024</v>
      </c>
      <c r="M82" s="172">
        <f t="shared" si="13"/>
        <v>558.822</v>
      </c>
      <c r="N82" s="172">
        <f t="shared" si="13"/>
        <v>4802.0519999999997</v>
      </c>
      <c r="O82" s="172">
        <f t="shared" si="13"/>
        <v>13998.704000000002</v>
      </c>
      <c r="P82" s="172">
        <f>P16+P30+P50+P68</f>
        <v>0</v>
      </c>
      <c r="Q82" s="172">
        <f t="shared" si="13"/>
        <v>16964.849999999999</v>
      </c>
      <c r="R82" s="172">
        <f t="shared" si="13"/>
        <v>57.331000000000003</v>
      </c>
      <c r="S82" s="172">
        <f t="shared" si="13"/>
        <v>0</v>
      </c>
      <c r="T82" s="172">
        <f t="shared" si="13"/>
        <v>0.94699999999999995</v>
      </c>
      <c r="U82" s="172">
        <f t="shared" si="13"/>
        <v>2.036</v>
      </c>
      <c r="V82" s="172">
        <f t="shared" si="13"/>
        <v>0</v>
      </c>
      <c r="W82" s="172">
        <f t="shared" si="13"/>
        <v>28.338999999999999</v>
      </c>
      <c r="X82" s="172">
        <f t="shared" si="13"/>
        <v>29190.577000000001</v>
      </c>
      <c r="Y82" s="172">
        <f t="shared" si="13"/>
        <v>2.6179999999999999</v>
      </c>
      <c r="Z82" s="172">
        <f t="shared" si="13"/>
        <v>20.808999999999997</v>
      </c>
      <c r="AA82" s="172">
        <f t="shared" si="13"/>
        <v>1500.3709999999999</v>
      </c>
      <c r="AB82" s="172">
        <f t="shared" si="13"/>
        <v>42.268000000000001</v>
      </c>
      <c r="AC82" s="172">
        <f t="shared" si="13"/>
        <v>17.815999999999999</v>
      </c>
      <c r="AD82" s="172">
        <f t="shared" si="13"/>
        <v>0</v>
      </c>
      <c r="AE82" s="172">
        <f t="shared" si="13"/>
        <v>6.5410000000000004</v>
      </c>
      <c r="AF82" s="172">
        <f t="shared" si="13"/>
        <v>452.41300000000001</v>
      </c>
      <c r="AG82" s="173">
        <f>AG16+AG30+AG50+AG68</f>
        <v>0</v>
      </c>
      <c r="AH82" s="526">
        <f t="shared" si="11"/>
        <v>88729.573999999993</v>
      </c>
      <c r="AI82" s="527"/>
      <c r="AJ82" s="219"/>
      <c r="AK82" s="219"/>
      <c r="AL82" s="220"/>
      <c r="AM82" s="221"/>
      <c r="BB82" s="83"/>
      <c r="BC82" s="83"/>
    </row>
    <row r="83" spans="1:55" ht="13.8" thickTop="1">
      <c r="A83" s="215" t="s">
        <v>167</v>
      </c>
      <c r="B83" s="9"/>
      <c r="C83" s="9"/>
      <c r="D83" s="8"/>
      <c r="E83" s="9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BA83" s="5"/>
      <c r="BC83" s="144"/>
    </row>
    <row r="84" spans="1:55"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BA84" s="5"/>
      <c r="BC84" s="144"/>
    </row>
    <row r="85" spans="1:55"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</row>
    <row r="86" spans="1:55"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</row>
    <row r="87" spans="1:55"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</row>
    <row r="88" spans="1:55" ht="14.4"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218"/>
      <c r="AH88" s="218"/>
      <c r="AI88" s="145"/>
      <c r="AJ88" s="145"/>
      <c r="AK88" s="145"/>
      <c r="AL88" s="145"/>
    </row>
    <row r="89" spans="1:55"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</row>
    <row r="90" spans="1:55"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</row>
    <row r="91" spans="1:55"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</row>
    <row r="92" spans="1:55"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</row>
    <row r="93" spans="1:55"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</row>
    <row r="94" spans="1:55"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</row>
    <row r="95" spans="1:55"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</row>
    <row r="96" spans="1:55"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</row>
    <row r="97" spans="6:38"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</row>
    <row r="98" spans="6:38"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</row>
    <row r="99" spans="6:38"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</row>
    <row r="100" spans="6:38"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</row>
    <row r="101" spans="6:38"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</row>
    <row r="102" spans="6:38"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</row>
    <row r="103" spans="6:38"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</row>
    <row r="104" spans="6:38"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</row>
    <row r="105" spans="6:38"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</row>
    <row r="106" spans="6:38"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</row>
    <row r="107" spans="6:38"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</row>
    <row r="108" spans="6:38"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</row>
    <row r="109" spans="6:38"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</row>
    <row r="110" spans="6:38"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</row>
    <row r="111" spans="6:38"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</row>
    <row r="112" spans="6:38"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</row>
    <row r="113" spans="6:38"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</row>
    <row r="114" spans="6:38"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</row>
    <row r="115" spans="6:38"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</row>
    <row r="116" spans="6:38"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</row>
    <row r="117" spans="6:38"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</row>
    <row r="118" spans="6:38"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</row>
    <row r="119" spans="6:38"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</row>
    <row r="120" spans="6:38"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</row>
    <row r="121" spans="6:38"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</row>
    <row r="122" spans="6:38"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</row>
    <row r="123" spans="6:38"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</row>
    <row r="124" spans="6:38"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</row>
    <row r="125" spans="6:38"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</row>
    <row r="126" spans="6:38"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</row>
    <row r="127" spans="6:38"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</row>
    <row r="128" spans="6:38"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</row>
    <row r="129" spans="6:38"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</row>
    <row r="130" spans="6:38"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</row>
    <row r="131" spans="6:38"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</row>
    <row r="132" spans="6:38"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</row>
    <row r="133" spans="6:38"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</row>
    <row r="134" spans="6:38"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</row>
    <row r="135" spans="6:38"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</row>
    <row r="136" spans="6:38"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</row>
    <row r="137" spans="6:38"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</row>
    <row r="138" spans="6:38"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</row>
    <row r="139" spans="6:38"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</row>
    <row r="140" spans="6:38"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</row>
    <row r="141" spans="6:38"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</row>
    <row r="142" spans="6:38"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</row>
    <row r="143" spans="6:38"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</row>
  </sheetData>
  <mergeCells count="17">
    <mergeCell ref="A11:A12"/>
    <mergeCell ref="B11:C12"/>
    <mergeCell ref="K4:M4"/>
    <mergeCell ref="K5:M5"/>
    <mergeCell ref="K6:M6"/>
    <mergeCell ref="AH8:AL8"/>
    <mergeCell ref="AM8:AM10"/>
    <mergeCell ref="B49:C50"/>
    <mergeCell ref="B55:C56"/>
    <mergeCell ref="B63:C64"/>
    <mergeCell ref="B65:C66"/>
    <mergeCell ref="A13:A14"/>
    <mergeCell ref="B13:C14"/>
    <mergeCell ref="A15:A16"/>
    <mergeCell ref="B15:C16"/>
    <mergeCell ref="B29:C30"/>
    <mergeCell ref="B47:C48"/>
  </mergeCells>
  <conditionalFormatting sqref="F10:O10 Q10:AG10">
    <cfRule type="expression" dxfId="9" priority="2" stopIfTrue="1">
      <formula>ISNA(F10)</formula>
    </cfRule>
  </conditionalFormatting>
  <conditionalFormatting sqref="P10">
    <cfRule type="expression" dxfId="8" priority="1" stopIfTrue="1">
      <formula>ISNA(P10)</formula>
    </cfRule>
  </conditionalFormatting>
  <dataValidations count="2">
    <dataValidation type="list" allowBlank="1" showInputMessage="1" showErrorMessage="1" sqref="K6" xr:uid="{6C9E77D1-9761-44B4-B755-92D2ABD96551}">
      <formula1>$BB$20:$BB$21</formula1>
    </dataValidation>
    <dataValidation type="list" allowBlank="1" showInputMessage="1" showErrorMessage="1" sqref="K5" xr:uid="{055A6CAD-7E2F-4042-A917-F8CCF4A467FD}">
      <formula1>$BB$17:$BB$18</formula1>
    </dataValidation>
  </dataValidations>
  <pageMargins left="0.32" right="0.28000000000000003" top="0.38" bottom="0.41" header="0.28000000000000003" footer="0.25"/>
  <pageSetup paperSize="9" scale="52" fitToHeight="2" orientation="landscape" r:id="rId1"/>
  <headerFooter alignWithMargins="0">
    <oddHeader>&amp;L&amp;8AGRI-C4-mw/df&amp;R&amp;8&amp;D</oddHeader>
    <oddFooter>&amp;L&amp;"Arial,Italique"&amp;8&amp;Z&amp;F&amp;R&amp;8&amp;P/&amp;N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14317-D945-4583-81C6-FEC9A31A61A6}">
  <sheetPr codeName="Sheet9">
    <tabColor rgb="FFFF0000"/>
  </sheetPr>
  <dimension ref="A1:CP90"/>
  <sheetViews>
    <sheetView showGridLines="0" showZeros="0" zoomScaleNormal="100" workbookViewId="0">
      <pane xSplit="5" ySplit="11" topLeftCell="AU12" activePane="bottomRight" state="frozen"/>
      <selection activeCell="A2" sqref="A2:AM83"/>
      <selection pane="topRight" activeCell="A2" sqref="A2:AM83"/>
      <selection pane="bottomLeft" activeCell="A2" sqref="A2:AM83"/>
      <selection pane="bottomRight" activeCell="A2" sqref="A2:AM83"/>
    </sheetView>
  </sheetViews>
  <sheetFormatPr defaultColWidth="9.109375" defaultRowHeight="13.2" outlineLevelRow="2" outlineLevelCol="2"/>
  <cols>
    <col min="1" max="1" width="5.88671875" style="432" customWidth="1"/>
    <col min="2" max="2" width="5" style="5" customWidth="1"/>
    <col min="3" max="3" width="15.88671875" style="5" customWidth="1"/>
    <col min="4" max="4" width="19.109375" style="225" customWidth="1" outlineLevel="1"/>
    <col min="5" max="5" width="6.44140625" style="5" customWidth="1"/>
    <col min="6" max="6" width="7.44140625" style="5" customWidth="1"/>
    <col min="7" max="7" width="7.44140625" style="436" customWidth="1"/>
    <col min="8" max="8" width="7.44140625" style="5" customWidth="1"/>
    <col min="9" max="9" width="5.33203125" style="5" customWidth="1"/>
    <col min="10" max="10" width="7.44140625" style="5" customWidth="1"/>
    <col min="11" max="11" width="5.33203125" style="5" customWidth="1"/>
    <col min="12" max="12" width="7.44140625" style="5" customWidth="1"/>
    <col min="13" max="13" width="5.33203125" style="5" customWidth="1"/>
    <col min="14" max="14" width="7.44140625" style="5" customWidth="1"/>
    <col min="15" max="15" width="5.33203125" style="5" customWidth="1"/>
    <col min="16" max="16" width="7.44140625" style="5" customWidth="1"/>
    <col min="17" max="17" width="6.5546875" style="5" customWidth="1"/>
    <col min="18" max="18" width="7.44140625" style="5" customWidth="1"/>
    <col min="19" max="19" width="6" style="225" customWidth="1"/>
    <col min="20" max="20" width="7.44140625" style="5" customWidth="1"/>
    <col min="21" max="21" width="5.33203125" style="225" customWidth="1"/>
    <col min="22" max="22" width="7.44140625" style="5" customWidth="1"/>
    <col min="23" max="23" width="6" style="225" customWidth="1"/>
    <col min="24" max="24" width="7.44140625" style="225" customWidth="1"/>
    <col min="25" max="25" width="6.44140625" style="225" customWidth="1"/>
    <col min="26" max="26" width="7.44140625" style="5" customWidth="1"/>
    <col min="27" max="27" width="6.44140625" style="225" customWidth="1"/>
    <col min="28" max="28" width="7.44140625" style="5" hidden="1" customWidth="1" outlineLevel="1"/>
    <col min="29" max="29" width="6.88671875" style="225" hidden="1" customWidth="1" outlineLevel="1"/>
    <col min="30" max="30" width="7.44140625" style="225" hidden="1" customWidth="1" outlineLevel="2"/>
    <col min="31" max="31" width="5.33203125" style="225" hidden="1" customWidth="1" outlineLevel="2"/>
    <col min="32" max="32" width="7.44140625" style="5" customWidth="1" collapsed="1"/>
    <col min="33" max="33" width="6.109375" style="225" customWidth="1"/>
    <col min="34" max="34" width="8.109375" style="5" customWidth="1"/>
    <col min="35" max="35" width="6.5546875" style="432" customWidth="1"/>
    <col min="36" max="36" width="8.109375" style="5" customWidth="1" outlineLevel="1"/>
    <col min="37" max="37" width="6.5546875" style="432" customWidth="1" outlineLevel="1"/>
    <col min="38" max="38" width="5" style="5" customWidth="1"/>
    <col min="39" max="39" width="7.44140625" style="5" customWidth="1"/>
    <col min="40" max="40" width="7" style="225" customWidth="1"/>
    <col min="41" max="41" width="23.33203125" style="5" customWidth="1"/>
    <col min="42" max="42" width="6.33203125" style="5" hidden="1" customWidth="1" outlineLevel="1"/>
    <col min="43" max="43" width="5" style="225" customWidth="1" collapsed="1"/>
    <col min="44" max="44" width="6.6640625" style="5" customWidth="1"/>
    <col min="45" max="45" width="5.88671875" style="225" customWidth="1"/>
    <col min="46" max="46" width="6.6640625" style="5" customWidth="1"/>
    <col min="47" max="47" width="5.88671875" style="225" customWidth="1"/>
    <col min="48" max="48" width="6.6640625" style="5" customWidth="1"/>
    <col min="49" max="49" width="5.88671875" style="225" customWidth="1"/>
    <col min="50" max="50" width="6.6640625" style="5" customWidth="1"/>
    <col min="51" max="51" width="5.88671875" style="225" customWidth="1"/>
    <col min="52" max="52" width="6.6640625" style="225" customWidth="1"/>
    <col min="53" max="53" width="5.88671875" style="225" customWidth="1"/>
    <col min="54" max="54" width="6.6640625" style="5" customWidth="1"/>
    <col min="55" max="55" width="5.88671875" style="225" customWidth="1"/>
    <col min="56" max="56" width="6.6640625" style="5" customWidth="1"/>
    <col min="57" max="57" width="5.88671875" style="225" customWidth="1"/>
    <col min="58" max="58" width="6.6640625" style="225" customWidth="1"/>
    <col min="59" max="59" width="5.88671875" style="225" customWidth="1"/>
    <col min="60" max="60" width="6.6640625" style="5" customWidth="1"/>
    <col min="61" max="61" width="5.88671875" style="5" customWidth="1"/>
    <col min="62" max="62" width="6.6640625" style="5" customWidth="1"/>
    <col min="63" max="63" width="5.88671875" style="225" customWidth="1"/>
    <col min="64" max="64" width="6.6640625" style="5" customWidth="1"/>
    <col min="65" max="65" width="5.88671875" style="225" customWidth="1"/>
    <col min="66" max="66" width="6.6640625" style="5" customWidth="1"/>
    <col min="67" max="67" width="6.109375" style="5" customWidth="1"/>
    <col min="68" max="68" width="6.6640625" style="5" customWidth="1" collapsed="1"/>
    <col min="69" max="69" width="5.88671875" style="5" customWidth="1"/>
    <col min="70" max="70" width="6.6640625" style="5" hidden="1" customWidth="1" outlineLevel="1" collapsed="1"/>
    <col min="71" max="71" width="7.109375" style="5" hidden="1" customWidth="1" outlineLevel="1"/>
    <col min="72" max="72" width="1.44140625" style="5" customWidth="1" collapsed="1"/>
    <col min="73" max="82" width="1.44140625" style="5" customWidth="1"/>
    <col min="83" max="83" width="16" style="5" hidden="1" customWidth="1" outlineLevel="1"/>
    <col min="84" max="88" width="9.109375" style="5" hidden="1" customWidth="1" outlineLevel="1"/>
    <col min="89" max="89" width="9.109375" style="5" collapsed="1"/>
    <col min="90" max="16384" width="9.109375" style="5"/>
  </cols>
  <sheetData>
    <row r="1" spans="1:92" ht="41.4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22"/>
      <c r="AH1" s="2"/>
      <c r="AI1" s="2"/>
      <c r="AJ1" s="2"/>
      <c r="AK1" s="2"/>
      <c r="AL1" s="223"/>
      <c r="AM1" s="224"/>
    </row>
    <row r="2" spans="1:92" ht="46.2" customHeight="1">
      <c r="A2" s="226" t="str">
        <f>"Exports of BEEF Products to Main Partners in TONNES (" &amp; K5 &amp; ")"</f>
        <v>Exports of BEEF Products to Main Partners in TONNES (Carcasse weight)</v>
      </c>
      <c r="B2" s="7"/>
      <c r="C2" s="7"/>
      <c r="D2" s="183"/>
      <c r="E2" s="7"/>
      <c r="F2" s="7"/>
      <c r="G2" s="227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228"/>
      <c r="T2" s="229"/>
      <c r="U2" s="228"/>
      <c r="V2" s="7"/>
      <c r="W2" s="228"/>
      <c r="X2" s="228"/>
      <c r="Y2" s="228"/>
      <c r="Z2" s="9"/>
      <c r="AA2" s="9"/>
      <c r="AB2" s="7"/>
      <c r="AC2" s="183"/>
      <c r="AD2" s="183"/>
      <c r="AE2" s="183"/>
      <c r="AF2" s="7"/>
      <c r="AG2" s="228"/>
      <c r="AH2" s="7"/>
      <c r="AI2" s="7"/>
      <c r="AJ2" s="7"/>
      <c r="AK2" s="7"/>
      <c r="AL2" s="7"/>
      <c r="AM2" s="226" t="str">
        <f>"Imports of BEEF Products from Main Partners in TONNES (" &amp; AV5 &amp; ")"</f>
        <v>Imports of BEEF Products from Main Partners in TONNES (Carcasse weight)</v>
      </c>
      <c r="AN2" s="7"/>
      <c r="AO2" s="7"/>
      <c r="AP2" s="183"/>
      <c r="AQ2" s="7"/>
      <c r="AR2" s="7"/>
      <c r="AS2" s="22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92" ht="9" customHeight="1" thickBot="1">
      <c r="A3" s="230"/>
      <c r="B3" s="7"/>
      <c r="C3" s="7"/>
      <c r="D3" s="183"/>
      <c r="E3" s="7"/>
      <c r="F3" s="7"/>
      <c r="G3" s="22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28"/>
      <c r="T3" s="7"/>
      <c r="U3" s="228"/>
      <c r="V3" s="9"/>
      <c r="W3" s="228"/>
      <c r="X3" s="228"/>
      <c r="Y3" s="228"/>
      <c r="Z3" s="9"/>
      <c r="AA3" s="9"/>
      <c r="AB3" s="7"/>
      <c r="AC3" s="228"/>
      <c r="AD3" s="228"/>
      <c r="AE3" s="228"/>
      <c r="AF3" s="7"/>
      <c r="AG3" s="228"/>
      <c r="AH3" s="7"/>
      <c r="AI3" s="230"/>
      <c r="AJ3" s="7"/>
      <c r="AK3" s="230"/>
      <c r="AL3" s="7"/>
      <c r="AM3" s="7"/>
      <c r="AN3" s="183"/>
      <c r="AO3" s="7"/>
      <c r="AP3" s="7"/>
      <c r="AQ3" s="22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92" s="23" customFormat="1" ht="18" customHeight="1" thickBot="1">
      <c r="A4" s="12"/>
      <c r="B4" s="231" t="s">
        <v>178</v>
      </c>
      <c r="C4" s="231"/>
      <c r="D4" s="231"/>
      <c r="E4" s="231"/>
      <c r="F4" s="231"/>
      <c r="G4" s="232"/>
      <c r="H4" s="16"/>
      <c r="I4" s="17"/>
      <c r="J4" s="233" t="s">
        <v>1</v>
      </c>
      <c r="K4" s="470" t="s">
        <v>2</v>
      </c>
      <c r="L4" s="471"/>
      <c r="M4" s="472"/>
      <c r="N4" s="13"/>
      <c r="O4" s="234"/>
      <c r="P4" s="235"/>
      <c r="Q4" s="236" t="s">
        <v>168</v>
      </c>
      <c r="R4" s="237">
        <v>4</v>
      </c>
      <c r="S4" s="238"/>
      <c r="T4" s="239"/>
      <c r="U4" s="240"/>
      <c r="V4" s="13"/>
      <c r="W4" s="240"/>
      <c r="X4" s="240"/>
      <c r="Y4" s="240"/>
      <c r="Z4" s="13"/>
      <c r="AA4" s="13"/>
      <c r="AB4" s="13"/>
      <c r="AC4" s="240"/>
      <c r="AD4" s="240"/>
      <c r="AE4" s="240"/>
      <c r="AF4" s="13"/>
      <c r="AG4" s="240"/>
      <c r="AH4" s="13"/>
      <c r="AI4" s="12"/>
      <c r="AJ4" s="13"/>
      <c r="AK4" s="12"/>
      <c r="AL4" s="12"/>
      <c r="AM4" s="241" t="str">
        <f>B4</f>
        <v>Data from January to April 2024</v>
      </c>
      <c r="AN4" s="241"/>
      <c r="AO4" s="241"/>
      <c r="AP4" s="241"/>
      <c r="AQ4" s="241"/>
      <c r="AR4" s="232"/>
      <c r="AS4" s="16"/>
      <c r="AT4" s="17"/>
      <c r="AU4" s="233" t="s">
        <v>1</v>
      </c>
      <c r="AV4" s="470" t="str">
        <f>K4</f>
        <v>Total trade - 4</v>
      </c>
      <c r="AW4" s="471"/>
      <c r="AX4" s="472"/>
      <c r="AY4" s="13"/>
      <c r="AZ4" s="234"/>
      <c r="BA4" s="17"/>
      <c r="BB4" s="17"/>
      <c r="BC4" s="235"/>
      <c r="BD4" s="236" t="s">
        <v>168</v>
      </c>
      <c r="BE4" s="237">
        <f>R4</f>
        <v>4</v>
      </c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92" s="32" customFormat="1" ht="19.5" customHeight="1" thickBot="1">
      <c r="A5" s="242"/>
      <c r="B5" s="25"/>
      <c r="C5" s="25"/>
      <c r="D5" s="243">
        <f>DATE($R$5,$R$4,1)</f>
        <v>45383</v>
      </c>
      <c r="E5" s="25"/>
      <c r="F5" s="25"/>
      <c r="G5" s="244"/>
      <c r="H5" s="34"/>
      <c r="I5" s="35"/>
      <c r="J5" s="245" t="s">
        <v>7</v>
      </c>
      <c r="K5" s="517" t="s">
        <v>8</v>
      </c>
      <c r="L5" s="518"/>
      <c r="M5" s="519"/>
      <c r="N5" s="25"/>
      <c r="O5" s="246"/>
      <c r="P5" s="247"/>
      <c r="Q5" s="248" t="s">
        <v>6</v>
      </c>
      <c r="R5" s="21">
        <v>2024</v>
      </c>
      <c r="S5" s="249" t="s">
        <v>179</v>
      </c>
      <c r="T5" s="25"/>
      <c r="U5" s="250"/>
      <c r="V5" s="25"/>
      <c r="W5" s="250"/>
      <c r="X5" s="250"/>
      <c r="Y5" s="250"/>
      <c r="Z5" s="25"/>
      <c r="AA5" s="25"/>
      <c r="AB5" s="25"/>
      <c r="AC5" s="250"/>
      <c r="AD5" s="250"/>
      <c r="AE5" s="250"/>
      <c r="AF5" s="25"/>
      <c r="AG5" s="250"/>
      <c r="AH5" s="25"/>
      <c r="AI5" s="242"/>
      <c r="AJ5" s="25"/>
      <c r="AK5" s="242"/>
      <c r="AL5" s="242"/>
      <c r="AM5" s="25"/>
      <c r="AN5" s="25"/>
      <c r="AO5" s="9"/>
      <c r="AP5" s="25"/>
      <c r="AQ5" s="25"/>
      <c r="AR5" s="244"/>
      <c r="AS5" s="34"/>
      <c r="AT5" s="35"/>
      <c r="AU5" s="245" t="s">
        <v>7</v>
      </c>
      <c r="AV5" s="517" t="str">
        <f>K5</f>
        <v>Carcasse weight</v>
      </c>
      <c r="AW5" s="518"/>
      <c r="AX5" s="519"/>
      <c r="AY5" s="25"/>
      <c r="AZ5" s="246"/>
      <c r="BA5" s="251"/>
      <c r="BB5" s="251"/>
      <c r="BC5" s="247"/>
      <c r="BD5" s="248" t="s">
        <v>6</v>
      </c>
      <c r="BE5" s="252">
        <f>R5</f>
        <v>2024</v>
      </c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</row>
    <row r="6" spans="1:92" s="32" customFormat="1" ht="21" customHeight="1">
      <c r="A6" s="33"/>
      <c r="B6" s="33"/>
      <c r="C6" s="39"/>
      <c r="D6" s="250"/>
      <c r="E6" s="39"/>
      <c r="F6" s="39"/>
      <c r="G6" s="244"/>
      <c r="H6" s="25"/>
      <c r="I6" s="25"/>
      <c r="J6" s="25"/>
      <c r="K6" s="25"/>
      <c r="L6" s="25"/>
      <c r="M6" s="25"/>
      <c r="N6" s="25"/>
      <c r="O6" s="253"/>
      <c r="P6" s="253"/>
      <c r="Q6" s="253"/>
      <c r="R6" s="25"/>
      <c r="S6" s="250"/>
      <c r="T6" s="253"/>
      <c r="U6" s="254"/>
      <c r="V6" s="253"/>
      <c r="W6" s="254"/>
      <c r="X6" s="254"/>
      <c r="Y6" s="254"/>
      <c r="Z6" s="25"/>
      <c r="AA6" s="250"/>
      <c r="AB6" s="253"/>
      <c r="AC6" s="250"/>
      <c r="AD6" s="250"/>
      <c r="AE6" s="250"/>
      <c r="AF6" s="25"/>
      <c r="AG6" s="250"/>
      <c r="AH6" s="25"/>
      <c r="AI6" s="33"/>
      <c r="AJ6" s="25"/>
      <c r="AK6" s="33"/>
      <c r="AL6" s="33"/>
      <c r="AM6" s="39"/>
      <c r="AN6" s="250"/>
      <c r="AO6" s="39"/>
      <c r="AP6" s="25"/>
      <c r="AQ6" s="250"/>
      <c r="AR6" s="25"/>
      <c r="AS6" s="250"/>
      <c r="AT6" s="25"/>
      <c r="AU6" s="250"/>
      <c r="AV6" s="25"/>
      <c r="AW6" s="250"/>
      <c r="AX6" s="25"/>
      <c r="AY6" s="250"/>
      <c r="AZ6" s="250"/>
      <c r="BA6" s="250"/>
      <c r="BB6" s="25"/>
      <c r="BC6" s="250"/>
      <c r="BD6" s="25"/>
      <c r="BE6" s="250"/>
      <c r="BF6" s="250"/>
      <c r="BG6" s="250"/>
      <c r="BH6" s="25"/>
      <c r="BI6" s="25"/>
      <c r="BJ6" s="25"/>
      <c r="BK6" s="250"/>
      <c r="BL6" s="25"/>
      <c r="BM6" s="250"/>
      <c r="BN6" s="25"/>
      <c r="BO6" s="25"/>
      <c r="BP6" s="25"/>
      <c r="BQ6" s="25"/>
    </row>
    <row r="7" spans="1:92" s="255" customFormat="1" ht="21" hidden="1" customHeight="1" outlineLevel="1">
      <c r="A7" s="33"/>
      <c r="B7" s="33"/>
      <c r="C7" s="39"/>
      <c r="D7" s="250"/>
      <c r="E7" s="39"/>
      <c r="F7" s="25">
        <v>1</v>
      </c>
      <c r="G7" s="244"/>
      <c r="H7" s="25">
        <f>F7+1</f>
        <v>2</v>
      </c>
      <c r="I7" s="25"/>
      <c r="J7" s="25">
        <f t="shared" ref="J7" si="0">H7+1</f>
        <v>3</v>
      </c>
      <c r="K7" s="25"/>
      <c r="L7" s="25">
        <f t="shared" ref="L7" si="1">J7+1</f>
        <v>4</v>
      </c>
      <c r="M7" s="25"/>
      <c r="N7" s="25">
        <f t="shared" ref="N7" si="2">L7+1</f>
        <v>5</v>
      </c>
      <c r="O7" s="25"/>
      <c r="P7" s="25">
        <f t="shared" ref="P7" si="3">N7+1</f>
        <v>6</v>
      </c>
      <c r="Q7" s="25"/>
      <c r="R7" s="25">
        <f t="shared" ref="R7" si="4">P7+1</f>
        <v>7</v>
      </c>
      <c r="S7" s="25"/>
      <c r="T7" s="25">
        <f t="shared" ref="T7" si="5">R7+1</f>
        <v>8</v>
      </c>
      <c r="U7" s="25"/>
      <c r="V7" s="25">
        <f t="shared" ref="V7" si="6">T7+1</f>
        <v>9</v>
      </c>
      <c r="W7" s="25"/>
      <c r="X7" s="25">
        <f t="shared" ref="X7" si="7">V7+1</f>
        <v>10</v>
      </c>
      <c r="Y7" s="25"/>
      <c r="Z7" s="25">
        <f t="shared" ref="Z7" si="8">X7+1</f>
        <v>11</v>
      </c>
      <c r="AA7" s="25"/>
      <c r="AB7" s="25"/>
      <c r="AC7" s="25"/>
      <c r="AD7" s="25"/>
      <c r="AE7" s="25"/>
      <c r="AF7" s="25"/>
      <c r="AG7" s="25"/>
      <c r="AH7" s="25"/>
      <c r="AI7" s="33"/>
      <c r="AJ7" s="25"/>
      <c r="AK7" s="33"/>
      <c r="AL7" s="33"/>
      <c r="AM7" s="39"/>
      <c r="AN7" s="250"/>
      <c r="AO7" s="39"/>
      <c r="AP7" s="25"/>
      <c r="AQ7" s="250"/>
      <c r="AR7" s="25">
        <v>1</v>
      </c>
      <c r="AS7" s="250"/>
      <c r="AT7" s="25">
        <f>1+AR7</f>
        <v>2</v>
      </c>
      <c r="AU7" s="250"/>
      <c r="AV7" s="25">
        <f t="shared" ref="AV7" si="9">1+AT7</f>
        <v>3</v>
      </c>
      <c r="AW7" s="250"/>
      <c r="AX7" s="25">
        <f t="shared" ref="AX7" si="10">1+AV7</f>
        <v>4</v>
      </c>
      <c r="AY7" s="250"/>
      <c r="AZ7" s="25">
        <f t="shared" ref="AZ7" si="11">1+AX7</f>
        <v>5</v>
      </c>
      <c r="BA7" s="250"/>
      <c r="BB7" s="25">
        <f t="shared" ref="BB7" si="12">1+AZ7</f>
        <v>6</v>
      </c>
      <c r="BC7" s="250"/>
      <c r="BD7" s="25">
        <f t="shared" ref="BD7" si="13">1+BB7</f>
        <v>7</v>
      </c>
      <c r="BE7" s="250"/>
      <c r="BF7" s="25">
        <f t="shared" ref="BF7" si="14">1+BD7</f>
        <v>8</v>
      </c>
      <c r="BG7" s="250"/>
      <c r="BH7" s="25">
        <f t="shared" ref="BH7" si="15">1+BF7</f>
        <v>9</v>
      </c>
      <c r="BI7" s="250"/>
      <c r="BJ7" s="25">
        <f t="shared" ref="BJ7" si="16">1+BH7</f>
        <v>10</v>
      </c>
      <c r="BK7" s="250"/>
      <c r="BL7" s="25">
        <f t="shared" ref="BL7" si="17">1+BJ7</f>
        <v>11</v>
      </c>
      <c r="BM7" s="250"/>
      <c r="BN7" s="25"/>
      <c r="BO7" s="25"/>
      <c r="BP7" s="25"/>
      <c r="BQ7" s="25"/>
    </row>
    <row r="8" spans="1:92" s="32" customFormat="1" ht="6" customHeight="1" collapsed="1" thickBot="1">
      <c r="A8" s="256"/>
      <c r="B8" s="33"/>
      <c r="C8" s="39"/>
      <c r="D8" s="250"/>
      <c r="E8" s="39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258"/>
      <c r="T8" s="258"/>
      <c r="U8" s="258"/>
      <c r="V8" s="258"/>
      <c r="W8" s="258"/>
      <c r="X8" s="258"/>
      <c r="Y8" s="258"/>
      <c r="Z8" s="257"/>
      <c r="AA8" s="257"/>
      <c r="AB8" s="258"/>
      <c r="AC8" s="258"/>
      <c r="AD8" s="258"/>
      <c r="AE8" s="258"/>
      <c r="AF8" s="25"/>
      <c r="AG8" s="250"/>
      <c r="AH8" s="25"/>
      <c r="AI8" s="256"/>
      <c r="AJ8" s="25"/>
      <c r="AK8" s="256"/>
      <c r="AL8" s="33"/>
      <c r="AM8" s="39"/>
      <c r="AN8" s="250"/>
      <c r="AO8" s="39"/>
      <c r="AP8" s="257"/>
      <c r="AQ8" s="259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"/>
      <c r="BI8" s="25"/>
      <c r="BJ8" s="25"/>
      <c r="BK8" s="250"/>
      <c r="BL8" s="25"/>
      <c r="BM8" s="250"/>
      <c r="BN8" s="25"/>
      <c r="BO8" s="25"/>
      <c r="BP8" s="25"/>
      <c r="BQ8" s="25"/>
    </row>
    <row r="9" spans="1:92" s="264" customFormat="1" ht="39" customHeight="1" thickTop="1">
      <c r="A9" s="260"/>
      <c r="B9" s="261"/>
      <c r="C9" s="261"/>
      <c r="D9" s="262"/>
      <c r="E9" s="261"/>
      <c r="F9" s="511" t="s">
        <v>180</v>
      </c>
      <c r="G9" s="508"/>
      <c r="H9" s="508" t="s">
        <v>181</v>
      </c>
      <c r="I9" s="508"/>
      <c r="J9" s="508" t="s">
        <v>182</v>
      </c>
      <c r="K9" s="508"/>
      <c r="L9" s="508" t="s">
        <v>183</v>
      </c>
      <c r="M9" s="508"/>
      <c r="N9" s="508" t="s">
        <v>184</v>
      </c>
      <c r="O9" s="508"/>
      <c r="P9" s="508" t="s">
        <v>185</v>
      </c>
      <c r="Q9" s="508"/>
      <c r="R9" s="508" t="s">
        <v>186</v>
      </c>
      <c r="S9" s="508"/>
      <c r="T9" s="508" t="s">
        <v>187</v>
      </c>
      <c r="U9" s="508"/>
      <c r="V9" s="508" t="s">
        <v>188</v>
      </c>
      <c r="W9" s="508"/>
      <c r="X9" s="508" t="s">
        <v>189</v>
      </c>
      <c r="Y9" s="508"/>
      <c r="Z9" s="508" t="s">
        <v>190</v>
      </c>
      <c r="AA9" s="508"/>
      <c r="AB9" s="508"/>
      <c r="AC9" s="508"/>
      <c r="AD9" s="515"/>
      <c r="AE9" s="516"/>
      <c r="AF9" s="509" t="s">
        <v>145</v>
      </c>
      <c r="AG9" s="510"/>
      <c r="AH9" s="511" t="s">
        <v>169</v>
      </c>
      <c r="AI9" s="512"/>
      <c r="AJ9" s="509"/>
      <c r="AK9" s="510"/>
      <c r="AL9" s="263"/>
      <c r="AM9" s="260"/>
      <c r="AN9" s="261"/>
      <c r="AO9" s="261"/>
      <c r="AP9" s="262"/>
      <c r="AQ9" s="261"/>
      <c r="AR9" s="511" t="s">
        <v>180</v>
      </c>
      <c r="AS9" s="515"/>
      <c r="AT9" s="508" t="s">
        <v>191</v>
      </c>
      <c r="AU9" s="508"/>
      <c r="AV9" s="508" t="s">
        <v>192</v>
      </c>
      <c r="AW9" s="508"/>
      <c r="AX9" s="508" t="s">
        <v>193</v>
      </c>
      <c r="AY9" s="508"/>
      <c r="AZ9" s="508" t="s">
        <v>194</v>
      </c>
      <c r="BA9" s="508"/>
      <c r="BB9" s="508" t="s">
        <v>195</v>
      </c>
      <c r="BC9" s="508"/>
      <c r="BD9" s="508" t="s">
        <v>196</v>
      </c>
      <c r="BE9" s="508"/>
      <c r="BF9" s="508" t="s">
        <v>197</v>
      </c>
      <c r="BG9" s="508"/>
      <c r="BH9" s="508" t="s">
        <v>198</v>
      </c>
      <c r="BI9" s="508"/>
      <c r="BJ9" s="508" t="s">
        <v>199</v>
      </c>
      <c r="BK9" s="508"/>
      <c r="BL9" s="508" t="s">
        <v>200</v>
      </c>
      <c r="BM9" s="508"/>
      <c r="BN9" s="509" t="s">
        <v>145</v>
      </c>
      <c r="BO9" s="510"/>
      <c r="BP9" s="511" t="s">
        <v>170</v>
      </c>
      <c r="BQ9" s="512"/>
      <c r="BR9" s="513"/>
      <c r="BS9" s="514"/>
    </row>
    <row r="10" spans="1:92" s="49" customFormat="1" ht="13.5" hidden="1" customHeight="1" outlineLevel="1">
      <c r="A10" s="265"/>
      <c r="B10" s="51"/>
      <c r="C10" s="51"/>
      <c r="D10" s="266"/>
      <c r="E10" s="51"/>
      <c r="F10" s="267">
        <v>6</v>
      </c>
      <c r="G10" s="268"/>
      <c r="H10" s="269">
        <v>52</v>
      </c>
      <c r="I10" s="268"/>
      <c r="J10" s="269">
        <v>624</v>
      </c>
      <c r="K10" s="268"/>
      <c r="L10" s="269">
        <v>93</v>
      </c>
      <c r="M10" s="268"/>
      <c r="N10" s="269">
        <v>276</v>
      </c>
      <c r="O10" s="268"/>
      <c r="P10" s="269">
        <v>208</v>
      </c>
      <c r="Q10" s="268"/>
      <c r="R10" s="269">
        <v>604</v>
      </c>
      <c r="S10" s="268"/>
      <c r="T10" s="269">
        <v>272</v>
      </c>
      <c r="U10" s="268"/>
      <c r="V10" s="269">
        <v>95</v>
      </c>
      <c r="W10" s="268"/>
      <c r="X10" s="269">
        <v>740</v>
      </c>
      <c r="Y10" s="268"/>
      <c r="Z10" s="269">
        <v>708</v>
      </c>
      <c r="AA10" s="268"/>
      <c r="AB10" s="269"/>
      <c r="AC10" s="268"/>
      <c r="AD10" s="270"/>
      <c r="AE10" s="268"/>
      <c r="AF10" s="273"/>
      <c r="AG10" s="272"/>
      <c r="AH10" s="504">
        <v>2127</v>
      </c>
      <c r="AI10" s="505"/>
      <c r="AJ10" s="504"/>
      <c r="AK10" s="505"/>
      <c r="AL10" s="274"/>
      <c r="AM10" s="265"/>
      <c r="AN10" s="51"/>
      <c r="AO10" s="51"/>
      <c r="AP10" s="266"/>
      <c r="AQ10" s="51"/>
      <c r="AR10" s="267">
        <v>6</v>
      </c>
      <c r="AS10" s="275"/>
      <c r="AT10" s="269">
        <v>508</v>
      </c>
      <c r="AU10" s="268"/>
      <c r="AV10" s="269">
        <v>528</v>
      </c>
      <c r="AW10" s="268"/>
      <c r="AX10" s="269">
        <v>524</v>
      </c>
      <c r="AY10" s="268"/>
      <c r="AZ10" s="269">
        <v>400</v>
      </c>
      <c r="BA10" s="268"/>
      <c r="BB10" s="269">
        <v>800</v>
      </c>
      <c r="BC10" s="268"/>
      <c r="BD10" s="269">
        <v>389</v>
      </c>
      <c r="BE10" s="268"/>
      <c r="BF10" s="269">
        <v>520</v>
      </c>
      <c r="BG10" s="268"/>
      <c r="BH10" s="269">
        <v>391</v>
      </c>
      <c r="BI10" s="268"/>
      <c r="BJ10" s="269">
        <v>804</v>
      </c>
      <c r="BK10" s="268"/>
      <c r="BL10" s="269">
        <v>39</v>
      </c>
      <c r="BM10" s="268"/>
      <c r="BN10" s="271"/>
      <c r="BO10" s="272"/>
      <c r="BP10" s="504">
        <v>2127</v>
      </c>
      <c r="BQ10" s="505"/>
      <c r="BR10" s="506"/>
      <c r="BS10" s="507"/>
      <c r="BT10" s="264"/>
    </row>
    <row r="11" spans="1:92" ht="7.5" customHeight="1" collapsed="1" thickBot="1">
      <c r="A11" s="276"/>
      <c r="B11" s="62"/>
      <c r="C11" s="62"/>
      <c r="D11" s="277"/>
      <c r="E11" s="62"/>
      <c r="F11" s="278"/>
      <c r="G11" s="279"/>
      <c r="H11" s="280"/>
      <c r="I11" s="279"/>
      <c r="J11" s="280"/>
      <c r="K11" s="279"/>
      <c r="L11" s="280"/>
      <c r="M11" s="279"/>
      <c r="N11" s="280"/>
      <c r="O11" s="279"/>
      <c r="P11" s="280"/>
      <c r="Q11" s="279"/>
      <c r="R11" s="280"/>
      <c r="S11" s="279"/>
      <c r="T11" s="280"/>
      <c r="U11" s="279"/>
      <c r="V11" s="280"/>
      <c r="W11" s="279"/>
      <c r="X11" s="280"/>
      <c r="Y11" s="279"/>
      <c r="Z11" s="280"/>
      <c r="AA11" s="279"/>
      <c r="AB11" s="280"/>
      <c r="AC11" s="279"/>
      <c r="AD11" s="280"/>
      <c r="AE11" s="279"/>
      <c r="AF11" s="278"/>
      <c r="AG11" s="281"/>
      <c r="AH11" s="278"/>
      <c r="AI11" s="281"/>
      <c r="AJ11" s="278"/>
      <c r="AK11" s="281"/>
      <c r="AL11" s="51"/>
      <c r="AM11" s="276"/>
      <c r="AN11" s="62"/>
      <c r="AO11" s="62"/>
      <c r="AP11" s="277"/>
      <c r="AQ11" s="62"/>
      <c r="AR11" s="278"/>
      <c r="AS11" s="282"/>
      <c r="AT11" s="280"/>
      <c r="AU11" s="279"/>
      <c r="AV11" s="280"/>
      <c r="AW11" s="279"/>
      <c r="AX11" s="280"/>
      <c r="AY11" s="279"/>
      <c r="AZ11" s="280"/>
      <c r="BA11" s="279"/>
      <c r="BB11" s="280"/>
      <c r="BC11" s="279"/>
      <c r="BD11" s="280"/>
      <c r="BE11" s="279"/>
      <c r="BF11" s="280"/>
      <c r="BG11" s="279"/>
      <c r="BH11" s="280"/>
      <c r="BI11" s="279"/>
      <c r="BJ11" s="280"/>
      <c r="BK11" s="279"/>
      <c r="BL11" s="280"/>
      <c r="BM11" s="279"/>
      <c r="BN11" s="278"/>
      <c r="BO11" s="281"/>
      <c r="BP11" s="278"/>
      <c r="BQ11" s="281"/>
      <c r="BR11" s="283"/>
      <c r="BS11" s="284"/>
      <c r="BT11" s="264"/>
    </row>
    <row r="12" spans="1:92" s="32" customFormat="1" ht="18" customHeight="1" thickTop="1" thickBot="1">
      <c r="A12" s="485" t="s">
        <v>67</v>
      </c>
      <c r="B12" s="486" t="s">
        <v>68</v>
      </c>
      <c r="C12" s="486"/>
      <c r="D12" s="8" t="s">
        <v>69</v>
      </c>
      <c r="E12" s="285">
        <f>$R$5</f>
        <v>2024</v>
      </c>
      <c r="F12" s="286">
        <v>1721.18958</v>
      </c>
      <c r="G12" s="287">
        <f>IF(ISERROR(F12/F13),"",IF(F12/F13=0,"-",IF(F12/F13&gt;2,"+++",F12/F13-1)))</f>
        <v>-0.18671616709086503</v>
      </c>
      <c r="H12" s="288">
        <v>9538.2756399999998</v>
      </c>
      <c r="I12" s="287">
        <f>IF(ISERROR(H12/H13),"",IF(H12/H13=0,"-",IF(H12/H13&gt;2,"+++",H12/H13-1)))</f>
        <v>0.99190955580238693</v>
      </c>
      <c r="J12" s="288">
        <v>648.3152</v>
      </c>
      <c r="K12" s="287" t="str">
        <f>IF(ISERROR(J12/J13),"",IF(J12/J13=0,"-",IF(J12/J13&gt;2,"+++",J12/J13-1)))</f>
        <v/>
      </c>
      <c r="L12" s="288">
        <v>274.72184000000004</v>
      </c>
      <c r="M12" s="287">
        <f>IF(ISERROR(L12/L13),"",IF(L12/L13=0,"-",IF(L12/L13&gt;2,"+++",L12/L13-1)))</f>
        <v>1.2860424476814458E-2</v>
      </c>
      <c r="N12" s="288">
        <v>0</v>
      </c>
      <c r="O12" s="287" t="str">
        <f>IF(ISERROR(N12/N13),"",IF(N12/N13=0,"-",IF(N12/N13&gt;2,"+++",N12/N13-1)))</f>
        <v/>
      </c>
      <c r="P12" s="288">
        <v>303.03280000000001</v>
      </c>
      <c r="Q12" s="287">
        <f>IF(ISERROR(P12/P13),"",IF(P12/P13=0,"-",IF(P12/P13&gt;2,"+++",P12/P13-1)))</f>
        <v>-0.90643943076920852</v>
      </c>
      <c r="R12" s="288">
        <v>248.95782000000003</v>
      </c>
      <c r="S12" s="287" t="str">
        <f>IF(ISERROR(R12/R13),"",IF(R12/R13=0,"-",IF(R12/R13&gt;2,"+++",R12/R13-1)))</f>
        <v>+++</v>
      </c>
      <c r="T12" s="288">
        <v>0</v>
      </c>
      <c r="U12" s="287" t="str">
        <f>IF(ISERROR(T12/T13),"",IF(T12/T13=0,"-",IF(T12/T13&gt;2,"+++",T12/T13-1)))</f>
        <v/>
      </c>
      <c r="V12" s="288">
        <v>186.74982000000003</v>
      </c>
      <c r="W12" s="287">
        <f>IF(ISERROR(V12/V13),"",IF(V12/V13=0,"-",IF(V12/V13&gt;2,"+++",V12/V13-1)))</f>
        <v>0.13566251300616106</v>
      </c>
      <c r="X12" s="288">
        <v>0</v>
      </c>
      <c r="Y12" s="287" t="str">
        <f>IF(ISERROR(X12/X13),"",IF(X12/X13=0,"-",IF(X12/X13&gt;2,"+++",X12/X13-1)))</f>
        <v/>
      </c>
      <c r="Z12" s="288">
        <v>0</v>
      </c>
      <c r="AA12" s="287" t="str">
        <f>IF(ISERROR(Z12/Z13),"",IF(Z12/Z13=0,"-",IF(Z12/Z13&gt;2,"+++",Z12/Z13-1)))</f>
        <v/>
      </c>
      <c r="AB12" s="288">
        <v>0</v>
      </c>
      <c r="AC12" s="287" t="str">
        <f>IF(ISERROR(AB12/AB13),"",IF(AB12/AB13=0,"-",IF(AB12/AB13&gt;2,"+++",AB12/AB13-1)))</f>
        <v/>
      </c>
      <c r="AD12" s="288"/>
      <c r="AE12" s="287"/>
      <c r="AF12" s="286">
        <f>AH12-Z12-X12-V12-T12-R12-P12-N12-L12-J12-H12-F12</f>
        <v>5664.9180000000033</v>
      </c>
      <c r="AG12" s="289">
        <f>IF(ISERROR(AF12/AF13),"",IF(AF12/AF13=0,"-",IF(AF12/AF13&gt;2,"+++",AF12/AF13-1)))</f>
        <v>-0.26538671674119207</v>
      </c>
      <c r="AH12" s="286">
        <v>18586.160700000004</v>
      </c>
      <c r="AI12" s="289">
        <f>IF(ISERROR(AH12/AH13),"",IF(AH12/AH13=0,"-",IF(AH12/AH13&gt;2,"+++",AH12/AH13-1)))</f>
        <v>1.1243136413863208E-2</v>
      </c>
      <c r="AJ12" s="286"/>
      <c r="AK12" s="290"/>
      <c r="AL12" s="291"/>
      <c r="AM12" s="485" t="s">
        <v>67</v>
      </c>
      <c r="AN12" s="486" t="s">
        <v>68</v>
      </c>
      <c r="AO12" s="486"/>
      <c r="AP12" s="8" t="s">
        <v>69</v>
      </c>
      <c r="AQ12" s="285">
        <f t="shared" ref="AQ12:AQ74" si="18">$R$5</f>
        <v>2024</v>
      </c>
      <c r="AR12" s="286">
        <v>7.9103599999999998</v>
      </c>
      <c r="AS12" s="292" t="str">
        <f>IF(ISERROR(AR12/AR13),"",IF(AR12/AR13=0,"-",IF(AR12/AR13&gt;2,"+++",AR12/AR13-1)))</f>
        <v>+++</v>
      </c>
      <c r="AT12" s="288">
        <v>0</v>
      </c>
      <c r="AU12" s="287" t="str">
        <f>IF(ISERROR(AT12/AT13),"",IF(AT12/AT13=0,"-",IF(AT12/AT13&gt;2,"+++",AT12/AT13-1)))</f>
        <v/>
      </c>
      <c r="AV12" s="288">
        <v>0</v>
      </c>
      <c r="AW12" s="287" t="str">
        <f>IF(ISERROR(AV12/AV13),"",IF(AV12/AV13=0,"-",IF(AV12/AV13&gt;2,"+++",AV12/AV13-1)))</f>
        <v/>
      </c>
      <c r="AX12" s="288">
        <v>0</v>
      </c>
      <c r="AY12" s="287" t="str">
        <f>IF(ISERROR(AX12/AX13),"",IF(AX12/AX13=0,"-",IF(AX12/AX13&gt;2,"+++",AX12/AX13-1)))</f>
        <v/>
      </c>
      <c r="AZ12" s="288">
        <v>0</v>
      </c>
      <c r="BA12" s="287" t="str">
        <f>IF(ISERROR(AZ12/AZ13),"",IF(AZ12/AZ13=0,"-",IF(AZ12/AZ13&gt;2,"+++",AZ12/AZ13-1)))</f>
        <v/>
      </c>
      <c r="BB12" s="288">
        <v>0</v>
      </c>
      <c r="BC12" s="287" t="str">
        <f>IF(ISERROR(BB12/BB13),"",IF(BB12/BB13=0,"-",IF(BB12/BB13&gt;2,"+++",BB12/BB13-1)))</f>
        <v/>
      </c>
      <c r="BD12" s="288">
        <v>0</v>
      </c>
      <c r="BE12" s="287" t="str">
        <f>IF(ISERROR(BD12/BD13),"",IF(BD12/BD13=0,"-",IF(BD12/BD13&gt;2,"+++",BD12/BD13-1)))</f>
        <v/>
      </c>
      <c r="BF12" s="288">
        <v>0</v>
      </c>
      <c r="BG12" s="287" t="str">
        <f>IF(ISERROR(BF12/BF13),"",IF(BF12/BF13=0,"-",IF(BF12/BF13&gt;2,"+++",BF12/BF13-1)))</f>
        <v/>
      </c>
      <c r="BH12" s="288">
        <v>0</v>
      </c>
      <c r="BI12" s="287" t="str">
        <f>IF(ISERROR(BH12/BH13),"",IF(BH12/BH13=0,"-",IF(BH12/BH13&gt;2,"+++",BH12/BH13-1)))</f>
        <v/>
      </c>
      <c r="BJ12" s="288">
        <v>0</v>
      </c>
      <c r="BK12" s="287" t="str">
        <f>IF(ISERROR(BJ12/BJ13),"",IF(BJ12/BJ13=0,"-",IF(BJ12/BJ13&gt;2,"+++",BJ12/BJ13-1)))</f>
        <v/>
      </c>
      <c r="BL12" s="288">
        <v>6.7301200000000012</v>
      </c>
      <c r="BM12" s="287">
        <f t="shared" ref="BM12" si="19">IF(ISERROR(BL12/BL13),"",IF(BL12/BL13=0,"-",IF(BL12/BL13&gt;2,"+++",BL12/BL13-1)))</f>
        <v>-9.2682269197583933E-2</v>
      </c>
      <c r="BN12" s="286">
        <f>BP12-SUM(BL12,BJ12,BH12,BF12,BD12,BB12,AZ12,AX12,AV12,AT12,AR12)</f>
        <v>0</v>
      </c>
      <c r="BO12" s="289" t="str">
        <f>IF(ISERROR(BN12/BN13),"",IF(BN12/BN13=0,"-",IF(BN12/BN13&gt;2,"+++",BN12/BN13-1)))</f>
        <v/>
      </c>
      <c r="BP12" s="286">
        <v>14.640480000000004</v>
      </c>
      <c r="BQ12" s="289">
        <f>IF(ISERROR(BP12/BP13),"",IF(BP12/BP13=0,"-",IF(BP12/BP13&gt;2,"+++",BP12/BP13-1)))</f>
        <v>0.55679234729792704</v>
      </c>
      <c r="BR12" s="293"/>
      <c r="BS12" s="294"/>
      <c r="BT12" s="295"/>
      <c r="CI12" s="296" t="s">
        <v>70</v>
      </c>
      <c r="CJ12" s="297" t="str">
        <f>VLOOKUP($K$4,$CI$13:$CJ$16,2,0)</f>
        <v>4+</v>
      </c>
      <c r="CL12" s="298">
        <v>1</v>
      </c>
      <c r="CM12" s="299">
        <v>2010</v>
      </c>
      <c r="CN12" s="300" t="s">
        <v>71</v>
      </c>
    </row>
    <row r="13" spans="1:92" s="32" customFormat="1" ht="18" customHeight="1" thickBot="1">
      <c r="A13" s="465"/>
      <c r="B13" s="467"/>
      <c r="C13" s="467"/>
      <c r="D13" s="84" t="str">
        <f>D12</f>
        <v>0102 Pure Bred Breeding</v>
      </c>
      <c r="E13" s="301">
        <f>E12-1</f>
        <v>2023</v>
      </c>
      <c r="F13" s="302">
        <v>2116.3455000000004</v>
      </c>
      <c r="G13" s="303"/>
      <c r="H13" s="304">
        <v>4788.5084000000006</v>
      </c>
      <c r="I13" s="303"/>
      <c r="J13" s="304">
        <v>0</v>
      </c>
      <c r="K13" s="303"/>
      <c r="L13" s="304">
        <v>271.23366000000004</v>
      </c>
      <c r="M13" s="303"/>
      <c r="N13" s="304">
        <v>0</v>
      </c>
      <c r="O13" s="303"/>
      <c r="P13" s="304">
        <v>3238.8943600000002</v>
      </c>
      <c r="Q13" s="303"/>
      <c r="R13" s="304">
        <v>88.665300000000016</v>
      </c>
      <c r="S13" s="303"/>
      <c r="T13" s="304">
        <v>0</v>
      </c>
      <c r="U13" s="303"/>
      <c r="V13" s="304">
        <v>164.44130000000001</v>
      </c>
      <c r="W13" s="303"/>
      <c r="X13" s="304">
        <v>0</v>
      </c>
      <c r="Y13" s="303"/>
      <c r="Z13" s="304">
        <v>0</v>
      </c>
      <c r="AA13" s="303"/>
      <c r="AB13" s="304">
        <v>0</v>
      </c>
      <c r="AC13" s="303"/>
      <c r="AD13" s="304"/>
      <c r="AE13" s="303"/>
      <c r="AF13" s="302">
        <f>AH13-Z13-X13-V13-T13-R13-P13-N13-L13-J13-H13-F13</f>
        <v>7711.4287600000071</v>
      </c>
      <c r="AG13" s="305"/>
      <c r="AH13" s="302">
        <v>18379.517280000007</v>
      </c>
      <c r="AI13" s="305"/>
      <c r="AJ13" s="302"/>
      <c r="AK13" s="305"/>
      <c r="AL13" s="291"/>
      <c r="AM13" s="465"/>
      <c r="AN13" s="467"/>
      <c r="AO13" s="467"/>
      <c r="AP13" s="84" t="str">
        <f>AP12</f>
        <v>0102 Pure Bred Breeding</v>
      </c>
      <c r="AQ13" s="301">
        <f t="shared" ref="AQ13:AQ75" si="20">AQ12-1</f>
        <v>2023</v>
      </c>
      <c r="AR13" s="302">
        <v>1.9866600000000001</v>
      </c>
      <c r="AS13" s="306"/>
      <c r="AT13" s="304">
        <v>0</v>
      </c>
      <c r="AU13" s="303"/>
      <c r="AV13" s="304">
        <v>0</v>
      </c>
      <c r="AW13" s="303"/>
      <c r="AX13" s="304">
        <v>0</v>
      </c>
      <c r="AY13" s="303"/>
      <c r="AZ13" s="304">
        <v>0</v>
      </c>
      <c r="BA13" s="303"/>
      <c r="BB13" s="304">
        <v>0</v>
      </c>
      <c r="BC13" s="303"/>
      <c r="BD13" s="304">
        <v>0</v>
      </c>
      <c r="BE13" s="303"/>
      <c r="BF13" s="304">
        <v>0</v>
      </c>
      <c r="BG13" s="303"/>
      <c r="BH13" s="304">
        <v>0</v>
      </c>
      <c r="BI13" s="303"/>
      <c r="BJ13" s="304">
        <v>0</v>
      </c>
      <c r="BK13" s="303"/>
      <c r="BL13" s="304">
        <v>7.4176000000000002</v>
      </c>
      <c r="BM13" s="303"/>
      <c r="BN13" s="302">
        <f t="shared" ref="BN13:BN76" si="21">BP13-SUM(BL13,BJ13,BH13,BF13,BD13,BB13,AZ13,AX13,AV13,AT13,AR13)</f>
        <v>0</v>
      </c>
      <c r="BO13" s="305"/>
      <c r="BP13" s="302">
        <v>9.4042600000000007</v>
      </c>
      <c r="BQ13" s="305"/>
      <c r="BR13" s="307"/>
      <c r="BS13" s="308"/>
      <c r="BT13" s="295"/>
      <c r="CI13" s="309" t="s">
        <v>72</v>
      </c>
      <c r="CJ13" s="310">
        <v>1</v>
      </c>
      <c r="CL13" s="298">
        <v>2</v>
      </c>
      <c r="CM13" s="299">
        <f t="shared" ref="CM13:CM19" si="22">1+CM12</f>
        <v>2011</v>
      </c>
      <c r="CN13" s="300" t="s">
        <v>73</v>
      </c>
    </row>
    <row r="14" spans="1:92" ht="17.100000000000001" customHeight="1">
      <c r="A14" s="464" t="s">
        <v>67</v>
      </c>
      <c r="B14" s="466" t="s">
        <v>74</v>
      </c>
      <c r="C14" s="466"/>
      <c r="D14" s="8" t="s">
        <v>75</v>
      </c>
      <c r="E14" s="311">
        <f>$R$5</f>
        <v>2024</v>
      </c>
      <c r="F14" s="312">
        <v>4071.6030200000005</v>
      </c>
      <c r="G14" s="313">
        <f>IF(ISERROR(F14/F15),"",IF(F14/F15=0,"-",IF(F14/F15&gt;2,"+++",F14/F15-1)))</f>
        <v>-0.31554214821284643</v>
      </c>
      <c r="H14" s="314">
        <v>72.050600000000003</v>
      </c>
      <c r="I14" s="313">
        <f>IF(ISERROR(H14/H15),"",IF(H14/H15=0,"-",IF(H14/H15&gt;2,"+++",H14/H15-1)))</f>
        <v>-0.99398970707243228</v>
      </c>
      <c r="J14" s="314">
        <v>10268.633620000004</v>
      </c>
      <c r="K14" s="313">
        <f>IF(ISERROR(J14/J15),"",IF(J14/J15=0,"-",IF(J14/J15&gt;2,"+++",J14/J15-1)))</f>
        <v>-0.17896548177611815</v>
      </c>
      <c r="L14" s="314">
        <v>1007.8693799999998</v>
      </c>
      <c r="M14" s="313">
        <f>IF(ISERROR(L14/L15),"",IF(L14/L15=0,"-",IF(L14/L15&gt;2,"+++",L14/L15-1)))</f>
        <v>0.26090676200090268</v>
      </c>
      <c r="N14" s="314">
        <v>0</v>
      </c>
      <c r="O14" s="313" t="str">
        <f>IF(ISERROR(N14/N15),"",IF(N14/N15=0,"-",IF(N14/N15&gt;2,"+++",N14/N15-1)))</f>
        <v/>
      </c>
      <c r="P14" s="314">
        <v>2173.6596</v>
      </c>
      <c r="Q14" s="313">
        <f>IF(ISERROR(P14/P15),"",IF(P14/P15=0,"-",IF(P14/P15&gt;2,"+++",P14/P15-1)))</f>
        <v>-7.0881838559870292E-2</v>
      </c>
      <c r="R14" s="314">
        <v>9806.63724</v>
      </c>
      <c r="S14" s="313" t="str">
        <f>IF(ISERROR(R14/R15),"",IF(R14/R15=0,"-",IF(R14/R15&gt;2,"+++",R14/R15-1)))</f>
        <v>+++</v>
      </c>
      <c r="T14" s="314">
        <v>0</v>
      </c>
      <c r="U14" s="313" t="str">
        <f>IF(ISERROR(T14/T15),"",IF(T14/T15=0,"-",IF(T14/T15&gt;2,"+++",T14/T15-1)))</f>
        <v/>
      </c>
      <c r="V14" s="314">
        <v>7978.0882500000016</v>
      </c>
      <c r="W14" s="313">
        <f>IF(ISERROR(V14/V15),"",IF(V14/V15=0,"-",IF(V14/V15&gt;2,"+++",V14/V15-1)))</f>
        <v>0.55336710246225107</v>
      </c>
      <c r="X14" s="314">
        <v>0</v>
      </c>
      <c r="Y14" s="313" t="str">
        <f>IF(ISERROR(X14/X15),"",IF(X14/X15=0,"-",IF(X14/X15&gt;2,"+++",X14/X15-1)))</f>
        <v/>
      </c>
      <c r="Z14" s="314">
        <v>0</v>
      </c>
      <c r="AA14" s="313" t="str">
        <f>IF(ISERROR(Z14/Z15),"",IF(Z14/Z15=0,"-",IF(Z14/Z15&gt;2,"+++",Z14/Z15-1)))</f>
        <v/>
      </c>
      <c r="AB14" s="314">
        <v>0</v>
      </c>
      <c r="AC14" s="313" t="str">
        <f>IF(ISERROR(AB14/AB15),"",IF(AB14/AB15=0,"-",IF(AB14/AB15&gt;2,"+++",AB14/AB15-1)))</f>
        <v/>
      </c>
      <c r="AD14" s="314"/>
      <c r="AE14" s="313"/>
      <c r="AF14" s="312">
        <f>AH14-Z14-X14-V14-T14-R14-P14-N14-L14-J14-H14-F14</f>
        <v>16736.572370000002</v>
      </c>
      <c r="AG14" s="315">
        <f>IF(ISERROR(AF14/AF15),"",IF(AF14/AF15=0,"-",IF(AF14/AF15&gt;2,"+++",AF14/AF15-1)))</f>
        <v>0.1319773453845241</v>
      </c>
      <c r="AH14" s="312">
        <v>52115.114080000007</v>
      </c>
      <c r="AI14" s="315">
        <f>IF(ISERROR(AH14/AH15),"",IF(AH14/AH15=0,"-",IF(AH14/AH15&gt;2,"+++",AH14/AH15-1)))</f>
        <v>-0.10190611165753105</v>
      </c>
      <c r="AJ14" s="312"/>
      <c r="AK14" s="316"/>
      <c r="AL14" s="317"/>
      <c r="AM14" s="464" t="s">
        <v>67</v>
      </c>
      <c r="AN14" s="466" t="s">
        <v>74</v>
      </c>
      <c r="AO14" s="466"/>
      <c r="AP14" s="8" t="s">
        <v>75</v>
      </c>
      <c r="AQ14" s="311">
        <f t="shared" si="18"/>
        <v>2024</v>
      </c>
      <c r="AR14" s="312">
        <v>16.483680000000003</v>
      </c>
      <c r="AS14" s="318">
        <f>IF(ISERROR(AR14/AR15),"",IF(AR14/AR15=0,"-",IF(AR14/AR15&gt;2,"+++",AR14/AR15-1)))</f>
        <v>-0.56383750011907108</v>
      </c>
      <c r="AT14" s="314">
        <v>0</v>
      </c>
      <c r="AU14" s="313" t="str">
        <f>IF(ISERROR(AT14/AT15),"",IF(AT14/AT15=0,"-",IF(AT14/AT15&gt;2,"+++",AT14/AT15-1)))</f>
        <v/>
      </c>
      <c r="AV14" s="314">
        <v>0</v>
      </c>
      <c r="AW14" s="313" t="str">
        <f>IF(ISERROR(AV14/AV15),"",IF(AV14/AV15=0,"-",IF(AV14/AV15&gt;2,"+++",AV14/AV15-1)))</f>
        <v/>
      </c>
      <c r="AX14" s="314">
        <v>0</v>
      </c>
      <c r="AY14" s="313" t="str">
        <f>IF(ISERROR(AX14/AX15),"",IF(AX14/AX15=0,"-",IF(AX14/AX15&gt;2,"+++",AX14/AX15-1)))</f>
        <v/>
      </c>
      <c r="AZ14" s="314">
        <v>0</v>
      </c>
      <c r="BA14" s="313" t="str">
        <f>IF(ISERROR(AZ14/AZ15),"",IF(AZ14/AZ15=0,"-",IF(AZ14/AZ15&gt;2,"+++",AZ14/AZ15-1)))</f>
        <v>-</v>
      </c>
      <c r="BB14" s="314">
        <v>0</v>
      </c>
      <c r="BC14" s="313" t="str">
        <f>IF(ISERROR(BB14/BB15),"",IF(BB14/BB15=0,"-",IF(BB14/BB15&gt;2,"+++",BB14/BB15-1)))</f>
        <v/>
      </c>
      <c r="BD14" s="314">
        <v>0</v>
      </c>
      <c r="BE14" s="313" t="str">
        <f>IF(ISERROR(BD14/BD15),"",IF(BD14/BD15=0,"-",IF(BD14/BD15&gt;2,"+++",BD14/BD15-1)))</f>
        <v/>
      </c>
      <c r="BF14" s="314">
        <v>0</v>
      </c>
      <c r="BG14" s="313" t="str">
        <f>IF(ISERROR(BF14/BF15),"",IF(BF14/BF15=0,"-",IF(BF14/BF15&gt;2,"+++",BF14/BF15-1)))</f>
        <v/>
      </c>
      <c r="BH14" s="314">
        <v>0</v>
      </c>
      <c r="BI14" s="313" t="str">
        <f>IF(ISERROR(BH14/BH15),"",IF(BH14/BH15=0,"-",IF(BH14/BH15&gt;2,"+++",BH14/BH15-1)))</f>
        <v/>
      </c>
      <c r="BJ14" s="314">
        <v>0</v>
      </c>
      <c r="BK14" s="313" t="str">
        <f>IF(ISERROR(BJ14/BJ15),"",IF(BJ14/BJ15=0,"-",IF(BJ14/BJ15&gt;2,"+++",BJ14/BJ15-1)))</f>
        <v/>
      </c>
      <c r="BL14" s="314">
        <v>0</v>
      </c>
      <c r="BM14" s="313" t="str">
        <f t="shared" ref="BM14" si="23">IF(ISERROR(BL14/BL15),"",IF(BL14/BL15=0,"-",IF(BL14/BL15&gt;2,"+++",BL14/BL15-1)))</f>
        <v>-</v>
      </c>
      <c r="BN14" s="312">
        <f t="shared" si="21"/>
        <v>10.427400000000006</v>
      </c>
      <c r="BO14" s="315">
        <f>IF(ISERROR(BN14/BN15),"",IF(BN14/BN15=0,"-",IF(BN14/BN15&gt;2,"+++",BN14/BN15-1)))</f>
        <v>-0.67732012997060154</v>
      </c>
      <c r="BP14" s="312">
        <v>26.911080000000009</v>
      </c>
      <c r="BQ14" s="315">
        <f>IF(ISERROR(BP14/BP15),"",IF(BP14/BP15=0,"-",IF(BP14/BP15&gt;2,"+++",BP14/BP15-1)))</f>
        <v>-0.61906873049238775</v>
      </c>
      <c r="BR14" s="319"/>
      <c r="BS14" s="320"/>
      <c r="BT14" s="321"/>
      <c r="CI14" s="93" t="s">
        <v>76</v>
      </c>
      <c r="CJ14" s="322" t="s">
        <v>77</v>
      </c>
      <c r="CL14" s="323">
        <v>3</v>
      </c>
      <c r="CM14" s="299">
        <f t="shared" si="22"/>
        <v>2012</v>
      </c>
      <c r="CN14" s="144" t="s">
        <v>78</v>
      </c>
    </row>
    <row r="15" spans="1:92" ht="17.100000000000001" customHeight="1" thickBot="1">
      <c r="A15" s="465"/>
      <c r="B15" s="467"/>
      <c r="C15" s="467"/>
      <c r="D15" s="8" t="s">
        <v>75</v>
      </c>
      <c r="E15" s="301">
        <f>E14-1</f>
        <v>2023</v>
      </c>
      <c r="F15" s="302">
        <v>5948.6541200000001</v>
      </c>
      <c r="G15" s="324"/>
      <c r="H15" s="304">
        <v>11987.86829</v>
      </c>
      <c r="I15" s="324"/>
      <c r="J15" s="304">
        <v>12506.94507</v>
      </c>
      <c r="K15" s="324"/>
      <c r="L15" s="304">
        <v>799.3211</v>
      </c>
      <c r="M15" s="324"/>
      <c r="N15" s="304">
        <v>0</v>
      </c>
      <c r="O15" s="324"/>
      <c r="P15" s="304">
        <v>2339.4867200000003</v>
      </c>
      <c r="Q15" s="324"/>
      <c r="R15" s="304">
        <v>4525.05537</v>
      </c>
      <c r="S15" s="324"/>
      <c r="T15" s="304">
        <v>0</v>
      </c>
      <c r="U15" s="324"/>
      <c r="V15" s="304">
        <v>5135.9966600000016</v>
      </c>
      <c r="W15" s="324"/>
      <c r="X15" s="304">
        <v>0</v>
      </c>
      <c r="Y15" s="324"/>
      <c r="Z15" s="304">
        <v>0</v>
      </c>
      <c r="AA15" s="324"/>
      <c r="AB15" s="304">
        <v>0</v>
      </c>
      <c r="AC15" s="324"/>
      <c r="AD15" s="304"/>
      <c r="AE15" s="324"/>
      <c r="AF15" s="302">
        <f>AH15-Z15-X15-V15-T15-R15-P15-N15-L15-J15-H15-F15</f>
        <v>14785.253820000005</v>
      </c>
      <c r="AG15" s="325"/>
      <c r="AH15" s="302">
        <v>58028.581150000013</v>
      </c>
      <c r="AI15" s="325"/>
      <c r="AJ15" s="302"/>
      <c r="AK15" s="325"/>
      <c r="AL15" s="317"/>
      <c r="AM15" s="465"/>
      <c r="AN15" s="467"/>
      <c r="AO15" s="467"/>
      <c r="AP15" s="8" t="s">
        <v>75</v>
      </c>
      <c r="AQ15" s="301">
        <f t="shared" si="20"/>
        <v>2023</v>
      </c>
      <c r="AR15" s="302">
        <v>37.792519999999996</v>
      </c>
      <c r="AS15" s="326"/>
      <c r="AT15" s="304">
        <v>0</v>
      </c>
      <c r="AU15" s="324"/>
      <c r="AV15" s="304">
        <v>0</v>
      </c>
      <c r="AW15" s="324"/>
      <c r="AX15" s="304">
        <v>0</v>
      </c>
      <c r="AY15" s="324"/>
      <c r="AZ15" s="304">
        <v>1.8640000000000004E-2</v>
      </c>
      <c r="BA15" s="324"/>
      <c r="BB15" s="304">
        <v>0</v>
      </c>
      <c r="BC15" s="324"/>
      <c r="BD15" s="304">
        <v>0</v>
      </c>
      <c r="BE15" s="324"/>
      <c r="BF15" s="304">
        <v>0</v>
      </c>
      <c r="BG15" s="324"/>
      <c r="BH15" s="304">
        <v>0</v>
      </c>
      <c r="BI15" s="324"/>
      <c r="BJ15" s="304">
        <v>0</v>
      </c>
      <c r="BK15" s="324"/>
      <c r="BL15" s="304">
        <v>0.51934000000000002</v>
      </c>
      <c r="BM15" s="324"/>
      <c r="BN15" s="302">
        <f t="shared" si="21"/>
        <v>32.314999999999976</v>
      </c>
      <c r="BO15" s="325"/>
      <c r="BP15" s="302">
        <v>70.64549999999997</v>
      </c>
      <c r="BQ15" s="325"/>
      <c r="BR15" s="307"/>
      <c r="BS15" s="327"/>
      <c r="BT15" s="321"/>
      <c r="CI15" s="93" t="s">
        <v>79</v>
      </c>
      <c r="CJ15" s="322" t="s">
        <v>80</v>
      </c>
      <c r="CL15" s="323">
        <v>4</v>
      </c>
      <c r="CM15" s="299">
        <f t="shared" si="22"/>
        <v>2013</v>
      </c>
      <c r="CN15" s="144" t="s">
        <v>81</v>
      </c>
    </row>
    <row r="16" spans="1:92" ht="17.100000000000001" customHeight="1" thickBot="1">
      <c r="A16" s="464" t="s">
        <v>82</v>
      </c>
      <c r="B16" s="461" t="s">
        <v>83</v>
      </c>
      <c r="C16" s="461"/>
      <c r="D16" s="103"/>
      <c r="E16" s="328">
        <f>$R$5</f>
        <v>2024</v>
      </c>
      <c r="F16" s="329">
        <f>F18+F20+F22+F24+F26+F28</f>
        <v>62631.0913</v>
      </c>
      <c r="G16" s="330">
        <f>IF(ISERROR(F16/F17),"",IF(F16/F17=0,"-",IF(F16/F17&gt;2,"+++",F16/F17-1)))</f>
        <v>1.2123170244635606E-3</v>
      </c>
      <c r="H16" s="331">
        <f>H18+H20+H22+H24+H26+H28</f>
        <v>29039.232799999998</v>
      </c>
      <c r="I16" s="330" t="str">
        <f>IF(ISERROR(H16/H17),"",IF(H16/H17=0,"-",IF(H16/H17&gt;2,"+++",H16/H17-1)))</f>
        <v>+++</v>
      </c>
      <c r="J16" s="331">
        <f>J18+J20+J22+J24+J26+J28</f>
        <v>2914.3262</v>
      </c>
      <c r="K16" s="330">
        <f>IF(ISERROR(J16/J17),"",IF(J16/J17=0,"-",IF(J16/J17&gt;2,"+++",J16/J17-1)))</f>
        <v>-0.25440349029052389</v>
      </c>
      <c r="L16" s="331">
        <f>L18+L20+L22+L24+L26+L28</f>
        <v>12286.969699999998</v>
      </c>
      <c r="M16" s="330">
        <f>IF(ISERROR(L16/L17),"",IF(L16/L17=0,"-",IF(L16/L17&gt;2,"+++",L16/L17-1)))</f>
        <v>0.24655657300492728</v>
      </c>
      <c r="N16" s="331">
        <f>N18+N20+N22+N24+N26+N28</f>
        <v>2.6000000000000003E-3</v>
      </c>
      <c r="O16" s="330">
        <f>IF(ISERROR(N16/N17),"",IF(N16/N17=0,"-",IF(N16/N17&gt;2,"+++",N16/N17-1)))</f>
        <v>-0.97435897435897434</v>
      </c>
      <c r="P16" s="331">
        <f>P18+P20+P22+P24+P26+P28</f>
        <v>8966.6262999999999</v>
      </c>
      <c r="Q16" s="330" t="str">
        <f>IF(ISERROR(P16/P17),"",IF(P16/P17=0,"-",IF(P16/P17&gt;2,"+++",P16/P17-1)))</f>
        <v/>
      </c>
      <c r="R16" s="331">
        <f>R18+R20+R22+R24+R26+R28</f>
        <v>57.831500000000005</v>
      </c>
      <c r="S16" s="330">
        <f>IF(ISERROR(R16/R17),"",IF(R16/R17=0,"-",IF(R16/R17&gt;2,"+++",R16/R17-1)))</f>
        <v>-0.29406113665049671</v>
      </c>
      <c r="T16" s="331">
        <f>T18+T20+T22+T24+T26+T28</f>
        <v>20.121400000000001</v>
      </c>
      <c r="U16" s="330">
        <f>IF(ISERROR(T16/T17),"",IF(T16/T17=0,"-",IF(T16/T17&gt;2,"+++",T16/T17-1)))</f>
        <v>0.31727659574468081</v>
      </c>
      <c r="V16" s="331">
        <f>V18+V20+V22+V24+V26+V28</f>
        <v>164.86660000000001</v>
      </c>
      <c r="W16" s="330" t="str">
        <f>IF(ISERROR(V16/V17),"",IF(V16/V17=0,"-",IF(V16/V17&gt;2,"+++",V16/V17-1)))</f>
        <v>+++</v>
      </c>
      <c r="X16" s="331">
        <f>X18+X20+X22+X24+X26+X28</f>
        <v>88.649299999999997</v>
      </c>
      <c r="Y16" s="330" t="str">
        <f>IF(ISERROR(X16/X17),"",IF(X16/X17=0,"-",IF(X16/X17&gt;2,"+++",X16/X17-1)))</f>
        <v>+++</v>
      </c>
      <c r="Z16" s="331">
        <f>Z18+Z20+Z22+Z24+Z26+Z28</f>
        <v>1.5963999999999998</v>
      </c>
      <c r="AA16" s="330" t="str">
        <f>IF(ISERROR(Z16/Z17),"",IF(Z16/Z17=0,"-",IF(Z16/Z17&gt;2,"+++",Z16/Z17-1)))</f>
        <v>+++</v>
      </c>
      <c r="AB16" s="331">
        <f>AB18+AB20+AB22+AB24+AB26+AB28</f>
        <v>0</v>
      </c>
      <c r="AC16" s="330" t="str">
        <f>IF(ISERROR(AB16/AB17),"",IF(AB16/AB17=0,"-",IF(AB16/AB17&gt;2,"+++",AB16/AB17-1)))</f>
        <v/>
      </c>
      <c r="AD16" s="331"/>
      <c r="AE16" s="330"/>
      <c r="AF16" s="329">
        <f>AH16-Z16-X16-V16-T16-R16-P16-N16-L16-J16-H16-F16</f>
        <v>13796.009299999991</v>
      </c>
      <c r="AG16" s="332">
        <f>IF(ISERROR(AF16/AF17),"",IF(AF16/AF17=0,"-",IF(AF16/AF17&gt;2,"+++",AF16/AF17-1)))</f>
        <v>0.13734260014661204</v>
      </c>
      <c r="AH16" s="329">
        <f>AH18+AH20+AH22+AH24+AH26+AH28</f>
        <v>129967.32339999999</v>
      </c>
      <c r="AI16" s="332">
        <f>IF(ISERROR(AH16/AH17),"",IF(AH16/AH17=0,"-",IF(AH16/AH17&gt;2,"+++",AH16/AH17-1)))</f>
        <v>0.37655320900951517</v>
      </c>
      <c r="AJ16" s="329"/>
      <c r="AK16" s="316"/>
      <c r="AL16" s="317"/>
      <c r="AM16" s="464" t="s">
        <v>82</v>
      </c>
      <c r="AN16" s="461" t="s">
        <v>83</v>
      </c>
      <c r="AO16" s="461"/>
      <c r="AP16" s="103"/>
      <c r="AQ16" s="328">
        <f t="shared" si="18"/>
        <v>2024</v>
      </c>
      <c r="AR16" s="329">
        <f>AR18+AR20+AR22+AR24+AR26+AR28</f>
        <v>24175.271999999997</v>
      </c>
      <c r="AS16" s="333">
        <f>IF(ISERROR(AR16/AR17),"",IF(AR16/AR17=0,"-",IF(AR16/AR17&gt;2,"+++",AR16/AR17-1)))</f>
        <v>2.6941846490160959E-2</v>
      </c>
      <c r="AT16" s="331">
        <f>AT18+AT20+AT22+AT24+AT26+AT28</f>
        <v>6759.7894000000006</v>
      </c>
      <c r="AU16" s="330">
        <f>IF(ISERROR(AT16/AT17),"",IF(AT16/AT17=0,"-",IF(AT16/AT17&gt;2,"+++",AT16/AT17-1)))</f>
        <v>0.12802091242380209</v>
      </c>
      <c r="AV16" s="331">
        <f>AV18+AV20+AV22+AV24+AV26+AV28</f>
        <v>20454.180499999999</v>
      </c>
      <c r="AW16" s="330">
        <f>IF(ISERROR(AV16/AV17),"",IF(AV16/AV17=0,"-",IF(AV16/AV17&gt;2,"+++",AV16/AV17-1)))</f>
        <v>3.5713962187639003E-2</v>
      </c>
      <c r="AX16" s="331">
        <f>AX18+AX20+AX22+AX24+AX26+AX28</f>
        <v>10525.6567</v>
      </c>
      <c r="AY16" s="330">
        <f>IF(ISERROR(AX16/AX17),"",IF(AX16/AX17=0,"-",IF(AX16/AX17&gt;2,"+++",AX16/AX17-1)))</f>
        <v>-2.926813302068465E-2</v>
      </c>
      <c r="AZ16" s="331">
        <f>AZ18+AZ20+AZ22+AZ24+AZ26+AZ28</f>
        <v>4909.8276000000005</v>
      </c>
      <c r="BA16" s="330">
        <f>IF(ISERROR(AZ16/AZ17),"",IF(AZ16/AZ17=0,"-",IF(AZ16/AZ17&gt;2,"+++",AZ16/AZ17-1)))</f>
        <v>-0.10535010856529436</v>
      </c>
      <c r="BB16" s="331">
        <f>BB18+BB20+BB22+BB24+BB26+BB28</f>
        <v>2610.8639000000003</v>
      </c>
      <c r="BC16" s="330">
        <f>IF(ISERROR(BB16/BB17),"",IF(BB16/BB17=0,"-",IF(BB16/BB17&gt;2,"+++",BB16/BB17-1)))</f>
        <v>0.15088014080348611</v>
      </c>
      <c r="BD16" s="331">
        <f>BD18+BD20+BD22+BD24+BD26+BD28</f>
        <v>1282.7919000000002</v>
      </c>
      <c r="BE16" s="330" t="str">
        <f>IF(ISERROR(BD16/BD17),"",IF(BD16/BD17=0,"-",IF(BD16/BD17&gt;2,"+++",BD16/BD17-1)))</f>
        <v>+++</v>
      </c>
      <c r="BF16" s="331">
        <f>BF18+BF20+BF22+BF24+BF26+BF28</f>
        <v>389.4085</v>
      </c>
      <c r="BG16" s="330">
        <f>IF(ISERROR(BF16/BF17),"",IF(BF16/BF17=0,"-",IF(BF16/BF17&gt;2,"+++",BF16/BF17-1)))</f>
        <v>-0.33989519242635269</v>
      </c>
      <c r="BH16" s="331">
        <f>BH18+BH20+BH22+BH24+BH26+BH28</f>
        <v>0</v>
      </c>
      <c r="BI16" s="330" t="str">
        <f>IF(ISERROR(BH16/BH17),"",IF(BH16/BH17=0,"-",IF(BH16/BH17&gt;2,"+++",BH16/BH17-1)))</f>
        <v/>
      </c>
      <c r="BJ16" s="331">
        <f>BJ18+BJ20+BJ22+BJ24+BJ26+BJ28</f>
        <v>571.43490000000008</v>
      </c>
      <c r="BK16" s="330">
        <f>IF(ISERROR(BJ16/BJ17),"",IF(BJ16/BJ17=0,"-",IF(BJ16/BJ17&gt;2,"+++",BJ16/BJ17-1)))</f>
        <v>0.44697651275649442</v>
      </c>
      <c r="BL16" s="331">
        <f t="shared" ref="BL16:BL17" si="24">BL18+BL20+BL22+BL24+BL26+BL28</f>
        <v>10.073900000000002</v>
      </c>
      <c r="BM16" s="330" t="str">
        <f t="shared" ref="BM16" si="25">IF(ISERROR(BL16/BL17),"",IF(BL16/BL17=0,"-",IF(BL16/BL17&gt;2,"+++",BL16/BL17-1)))</f>
        <v>+++</v>
      </c>
      <c r="BN16" s="329">
        <f t="shared" si="21"/>
        <v>729.68570000000182</v>
      </c>
      <c r="BO16" s="332">
        <f>IF(ISERROR(BN16/BN17),"",IF(BN16/BN17=0,"-",IF(BN16/BN17&gt;2,"+++",BN16/BN17-1)))</f>
        <v>-0.19716309263193699</v>
      </c>
      <c r="BP16" s="329">
        <f t="shared" ref="BP16:BP17" si="26">BP18+BP20+BP22+BP24+BP26+BP28</f>
        <v>72418.985000000001</v>
      </c>
      <c r="BQ16" s="332">
        <f>IF(ISERROR(BP16/BP17),"",IF(BP16/BP17=0,"-",IF(BP16/BP17&gt;2,"+++",BP16/BP17-1)))</f>
        <v>3.3772321961776264E-2</v>
      </c>
      <c r="BR16" s="334"/>
      <c r="BS16" s="320"/>
      <c r="BT16" s="321"/>
      <c r="CI16" s="93" t="s">
        <v>2</v>
      </c>
      <c r="CJ16" s="322" t="s">
        <v>84</v>
      </c>
      <c r="CL16" s="323">
        <v>5</v>
      </c>
      <c r="CM16" s="299">
        <f t="shared" si="22"/>
        <v>2014</v>
      </c>
      <c r="CN16" s="144" t="s">
        <v>85</v>
      </c>
    </row>
    <row r="17" spans="1:92" ht="17.100000000000001" customHeight="1" thickBot="1">
      <c r="A17" s="465"/>
      <c r="B17" s="469"/>
      <c r="C17" s="469"/>
      <c r="D17" s="84"/>
      <c r="E17" s="301">
        <f>E16-1</f>
        <v>2023</v>
      </c>
      <c r="F17" s="302">
        <f>F19+F21+F23+F25+F27+F29</f>
        <v>62555.254499999995</v>
      </c>
      <c r="G17" s="324"/>
      <c r="H17" s="304">
        <f>H19+H21+H23+H25+H27+H29</f>
        <v>5806.2846</v>
      </c>
      <c r="I17" s="324"/>
      <c r="J17" s="304">
        <f>J19+J21+J23+J25+J27+J29</f>
        <v>3908.7175999999995</v>
      </c>
      <c r="K17" s="324"/>
      <c r="L17" s="304">
        <f>L19+L21+L23+L25+L27+L29</f>
        <v>9856.7285000000011</v>
      </c>
      <c r="M17" s="324"/>
      <c r="N17" s="304">
        <f>N19+N21+N23+N25+N27+N29</f>
        <v>0.1014</v>
      </c>
      <c r="O17" s="324"/>
      <c r="P17" s="304">
        <f>P19+P21+P23+P25+P27+P29</f>
        <v>0</v>
      </c>
      <c r="Q17" s="324"/>
      <c r="R17" s="304">
        <f>R19+R21+R23+R25+R27+R29</f>
        <v>81.921400000000006</v>
      </c>
      <c r="S17" s="324"/>
      <c r="T17" s="304">
        <f>T19+T21+T23+T25+T27+T29</f>
        <v>15.275</v>
      </c>
      <c r="U17" s="324"/>
      <c r="V17" s="304">
        <f>V19+V21+V23+V25+V27+V29</f>
        <v>31.171799999999998</v>
      </c>
      <c r="W17" s="324"/>
      <c r="X17" s="304">
        <f>X19+X21+X23+X25+X27+X29</f>
        <v>29.438200000000002</v>
      </c>
      <c r="Y17" s="324"/>
      <c r="Z17" s="304">
        <f>Z19+Z21+Z23+Z25+Z27+Z29</f>
        <v>0.1066</v>
      </c>
      <c r="AA17" s="324"/>
      <c r="AB17" s="304">
        <f>AB19+AB21+AB23+AB25+AB27+AB29</f>
        <v>0</v>
      </c>
      <c r="AC17" s="324"/>
      <c r="AD17" s="304"/>
      <c r="AE17" s="324"/>
      <c r="AF17" s="302">
        <f t="shared" ref="AF17:AF77" si="27">AH17-Z17-X17-V17-T17-R17-P17-N17-L17-J17-H17-F17</f>
        <v>12130.0383</v>
      </c>
      <c r="AG17" s="325"/>
      <c r="AH17" s="302">
        <f>AH19+AH21+AH23+AH25+AH27+AH29</f>
        <v>94415.037899999996</v>
      </c>
      <c r="AI17" s="325"/>
      <c r="AJ17" s="302"/>
      <c r="AK17" s="325"/>
      <c r="AL17" s="317"/>
      <c r="AM17" s="465"/>
      <c r="AN17" s="469"/>
      <c r="AO17" s="469"/>
      <c r="AP17" s="84"/>
      <c r="AQ17" s="301">
        <f t="shared" si="20"/>
        <v>2023</v>
      </c>
      <c r="AR17" s="302">
        <f>AR19+AR21+AR23+AR25+AR27+AR29</f>
        <v>23541.033100000001</v>
      </c>
      <c r="AS17" s="326"/>
      <c r="AT17" s="304">
        <f>AT19+AT21+AT23+AT25+AT27+AT29</f>
        <v>5992.61</v>
      </c>
      <c r="AU17" s="324"/>
      <c r="AV17" s="304">
        <f>AV19+AV21+AV23+AV25+AV27+AV29</f>
        <v>19748.870100000004</v>
      </c>
      <c r="AW17" s="324"/>
      <c r="AX17" s="304">
        <f>AX19+AX21+AX23+AX25+AX27+AX29</f>
        <v>10843.011399999999</v>
      </c>
      <c r="AY17" s="324"/>
      <c r="AZ17" s="304">
        <f>AZ19+AZ21+AZ23+AZ25+AZ27+AZ29</f>
        <v>5487.9877000000006</v>
      </c>
      <c r="BA17" s="324"/>
      <c r="BB17" s="304">
        <f>BB19+BB21+BB23+BB25+BB27+BB29</f>
        <v>2268.5801999999999</v>
      </c>
      <c r="BC17" s="324"/>
      <c r="BD17" s="304">
        <f>BD19+BD21+BD23+BD25+BD27+BD29</f>
        <v>274.76409999999998</v>
      </c>
      <c r="BE17" s="324"/>
      <c r="BF17" s="304">
        <f>BF19+BF21+BF23+BF25+BF27+BF29</f>
        <v>589.91920000000005</v>
      </c>
      <c r="BG17" s="324"/>
      <c r="BH17" s="304">
        <f>BH19+BH21+BH23+BH25+BH27+BH29</f>
        <v>0</v>
      </c>
      <c r="BI17" s="324"/>
      <c r="BJ17" s="304">
        <f>BJ19+BJ21+BJ23+BJ25+BJ27+BJ29</f>
        <v>394.91649999999998</v>
      </c>
      <c r="BK17" s="324"/>
      <c r="BL17" s="304">
        <f t="shared" si="24"/>
        <v>2.5518000000000001</v>
      </c>
      <c r="BM17" s="324"/>
      <c r="BN17" s="302">
        <f t="shared" si="21"/>
        <v>908.88409999999567</v>
      </c>
      <c r="BO17" s="325"/>
      <c r="BP17" s="302">
        <f t="shared" si="26"/>
        <v>70053.128200000006</v>
      </c>
      <c r="BQ17" s="325"/>
      <c r="BR17" s="307"/>
      <c r="BS17" s="327"/>
      <c r="BT17" s="321"/>
      <c r="CI17" s="335" t="s">
        <v>86</v>
      </c>
      <c r="CJ17" s="336"/>
      <c r="CL17" s="323">
        <v>6</v>
      </c>
      <c r="CM17" s="299">
        <f t="shared" si="22"/>
        <v>2015</v>
      </c>
      <c r="CN17" s="144" t="s">
        <v>87</v>
      </c>
    </row>
    <row r="18" spans="1:92" ht="17.100000000000001" hidden="1" customHeight="1" outlineLevel="1">
      <c r="A18" s="121"/>
      <c r="B18" s="122" t="s">
        <v>88</v>
      </c>
      <c r="C18" s="123" t="s">
        <v>89</v>
      </c>
      <c r="D18" s="124" t="s">
        <v>90</v>
      </c>
      <c r="E18" s="337">
        <f>$R$5</f>
        <v>2024</v>
      </c>
      <c r="F18" s="338">
        <v>5771.1080000000002</v>
      </c>
      <c r="G18" s="313">
        <f>IF(ISERROR(F18/F19),"",IF(F18/F19=0,"-",IF(F18/F19&gt;2,"+++",F18/F19-1)))</f>
        <v>-6.7639990726656829E-2</v>
      </c>
      <c r="H18" s="339">
        <v>5745.9160000000002</v>
      </c>
      <c r="I18" s="313" t="str">
        <f>IF(ISERROR(H18/H19),"",IF(H18/H19=0,"-",IF(H18/H19&gt;2,"+++",H18/H19-1)))</f>
        <v>+++</v>
      </c>
      <c r="J18" s="339">
        <v>0</v>
      </c>
      <c r="K18" s="313" t="str">
        <f>IF(ISERROR(J18/J19),"",IF(J18/J19=0,"-",IF(J18/J19&gt;2,"+++",J18/J19-1)))</f>
        <v/>
      </c>
      <c r="L18" s="339">
        <v>2129.6320000000001</v>
      </c>
      <c r="M18" s="313">
        <f>IF(ISERROR(L18/L19),"",IF(L18/L19=0,"-",IF(L18/L19&gt;2,"+++",L18/L19-1)))</f>
        <v>0.3381027450926184</v>
      </c>
      <c r="N18" s="339">
        <v>0</v>
      </c>
      <c r="O18" s="313" t="str">
        <f>IF(ISERROR(N18/N19),"",IF(N18/N19=0,"-",IF(N18/N19&gt;2,"+++",N18/N19-1)))</f>
        <v/>
      </c>
      <c r="P18" s="339">
        <v>5687.3890000000001</v>
      </c>
      <c r="Q18" s="313" t="str">
        <f>IF(ISERROR(P18/P19),"",IF(P18/P19=0,"-",IF(P18/P19&gt;2,"+++",P18/P19-1)))</f>
        <v/>
      </c>
      <c r="R18" s="339">
        <v>0.90500000000000003</v>
      </c>
      <c r="S18" s="313" t="str">
        <f>IF(ISERROR(R18/R19),"",IF(R18/R19=0,"-",IF(R18/R19&gt;2,"+++",R18/R19-1)))</f>
        <v/>
      </c>
      <c r="T18" s="339">
        <v>0</v>
      </c>
      <c r="U18" s="313" t="str">
        <f>IF(ISERROR(T18/T19),"",IF(T18/T19=0,"-",IF(T18/T19&gt;2,"+++",T18/T19-1)))</f>
        <v/>
      </c>
      <c r="V18" s="339">
        <v>2.359</v>
      </c>
      <c r="W18" s="313" t="str">
        <f>IF(ISERROR(V18/V19),"",IF(V18/V19=0,"-",IF(V18/V19&gt;2,"+++",V18/V19-1)))</f>
        <v/>
      </c>
      <c r="X18" s="339">
        <v>0</v>
      </c>
      <c r="Y18" s="313" t="str">
        <f>IF(ISERROR(X18/X19),"",IF(X18/X19=0,"-",IF(X18/X19&gt;2,"+++",X18/X19-1)))</f>
        <v/>
      </c>
      <c r="Z18" s="339">
        <v>0</v>
      </c>
      <c r="AA18" s="313" t="str">
        <f>IF(ISERROR(Z18/Z19),"",IF(Z18/Z19=0,"-",IF(Z18/Z19&gt;2,"+++",Z18/Z19-1)))</f>
        <v/>
      </c>
      <c r="AB18" s="339">
        <v>0</v>
      </c>
      <c r="AC18" s="313" t="str">
        <f>IF(ISERROR(AB18/AB19),"",IF(AB18/AB19=0,"-",IF(AB18/AB19&gt;2,"+++",AB18/AB19-1)))</f>
        <v/>
      </c>
      <c r="AD18" s="339"/>
      <c r="AE18" s="313"/>
      <c r="AF18" s="338">
        <f t="shared" si="27"/>
        <v>3765.2849999999999</v>
      </c>
      <c r="AG18" s="315">
        <f>IF(ISERROR(AF18/AF19),"",IF(AF18/AF19=0,"-",IF(AF18/AF19&gt;2,"+++",AF18/AF19-1)))</f>
        <v>0.15011657603375195</v>
      </c>
      <c r="AH18" s="338">
        <v>23102.593999999997</v>
      </c>
      <c r="AI18" s="315">
        <f>IF(ISERROR(AH18/AH19),"",IF(AH18/AH19=0,"-",IF(AH18/AH19&gt;2,"+++",AH18/AH19-1)))</f>
        <v>0.91385742286198068</v>
      </c>
      <c r="AJ18" s="338"/>
      <c r="AK18" s="315"/>
      <c r="AL18" s="317"/>
      <c r="AM18" s="121"/>
      <c r="AN18" s="122" t="s">
        <v>88</v>
      </c>
      <c r="AO18" s="123" t="s">
        <v>89</v>
      </c>
      <c r="AP18" s="124" t="s">
        <v>90</v>
      </c>
      <c r="AQ18" s="337">
        <f t="shared" si="18"/>
        <v>2024</v>
      </c>
      <c r="AR18" s="338">
        <v>5268.6139999999996</v>
      </c>
      <c r="AS18" s="318">
        <f>IF(ISERROR(AR18/AR19),"",IF(AR18/AR19=0,"-",IF(AR18/AR19&gt;2,"+++",AR18/AR19-1)))</f>
        <v>3.9760275168867265E-2</v>
      </c>
      <c r="AT18" s="339">
        <v>0</v>
      </c>
      <c r="AU18" s="313" t="str">
        <f>IF(ISERROR(AT18/AT19),"",IF(AT18/AT19=0,"-",IF(AT18/AT19&gt;2,"+++",AT18/AT19-1)))</f>
        <v/>
      </c>
      <c r="AV18" s="339">
        <v>0</v>
      </c>
      <c r="AW18" s="313" t="str">
        <f>IF(ISERROR(AV18/AV19),"",IF(AV18/AV19=0,"-",IF(AV18/AV19&gt;2,"+++",AV18/AV19-1)))</f>
        <v/>
      </c>
      <c r="AX18" s="339">
        <v>0</v>
      </c>
      <c r="AY18" s="313" t="str">
        <f>IF(ISERROR(AX18/AX19),"",IF(AX18/AX19=0,"-",IF(AX18/AX19&gt;2,"+++",AX18/AX19-1)))</f>
        <v/>
      </c>
      <c r="AZ18" s="339">
        <v>0</v>
      </c>
      <c r="BA18" s="313" t="str">
        <f>IF(ISERROR(AZ18/AZ19),"",IF(AZ18/AZ19=0,"-",IF(AZ18/AZ19&gt;2,"+++",AZ18/AZ19-1)))</f>
        <v/>
      </c>
      <c r="BB18" s="339">
        <v>0</v>
      </c>
      <c r="BC18" s="313" t="str">
        <f>IF(ISERROR(BB18/BB19),"",IF(BB18/BB19=0,"-",IF(BB18/BB19&gt;2,"+++",BB18/BB19-1)))</f>
        <v/>
      </c>
      <c r="BD18" s="339">
        <v>0</v>
      </c>
      <c r="BE18" s="313" t="str">
        <f>IF(ISERROR(BD18/BD19),"",IF(BD18/BD19=0,"-",IF(BD18/BD19&gt;2,"+++",BD18/BD19-1)))</f>
        <v/>
      </c>
      <c r="BF18" s="339">
        <v>0</v>
      </c>
      <c r="BG18" s="313" t="str">
        <f>IF(ISERROR(BF18/BF19),"",IF(BF18/BF19=0,"-",IF(BF18/BF19&gt;2,"+++",BF18/BF19-1)))</f>
        <v/>
      </c>
      <c r="BH18" s="339">
        <v>0</v>
      </c>
      <c r="BI18" s="313" t="str">
        <f>IF(ISERROR(BH18/BH19),"",IF(BH18/BH19=0,"-",IF(BH18/BH19&gt;2,"+++",BH18/BH19-1)))</f>
        <v/>
      </c>
      <c r="BJ18" s="339">
        <v>0</v>
      </c>
      <c r="BK18" s="313" t="str">
        <f>IF(ISERROR(BJ18/BJ19),"",IF(BJ18/BJ19=0,"-",IF(BJ18/BJ19&gt;2,"+++",BJ18/BJ19-1)))</f>
        <v/>
      </c>
      <c r="BL18" s="339">
        <v>0</v>
      </c>
      <c r="BM18" s="313" t="str">
        <f t="shared" ref="BM18" si="28">IF(ISERROR(BL18/BL19),"",IF(BL18/BL19=0,"-",IF(BL18/BL19&gt;2,"+++",BL18/BL19-1)))</f>
        <v/>
      </c>
      <c r="BN18" s="338">
        <f t="shared" si="21"/>
        <v>7.9000000000633008E-2</v>
      </c>
      <c r="BO18" s="315" t="str">
        <f>IF(ISERROR(BN18/BN19),"",IF(BN18/BN19=0,"-",IF(BN18/BN19&gt;2,"+++",BN18/BN19-1)))</f>
        <v>+++</v>
      </c>
      <c r="BP18" s="338">
        <v>5268.6930000000002</v>
      </c>
      <c r="BQ18" s="315">
        <f>IF(ISERROR(BP18/BP19),"",IF(BP18/BP19=0,"-",IF(BP18/BP19&gt;2,"+++",BP18/BP19-1)))</f>
        <v>3.9774839811270279E-2</v>
      </c>
      <c r="BR18" s="340"/>
      <c r="BS18" s="341"/>
      <c r="BT18" s="321"/>
      <c r="CI18" s="93" t="s">
        <v>91</v>
      </c>
      <c r="CJ18" s="322">
        <v>1</v>
      </c>
      <c r="CL18" s="323">
        <v>7</v>
      </c>
      <c r="CM18" s="299">
        <f t="shared" si="22"/>
        <v>2016</v>
      </c>
      <c r="CN18" s="144" t="s">
        <v>92</v>
      </c>
    </row>
    <row r="19" spans="1:92" ht="17.100000000000001" hidden="1" customHeight="1" outlineLevel="1" thickBot="1">
      <c r="A19" s="121"/>
      <c r="B19" s="133"/>
      <c r="C19" s="134"/>
      <c r="D19" s="113" t="s">
        <v>90</v>
      </c>
      <c r="E19" s="342">
        <f>E18-1</f>
        <v>2023</v>
      </c>
      <c r="F19" s="343">
        <v>6189.7849999999999</v>
      </c>
      <c r="G19" s="344"/>
      <c r="H19" s="345">
        <v>1016.075</v>
      </c>
      <c r="I19" s="344"/>
      <c r="J19" s="345">
        <v>0</v>
      </c>
      <c r="K19" s="344"/>
      <c r="L19" s="345">
        <v>1591.5309999999999</v>
      </c>
      <c r="M19" s="344"/>
      <c r="N19" s="345">
        <v>0</v>
      </c>
      <c r="O19" s="344"/>
      <c r="P19" s="345">
        <v>0</v>
      </c>
      <c r="Q19" s="344"/>
      <c r="R19" s="345">
        <v>0</v>
      </c>
      <c r="S19" s="344"/>
      <c r="T19" s="345">
        <v>0</v>
      </c>
      <c r="U19" s="344"/>
      <c r="V19" s="345">
        <v>0</v>
      </c>
      <c r="W19" s="344"/>
      <c r="X19" s="345">
        <v>0</v>
      </c>
      <c r="Y19" s="344"/>
      <c r="Z19" s="345">
        <v>0</v>
      </c>
      <c r="AA19" s="344"/>
      <c r="AB19" s="345">
        <v>0</v>
      </c>
      <c r="AC19" s="344"/>
      <c r="AD19" s="345"/>
      <c r="AE19" s="344"/>
      <c r="AF19" s="343">
        <f t="shared" si="27"/>
        <v>3273.8289999999979</v>
      </c>
      <c r="AG19" s="346"/>
      <c r="AH19" s="343">
        <v>12071.22</v>
      </c>
      <c r="AI19" s="346"/>
      <c r="AJ19" s="343"/>
      <c r="AK19" s="346"/>
      <c r="AL19" s="317"/>
      <c r="AM19" s="121"/>
      <c r="AN19" s="133"/>
      <c r="AO19" s="134"/>
      <c r="AP19" s="113" t="s">
        <v>90</v>
      </c>
      <c r="AQ19" s="342">
        <f t="shared" si="20"/>
        <v>2023</v>
      </c>
      <c r="AR19" s="343">
        <v>5067.143</v>
      </c>
      <c r="AS19" s="347"/>
      <c r="AT19" s="345">
        <v>0</v>
      </c>
      <c r="AU19" s="344"/>
      <c r="AV19" s="345">
        <v>0</v>
      </c>
      <c r="AW19" s="344"/>
      <c r="AX19" s="345">
        <v>0</v>
      </c>
      <c r="AY19" s="344"/>
      <c r="AZ19" s="345">
        <v>0</v>
      </c>
      <c r="BA19" s="344"/>
      <c r="BB19" s="345">
        <v>0</v>
      </c>
      <c r="BC19" s="344"/>
      <c r="BD19" s="345">
        <v>0</v>
      </c>
      <c r="BE19" s="344"/>
      <c r="BF19" s="345">
        <v>0</v>
      </c>
      <c r="BG19" s="344"/>
      <c r="BH19" s="345">
        <v>0</v>
      </c>
      <c r="BI19" s="344"/>
      <c r="BJ19" s="345">
        <v>0</v>
      </c>
      <c r="BK19" s="344"/>
      <c r="BL19" s="345">
        <v>0</v>
      </c>
      <c r="BM19" s="344"/>
      <c r="BN19" s="343">
        <f t="shared" si="21"/>
        <v>5.0000000010186341E-3</v>
      </c>
      <c r="BO19" s="346"/>
      <c r="BP19" s="343">
        <v>5067.148000000001</v>
      </c>
      <c r="BQ19" s="346"/>
      <c r="BR19" s="348"/>
      <c r="BS19" s="349"/>
      <c r="BT19" s="321"/>
      <c r="CI19" s="93" t="s">
        <v>5</v>
      </c>
      <c r="CJ19" s="322">
        <v>2</v>
      </c>
      <c r="CL19" s="323">
        <v>8</v>
      </c>
      <c r="CM19" s="299">
        <f t="shared" si="22"/>
        <v>2017</v>
      </c>
      <c r="CN19" s="144" t="s">
        <v>93</v>
      </c>
    </row>
    <row r="20" spans="1:92" s="32" customFormat="1" ht="18" hidden="1" customHeight="1" outlineLevel="1" thickBot="1">
      <c r="A20" s="121"/>
      <c r="B20" s="122" t="s">
        <v>94</v>
      </c>
      <c r="C20" s="123" t="s">
        <v>95</v>
      </c>
      <c r="D20" s="124" t="s">
        <v>96</v>
      </c>
      <c r="E20" s="337">
        <f>$R$5</f>
        <v>2024</v>
      </c>
      <c r="F20" s="338">
        <v>483.66199999999998</v>
      </c>
      <c r="G20" s="350">
        <f>IF(ISERROR(F20/F21),"",IF(F20/F21=0,"-",IF(F20/F21&gt;2,"+++",F20/F21-1)))</f>
        <v>-0.30249374113086525</v>
      </c>
      <c r="H20" s="339">
        <v>18793.956999999999</v>
      </c>
      <c r="I20" s="350" t="str">
        <f>IF(ISERROR(H20/H21),"",IF(H20/H21=0,"-",IF(H20/H21&gt;2,"+++",H20/H21-1)))</f>
        <v>+++</v>
      </c>
      <c r="J20" s="339">
        <v>0</v>
      </c>
      <c r="K20" s="350" t="str">
        <f>IF(ISERROR(J20/J21),"",IF(J20/J21=0,"-",IF(J20/J21&gt;2,"+++",J20/J21-1)))</f>
        <v/>
      </c>
      <c r="L20" s="339">
        <v>434.13900000000001</v>
      </c>
      <c r="M20" s="350">
        <f>IF(ISERROR(L20/L21),"",IF(L20/L21=0,"-",IF(L20/L21&gt;2,"+++",L20/L21-1)))</f>
        <v>0.19569192973565497</v>
      </c>
      <c r="N20" s="339">
        <v>0</v>
      </c>
      <c r="O20" s="350" t="str">
        <f>IF(ISERROR(N20/N21),"",IF(N20/N21=0,"-",IF(N20/N21&gt;2,"+++",N20/N21-1)))</f>
        <v/>
      </c>
      <c r="P20" s="339">
        <v>437.19099999999997</v>
      </c>
      <c r="Q20" s="350" t="str">
        <f>IF(ISERROR(P20/P21),"",IF(P20/P21=0,"-",IF(P20/P21&gt;2,"+++",P20/P21-1)))</f>
        <v/>
      </c>
      <c r="R20" s="339">
        <v>0</v>
      </c>
      <c r="S20" s="350" t="str">
        <f>IF(ISERROR(R20/R21),"",IF(R20/R21=0,"-",IF(R20/R21&gt;2,"+++",R20/R21-1)))</f>
        <v/>
      </c>
      <c r="T20" s="339">
        <v>0</v>
      </c>
      <c r="U20" s="350" t="str">
        <f>IF(ISERROR(T20/T21),"",IF(T20/T21=0,"-",IF(T20/T21&gt;2,"+++",T20/T21-1)))</f>
        <v/>
      </c>
      <c r="V20" s="339">
        <v>36.622</v>
      </c>
      <c r="W20" s="350" t="str">
        <f>IF(ISERROR(V20/V21),"",IF(V20/V21=0,"-",IF(V20/V21&gt;2,"+++",V20/V21-1)))</f>
        <v/>
      </c>
      <c r="X20" s="339">
        <v>25.201000000000001</v>
      </c>
      <c r="Y20" s="350" t="str">
        <f>IF(ISERROR(X20/X21),"",IF(X20/X21=0,"-",IF(X20/X21&gt;2,"+++",X20/X21-1)))</f>
        <v>+++</v>
      </c>
      <c r="Z20" s="339">
        <v>0</v>
      </c>
      <c r="AA20" s="350" t="str">
        <f>IF(ISERROR(Z20/Z21),"",IF(Z20/Z21=0,"-",IF(Z20/Z21&gt;2,"+++",Z20/Z21-1)))</f>
        <v/>
      </c>
      <c r="AB20" s="339">
        <v>0</v>
      </c>
      <c r="AC20" s="350" t="str">
        <f>IF(ISERROR(AB20/AB21),"",IF(AB20/AB21=0,"-",IF(AB20/AB21&gt;2,"+++",AB20/AB21-1)))</f>
        <v/>
      </c>
      <c r="AD20" s="339"/>
      <c r="AE20" s="350"/>
      <c r="AF20" s="338">
        <f t="shared" si="27"/>
        <v>209.73900000000168</v>
      </c>
      <c r="AG20" s="351">
        <f>IF(ISERROR(AF20/AF21),"",IF(AF20/AF21=0,"-",IF(AF20/AF21&gt;2,"+++",AF20/AF21-1)))</f>
        <v>-0.23827112069904066</v>
      </c>
      <c r="AH20" s="338">
        <v>20420.510999999999</v>
      </c>
      <c r="AI20" s="351" t="str">
        <f>IF(ISERROR(AH20/AH21),"",IF(AH20/AH21=0,"-",IF(AH20/AH21&gt;2,"+++",AH20/AH21-1)))</f>
        <v>+++</v>
      </c>
      <c r="AJ20" s="338"/>
      <c r="AK20" s="351"/>
      <c r="AL20" s="291"/>
      <c r="AM20" s="121"/>
      <c r="AN20" s="122" t="s">
        <v>94</v>
      </c>
      <c r="AO20" s="123" t="s">
        <v>95</v>
      </c>
      <c r="AP20" s="124" t="s">
        <v>96</v>
      </c>
      <c r="AQ20" s="337">
        <f t="shared" si="18"/>
        <v>2024</v>
      </c>
      <c r="AR20" s="338">
        <v>1989.9180000000001</v>
      </c>
      <c r="AS20" s="352">
        <f>IF(ISERROR(AR20/AR21),"",IF(AR20/AR21=0,"-",IF(AR20/AR21&gt;2,"+++",AR20/AR21-1)))</f>
        <v>0.2823817969035971</v>
      </c>
      <c r="AT20" s="339">
        <v>0</v>
      </c>
      <c r="AU20" s="350" t="str">
        <f>IF(ISERROR(AT20/AT21),"",IF(AT20/AT21=0,"-",IF(AT20/AT21&gt;2,"+++",AT20/AT21-1)))</f>
        <v/>
      </c>
      <c r="AV20" s="339">
        <v>0</v>
      </c>
      <c r="AW20" s="350" t="str">
        <f>IF(ISERROR(AV20/AV21),"",IF(AV20/AV21=0,"-",IF(AV20/AV21&gt;2,"+++",AV20/AV21-1)))</f>
        <v/>
      </c>
      <c r="AX20" s="339">
        <v>0</v>
      </c>
      <c r="AY20" s="350" t="str">
        <f>IF(ISERROR(AX20/AX21),"",IF(AX20/AX21=0,"-",IF(AX20/AX21&gt;2,"+++",AX20/AX21-1)))</f>
        <v/>
      </c>
      <c r="AZ20" s="339">
        <v>0</v>
      </c>
      <c r="BA20" s="350" t="str">
        <f>IF(ISERROR(AZ20/AZ21),"",IF(AZ20/AZ21=0,"-",IF(AZ20/AZ21&gt;2,"+++",AZ20/AZ21-1)))</f>
        <v/>
      </c>
      <c r="BB20" s="339">
        <v>0</v>
      </c>
      <c r="BC20" s="350" t="str">
        <f>IF(ISERROR(BB20/BB21),"",IF(BB20/BB21=0,"-",IF(BB20/BB21&gt;2,"+++",BB20/BB21-1)))</f>
        <v/>
      </c>
      <c r="BD20" s="339">
        <v>0</v>
      </c>
      <c r="BE20" s="350" t="str">
        <f>IF(ISERROR(BD20/BD21),"",IF(BD20/BD21=0,"-",IF(BD20/BD21&gt;2,"+++",BD20/BD21-1)))</f>
        <v/>
      </c>
      <c r="BF20" s="339">
        <v>0</v>
      </c>
      <c r="BG20" s="350" t="str">
        <f>IF(ISERROR(BF20/BF21),"",IF(BF20/BF21=0,"-",IF(BF20/BF21&gt;2,"+++",BF20/BF21-1)))</f>
        <v/>
      </c>
      <c r="BH20" s="339">
        <v>0</v>
      </c>
      <c r="BI20" s="350" t="str">
        <f>IF(ISERROR(BH20/BH21),"",IF(BH20/BH21=0,"-",IF(BH20/BH21&gt;2,"+++",BH20/BH21-1)))</f>
        <v/>
      </c>
      <c r="BJ20" s="339">
        <v>0</v>
      </c>
      <c r="BK20" s="350" t="str">
        <f>IF(ISERROR(BJ20/BJ21),"",IF(BJ20/BJ21=0,"-",IF(BJ20/BJ21&gt;2,"+++",BJ20/BJ21-1)))</f>
        <v/>
      </c>
      <c r="BL20" s="339">
        <v>0</v>
      </c>
      <c r="BM20" s="350" t="str">
        <f t="shared" ref="BM20" si="29">IF(ISERROR(BL20/BL21),"",IF(BL20/BL21=0,"-",IF(BL20/BL21&gt;2,"+++",BL20/BL21-1)))</f>
        <v/>
      </c>
      <c r="BN20" s="338">
        <f t="shared" si="21"/>
        <v>0</v>
      </c>
      <c r="BO20" s="351" t="str">
        <f>IF(ISERROR(BN20/BN21),"",IF(BN20/BN21=0,"-",IF(BN20/BN21&gt;2,"+++",BN20/BN21-1)))</f>
        <v>-</v>
      </c>
      <c r="BP20" s="338">
        <v>1989.9180000000001</v>
      </c>
      <c r="BQ20" s="351">
        <f>IF(ISERROR(BP20/BP21),"",IF(BP20/BP21=0,"-",IF(BP20/BP21&gt;2,"+++",BP20/BP21-1)))</f>
        <v>0.28235700485769111</v>
      </c>
      <c r="BR20" s="340"/>
      <c r="BS20" s="353"/>
      <c r="BT20" s="295"/>
      <c r="CI20" s="296" t="s">
        <v>97</v>
      </c>
      <c r="CJ20" s="297">
        <f>VLOOKUP($K$5,$CI$21:$CJ$22,2,0)</f>
        <v>9</v>
      </c>
      <c r="CL20" s="298">
        <v>9</v>
      </c>
      <c r="CM20" s="299">
        <v>2018</v>
      </c>
      <c r="CN20" s="300" t="s">
        <v>98</v>
      </c>
    </row>
    <row r="21" spans="1:92" s="32" customFormat="1" ht="18" hidden="1" customHeight="1" outlineLevel="1">
      <c r="A21" s="121"/>
      <c r="B21" s="133"/>
      <c r="C21" s="134"/>
      <c r="D21" s="113" t="s">
        <v>96</v>
      </c>
      <c r="E21" s="342">
        <f>E20-1</f>
        <v>2023</v>
      </c>
      <c r="F21" s="343">
        <v>693.41600000000005</v>
      </c>
      <c r="G21" s="354"/>
      <c r="H21" s="345">
        <v>4672.3620000000001</v>
      </c>
      <c r="I21" s="354"/>
      <c r="J21" s="345">
        <v>0</v>
      </c>
      <c r="K21" s="354"/>
      <c r="L21" s="345">
        <v>363.08600000000001</v>
      </c>
      <c r="M21" s="354"/>
      <c r="N21" s="345">
        <v>0</v>
      </c>
      <c r="O21" s="354"/>
      <c r="P21" s="345">
        <v>0</v>
      </c>
      <c r="Q21" s="354"/>
      <c r="R21" s="345">
        <v>0</v>
      </c>
      <c r="S21" s="354"/>
      <c r="T21" s="345">
        <v>0</v>
      </c>
      <c r="U21" s="354"/>
      <c r="V21" s="345">
        <v>0</v>
      </c>
      <c r="W21" s="354"/>
      <c r="X21" s="345">
        <v>3.4609999999999999</v>
      </c>
      <c r="Y21" s="354"/>
      <c r="Z21" s="345">
        <v>0</v>
      </c>
      <c r="AA21" s="354"/>
      <c r="AB21" s="345">
        <v>0</v>
      </c>
      <c r="AC21" s="354"/>
      <c r="AD21" s="345"/>
      <c r="AE21" s="354"/>
      <c r="AF21" s="343">
        <f t="shared" si="27"/>
        <v>275.34599999999966</v>
      </c>
      <c r="AG21" s="355"/>
      <c r="AH21" s="343">
        <v>6007.6710000000003</v>
      </c>
      <c r="AI21" s="355"/>
      <c r="AJ21" s="343"/>
      <c r="AK21" s="355"/>
      <c r="AL21" s="291"/>
      <c r="AM21" s="121"/>
      <c r="AN21" s="133"/>
      <c r="AO21" s="134"/>
      <c r="AP21" s="113" t="s">
        <v>96</v>
      </c>
      <c r="AQ21" s="342">
        <f t="shared" si="20"/>
        <v>2023</v>
      </c>
      <c r="AR21" s="343">
        <v>1551.7359999999999</v>
      </c>
      <c r="AS21" s="356"/>
      <c r="AT21" s="345">
        <v>0</v>
      </c>
      <c r="AU21" s="354"/>
      <c r="AV21" s="345">
        <v>0</v>
      </c>
      <c r="AW21" s="354"/>
      <c r="AX21" s="345">
        <v>0</v>
      </c>
      <c r="AY21" s="354"/>
      <c r="AZ21" s="345">
        <v>0</v>
      </c>
      <c r="BA21" s="354"/>
      <c r="BB21" s="345">
        <v>0</v>
      </c>
      <c r="BC21" s="354"/>
      <c r="BD21" s="345">
        <v>0</v>
      </c>
      <c r="BE21" s="354"/>
      <c r="BF21" s="345">
        <v>0</v>
      </c>
      <c r="BG21" s="354"/>
      <c r="BH21" s="345">
        <v>0</v>
      </c>
      <c r="BI21" s="354"/>
      <c r="BJ21" s="345">
        <v>0</v>
      </c>
      <c r="BK21" s="354"/>
      <c r="BL21" s="345">
        <v>0</v>
      </c>
      <c r="BM21" s="354"/>
      <c r="BN21" s="343">
        <f t="shared" si="21"/>
        <v>3.0000000000200089E-2</v>
      </c>
      <c r="BO21" s="355"/>
      <c r="BP21" s="343">
        <v>1551.7660000000001</v>
      </c>
      <c r="BQ21" s="355"/>
      <c r="BR21" s="348"/>
      <c r="BS21" s="357"/>
      <c r="BT21" s="295"/>
      <c r="CI21" s="309" t="s">
        <v>99</v>
      </c>
      <c r="CJ21" s="310">
        <v>8</v>
      </c>
      <c r="CL21" s="298">
        <v>10</v>
      </c>
      <c r="CM21" s="299">
        <v>2019</v>
      </c>
      <c r="CN21" s="300" t="s">
        <v>100</v>
      </c>
    </row>
    <row r="22" spans="1:92" ht="17.100000000000001" hidden="1" customHeight="1" outlineLevel="1">
      <c r="A22" s="121"/>
      <c r="B22" s="122" t="s">
        <v>101</v>
      </c>
      <c r="C22" s="123" t="s">
        <v>102</v>
      </c>
      <c r="D22" s="124" t="s">
        <v>103</v>
      </c>
      <c r="E22" s="337">
        <f>$R$5</f>
        <v>2024</v>
      </c>
      <c r="F22" s="338">
        <v>216.46699999999998</v>
      </c>
      <c r="G22" s="313" t="str">
        <f>IF(ISERROR(F22/F23),"",IF(F22/F23=0,"-",IF(F22/F23&gt;2,"+++",F22/F23-1)))</f>
        <v>+++</v>
      </c>
      <c r="H22" s="339">
        <v>0</v>
      </c>
      <c r="I22" s="313" t="str">
        <f>IF(ISERROR(H22/H23),"",IF(H22/H23=0,"-",IF(H22/H23&gt;2,"+++",H22/H23-1)))</f>
        <v/>
      </c>
      <c r="J22" s="339">
        <v>0</v>
      </c>
      <c r="K22" s="313" t="str">
        <f>IF(ISERROR(J22/J23),"",IF(J22/J23=0,"-",IF(J22/J23&gt;2,"+++",J22/J23-1)))</f>
        <v/>
      </c>
      <c r="L22" s="339">
        <v>8164.9989999999989</v>
      </c>
      <c r="M22" s="313">
        <f>IF(ISERROR(L22/L23),"",IF(L22/L23=0,"-",IF(L22/L23&gt;2,"+++",L22/L23-1)))</f>
        <v>0.20061508555026819</v>
      </c>
      <c r="N22" s="339">
        <v>0</v>
      </c>
      <c r="O22" s="313" t="str">
        <f>IF(ISERROR(N22/N23),"",IF(N22/N23=0,"-",IF(N22/N23&gt;2,"+++",N22/N23-1)))</f>
        <v/>
      </c>
      <c r="P22" s="339">
        <v>1331.8809999999999</v>
      </c>
      <c r="Q22" s="313" t="str">
        <f>IF(ISERROR(P22/P23),"",IF(P22/P23=0,"-",IF(P22/P23&gt;2,"+++",P22/P23-1)))</f>
        <v/>
      </c>
      <c r="R22" s="339">
        <v>0</v>
      </c>
      <c r="S22" s="313" t="str">
        <f>IF(ISERROR(R22/R23),"",IF(R22/R23=0,"-",IF(R22/R23&gt;2,"+++",R22/R23-1)))</f>
        <v/>
      </c>
      <c r="T22" s="339">
        <v>0</v>
      </c>
      <c r="U22" s="313" t="str">
        <f>IF(ISERROR(T22/T23),"",IF(T22/T23=0,"-",IF(T22/T23&gt;2,"+++",T22/T23-1)))</f>
        <v/>
      </c>
      <c r="V22" s="339">
        <v>86.251999999999995</v>
      </c>
      <c r="W22" s="313" t="str">
        <f>IF(ISERROR(V22/V23),"",IF(V22/V23=0,"-",IF(V22/V23&gt;2,"+++",V22/V23-1)))</f>
        <v>+++</v>
      </c>
      <c r="X22" s="339">
        <v>0.78300000000000003</v>
      </c>
      <c r="Y22" s="313">
        <f>IF(ISERROR(X22/X23),"",IF(X22/X23=0,"-",IF(X22/X23&gt;2,"+++",X22/X23-1)))</f>
        <v>-0.13671444321940462</v>
      </c>
      <c r="Z22" s="339">
        <v>0</v>
      </c>
      <c r="AA22" s="313" t="str">
        <f>IF(ISERROR(Z22/Z23),"",IF(Z22/Z23=0,"-",IF(Z22/Z23&gt;2,"+++",Z22/Z23-1)))</f>
        <v/>
      </c>
      <c r="AB22" s="339">
        <v>0</v>
      </c>
      <c r="AC22" s="313" t="str">
        <f>IF(ISERROR(AB22/AB23),"",IF(AB22/AB23=0,"-",IF(AB22/AB23&gt;2,"+++",AB22/AB23-1)))</f>
        <v/>
      </c>
      <c r="AD22" s="339"/>
      <c r="AE22" s="313"/>
      <c r="AF22" s="338">
        <f t="shared" si="27"/>
        <v>3274.2410000000013</v>
      </c>
      <c r="AG22" s="315">
        <f>IF(ISERROR(AF22/AF23),"",IF(AF22/AF23=0,"-",IF(AF22/AF23&gt;2,"+++",AF22/AF23-1)))</f>
        <v>0.28261626624746472</v>
      </c>
      <c r="AH22" s="338">
        <v>13074.623</v>
      </c>
      <c r="AI22" s="315">
        <f>IF(ISERROR(AH22/AH23),"",IF(AH22/AH23=0,"-",IF(AH22/AH23&gt;2,"+++",AH22/AH23-1)))</f>
        <v>0.38977550678309725</v>
      </c>
      <c r="AJ22" s="338"/>
      <c r="AK22" s="315"/>
      <c r="AL22" s="317"/>
      <c r="AM22" s="121"/>
      <c r="AN22" s="122" t="s">
        <v>101</v>
      </c>
      <c r="AO22" s="123" t="s">
        <v>102</v>
      </c>
      <c r="AP22" s="124" t="s">
        <v>103</v>
      </c>
      <c r="AQ22" s="337">
        <f t="shared" si="18"/>
        <v>2024</v>
      </c>
      <c r="AR22" s="338">
        <v>74.067000000000007</v>
      </c>
      <c r="AS22" s="318">
        <f>IF(ISERROR(AR22/AR23),"",IF(AR22/AR23=0,"-",IF(AR22/AR23&gt;2,"+++",AR22/AR23-1)))</f>
        <v>0.33463673057517673</v>
      </c>
      <c r="AT22" s="339">
        <v>0</v>
      </c>
      <c r="AU22" s="313" t="str">
        <f>IF(ISERROR(AT22/AT23),"",IF(AT22/AT23=0,"-",IF(AT22/AT23&gt;2,"+++",AT22/AT23-1)))</f>
        <v/>
      </c>
      <c r="AV22" s="339">
        <v>0</v>
      </c>
      <c r="AW22" s="313" t="str">
        <f>IF(ISERROR(AV22/AV23),"",IF(AV22/AV23=0,"-",IF(AV22/AV23&gt;2,"+++",AV22/AV23-1)))</f>
        <v/>
      </c>
      <c r="AX22" s="339">
        <v>0</v>
      </c>
      <c r="AY22" s="313" t="str">
        <f>IF(ISERROR(AX22/AX23),"",IF(AX22/AX23=0,"-",IF(AX22/AX23&gt;2,"+++",AX22/AX23-1)))</f>
        <v/>
      </c>
      <c r="AZ22" s="339">
        <v>0</v>
      </c>
      <c r="BA22" s="313" t="str">
        <f>IF(ISERROR(AZ22/AZ23),"",IF(AZ22/AZ23=0,"-",IF(AZ22/AZ23&gt;2,"+++",AZ22/AZ23-1)))</f>
        <v/>
      </c>
      <c r="BB22" s="339">
        <v>0.83599999999999997</v>
      </c>
      <c r="BC22" s="313" t="str">
        <f>IF(ISERROR(BB22/BB23),"",IF(BB22/BB23=0,"-",IF(BB22/BB23&gt;2,"+++",BB22/BB23-1)))</f>
        <v/>
      </c>
      <c r="BD22" s="339">
        <v>0</v>
      </c>
      <c r="BE22" s="313" t="str">
        <f>IF(ISERROR(BD22/BD23),"",IF(BD22/BD23=0,"-",IF(BD22/BD23&gt;2,"+++",BD22/BD23-1)))</f>
        <v/>
      </c>
      <c r="BF22" s="339">
        <v>0</v>
      </c>
      <c r="BG22" s="313" t="str">
        <f>IF(ISERROR(BF22/BF23),"",IF(BF22/BF23=0,"-",IF(BF22/BF23&gt;2,"+++",BF22/BF23-1)))</f>
        <v/>
      </c>
      <c r="BH22" s="339">
        <v>0</v>
      </c>
      <c r="BI22" s="313" t="str">
        <f>IF(ISERROR(BH22/BH23),"",IF(BH22/BH23=0,"-",IF(BH22/BH23&gt;2,"+++",BH22/BH23-1)))</f>
        <v/>
      </c>
      <c r="BJ22" s="339">
        <v>0</v>
      </c>
      <c r="BK22" s="313" t="str">
        <f>IF(ISERROR(BJ22/BJ23),"",IF(BJ22/BJ23=0,"-",IF(BJ22/BJ23&gt;2,"+++",BJ22/BJ23-1)))</f>
        <v/>
      </c>
      <c r="BL22" s="339">
        <v>0</v>
      </c>
      <c r="BM22" s="313" t="str">
        <f t="shared" ref="BM22" si="30">IF(ISERROR(BL22/BL23),"",IF(BL22/BL23=0,"-",IF(BL22/BL23&gt;2,"+++",BL22/BL23-1)))</f>
        <v/>
      </c>
      <c r="BN22" s="338">
        <f t="shared" si="21"/>
        <v>0</v>
      </c>
      <c r="BO22" s="315" t="str">
        <f>IF(ISERROR(BN22/BN23),"",IF(BN22/BN23=0,"-",IF(BN22/BN23&gt;2,"+++",BN22/BN23-1)))</f>
        <v>-</v>
      </c>
      <c r="BP22" s="338">
        <v>74.902999999999992</v>
      </c>
      <c r="BQ22" s="315">
        <f>IF(ISERROR(BP22/BP23),"",IF(BP22/BP23=0,"-",IF(BP22/BP23&gt;2,"+++",BP22/BP23-1)))</f>
        <v>0.34911743515850135</v>
      </c>
      <c r="BR22" s="340"/>
      <c r="BS22" s="341"/>
      <c r="BT22" s="321"/>
      <c r="CI22" s="93" t="s">
        <v>8</v>
      </c>
      <c r="CJ22" s="322">
        <v>9</v>
      </c>
      <c r="CL22" s="323">
        <v>11</v>
      </c>
      <c r="CM22" s="299">
        <v>2020</v>
      </c>
      <c r="CN22" s="144" t="s">
        <v>104</v>
      </c>
    </row>
    <row r="23" spans="1:92" ht="17.100000000000001" hidden="1" customHeight="1" outlineLevel="1">
      <c r="A23" s="121"/>
      <c r="B23" s="133"/>
      <c r="C23" s="134"/>
      <c r="D23" s="113" t="s">
        <v>103</v>
      </c>
      <c r="E23" s="342">
        <f>E22-1</f>
        <v>2023</v>
      </c>
      <c r="F23" s="343">
        <v>33.394999999999996</v>
      </c>
      <c r="G23" s="358"/>
      <c r="H23" s="345">
        <v>0</v>
      </c>
      <c r="I23" s="358"/>
      <c r="J23" s="345">
        <v>0</v>
      </c>
      <c r="K23" s="358"/>
      <c r="L23" s="345">
        <v>6800.68</v>
      </c>
      <c r="M23" s="358"/>
      <c r="N23" s="345">
        <v>0</v>
      </c>
      <c r="O23" s="358"/>
      <c r="P23" s="345">
        <v>0</v>
      </c>
      <c r="Q23" s="358"/>
      <c r="R23" s="345">
        <v>0</v>
      </c>
      <c r="S23" s="358"/>
      <c r="T23" s="345">
        <v>0</v>
      </c>
      <c r="U23" s="358"/>
      <c r="V23" s="345">
        <v>19.957999999999998</v>
      </c>
      <c r="W23" s="358"/>
      <c r="X23" s="345">
        <v>0.90700000000000003</v>
      </c>
      <c r="Y23" s="358"/>
      <c r="Z23" s="345">
        <v>0</v>
      </c>
      <c r="AA23" s="358"/>
      <c r="AB23" s="345">
        <v>0</v>
      </c>
      <c r="AC23" s="358"/>
      <c r="AD23" s="345"/>
      <c r="AE23" s="358"/>
      <c r="AF23" s="343">
        <f t="shared" si="27"/>
        <v>2552.7829999999999</v>
      </c>
      <c r="AG23" s="359"/>
      <c r="AH23" s="343">
        <v>9407.723</v>
      </c>
      <c r="AI23" s="359"/>
      <c r="AJ23" s="343"/>
      <c r="AK23" s="359"/>
      <c r="AL23" s="317"/>
      <c r="AM23" s="121"/>
      <c r="AN23" s="133"/>
      <c r="AO23" s="134"/>
      <c r="AP23" s="113" t="s">
        <v>103</v>
      </c>
      <c r="AQ23" s="342">
        <f t="shared" si="20"/>
        <v>2023</v>
      </c>
      <c r="AR23" s="343">
        <v>55.496000000000002</v>
      </c>
      <c r="AS23" s="360"/>
      <c r="AT23" s="345">
        <v>0</v>
      </c>
      <c r="AU23" s="358"/>
      <c r="AV23" s="345">
        <v>0</v>
      </c>
      <c r="AW23" s="358"/>
      <c r="AX23" s="345">
        <v>0</v>
      </c>
      <c r="AY23" s="358"/>
      <c r="AZ23" s="345">
        <v>0</v>
      </c>
      <c r="BA23" s="358"/>
      <c r="BB23" s="345">
        <v>0</v>
      </c>
      <c r="BC23" s="358"/>
      <c r="BD23" s="345">
        <v>0</v>
      </c>
      <c r="BE23" s="358"/>
      <c r="BF23" s="345">
        <v>0</v>
      </c>
      <c r="BG23" s="358"/>
      <c r="BH23" s="345">
        <v>0</v>
      </c>
      <c r="BI23" s="358"/>
      <c r="BJ23" s="345">
        <v>0</v>
      </c>
      <c r="BK23" s="358"/>
      <c r="BL23" s="345">
        <v>0</v>
      </c>
      <c r="BM23" s="358"/>
      <c r="BN23" s="343">
        <f t="shared" si="21"/>
        <v>2.3999999999993804E-2</v>
      </c>
      <c r="BO23" s="359"/>
      <c r="BP23" s="343">
        <v>55.519999999999996</v>
      </c>
      <c r="BQ23" s="359"/>
      <c r="BR23" s="348"/>
      <c r="BS23" s="361"/>
      <c r="BT23" s="321"/>
      <c r="CI23" s="144"/>
      <c r="CJ23" s="144"/>
      <c r="CL23" s="323">
        <v>12</v>
      </c>
      <c r="CN23" s="144" t="s">
        <v>105</v>
      </c>
    </row>
    <row r="24" spans="1:92" ht="17.100000000000001" hidden="1" customHeight="1" outlineLevel="1">
      <c r="A24" s="121"/>
      <c r="B24" s="122" t="s">
        <v>106</v>
      </c>
      <c r="C24" s="123" t="s">
        <v>107</v>
      </c>
      <c r="D24" s="124" t="s">
        <v>108</v>
      </c>
      <c r="E24" s="337">
        <f>$R$5</f>
        <v>2024</v>
      </c>
      <c r="F24" s="338">
        <v>665.86299999999994</v>
      </c>
      <c r="G24" s="313">
        <f>IF(ISERROR(F24/F25),"",IF(F24/F25=0,"-",IF(F24/F25&gt;2,"+++",F24/F25-1)))</f>
        <v>0.12519813307107097</v>
      </c>
      <c r="H24" s="339">
        <v>0</v>
      </c>
      <c r="I24" s="313" t="str">
        <f>IF(ISERROR(H24/H25),"",IF(H24/H25=0,"-",IF(H24/H25&gt;2,"+++",H24/H25-1)))</f>
        <v/>
      </c>
      <c r="J24" s="339">
        <v>0</v>
      </c>
      <c r="K24" s="313" t="str">
        <f>IF(ISERROR(J24/J25),"",IF(J24/J25=0,"-",IF(J24/J25&gt;2,"+++",J24/J25-1)))</f>
        <v/>
      </c>
      <c r="L24" s="339">
        <v>88.594999999999999</v>
      </c>
      <c r="M24" s="313" t="str">
        <f>IF(ISERROR(L24/L25),"",IF(L24/L25=0,"-",IF(L24/L25&gt;2,"+++",L24/L25-1)))</f>
        <v>+++</v>
      </c>
      <c r="N24" s="339">
        <v>0</v>
      </c>
      <c r="O24" s="313" t="str">
        <f>IF(ISERROR(N24/N25),"",IF(N24/N25=0,"-",IF(N24/N25&gt;2,"+++",N24/N25-1)))</f>
        <v/>
      </c>
      <c r="P24" s="339">
        <v>1182.6889999999999</v>
      </c>
      <c r="Q24" s="313" t="str">
        <f>IF(ISERROR(P24/P25),"",IF(P24/P25=0,"-",IF(P24/P25&gt;2,"+++",P24/P25-1)))</f>
        <v/>
      </c>
      <c r="R24" s="339">
        <v>0</v>
      </c>
      <c r="S24" s="313" t="str">
        <f>IF(ISERROR(R24/R25),"",IF(R24/R25=0,"-",IF(R24/R25&gt;2,"+++",R24/R25-1)))</f>
        <v/>
      </c>
      <c r="T24" s="339">
        <v>0</v>
      </c>
      <c r="U24" s="313" t="str">
        <f>IF(ISERROR(T24/T25),"",IF(T24/T25=0,"-",IF(T24/T25&gt;2,"+++",T24/T25-1)))</f>
        <v/>
      </c>
      <c r="V24" s="339">
        <v>0</v>
      </c>
      <c r="W24" s="313" t="str">
        <f>IF(ISERROR(V24/V25),"",IF(V24/V25=0,"-",IF(V24/V25&gt;2,"+++",V24/V25-1)))</f>
        <v/>
      </c>
      <c r="X24" s="339">
        <v>1.804</v>
      </c>
      <c r="Y24" s="313" t="str">
        <f>IF(ISERROR(X24/X25),"",IF(X24/X25=0,"-",IF(X24/X25&gt;2,"+++",X24/X25-1)))</f>
        <v>+++</v>
      </c>
      <c r="Z24" s="339">
        <v>0</v>
      </c>
      <c r="AA24" s="313" t="str">
        <f>IF(ISERROR(Z24/Z25),"",IF(Z24/Z25=0,"-",IF(Z24/Z25&gt;2,"+++",Z24/Z25-1)))</f>
        <v/>
      </c>
      <c r="AB24" s="339">
        <v>0</v>
      </c>
      <c r="AC24" s="313" t="str">
        <f>IF(ISERROR(AB24/AB25),"",IF(AB24/AB25=0,"-",IF(AB24/AB25&gt;2,"+++",AB24/AB25-1)))</f>
        <v/>
      </c>
      <c r="AD24" s="339"/>
      <c r="AE24" s="313"/>
      <c r="AF24" s="338">
        <f t="shared" si="27"/>
        <v>909.58800000000031</v>
      </c>
      <c r="AG24" s="315">
        <f>IF(ISERROR(AF24/AF25),"",IF(AF24/AF25=0,"-",IF(AF24/AF25&gt;2,"+++",AF24/AF25-1)))</f>
        <v>-0.1407949263157694</v>
      </c>
      <c r="AH24" s="338">
        <v>2848.5390000000002</v>
      </c>
      <c r="AI24" s="315">
        <f>IF(ISERROR(AH24/AH25),"",IF(AH24/AH25=0,"-",IF(AH24/AH25&gt;2,"+++",AH24/AH25-1)))</f>
        <v>0.69023468930013321</v>
      </c>
      <c r="AJ24" s="338"/>
      <c r="AK24" s="315"/>
      <c r="AL24" s="317"/>
      <c r="AM24" s="121"/>
      <c r="AN24" s="122" t="s">
        <v>106</v>
      </c>
      <c r="AO24" s="123" t="s">
        <v>107</v>
      </c>
      <c r="AP24" s="124" t="s">
        <v>108</v>
      </c>
      <c r="AQ24" s="337">
        <f t="shared" si="18"/>
        <v>2024</v>
      </c>
      <c r="AR24" s="338">
        <v>385.346</v>
      </c>
      <c r="AS24" s="318">
        <f>IF(ISERROR(AR24/AR25),"",IF(AR24/AR25=0,"-",IF(AR24/AR25&gt;2,"+++",AR24/AR25-1)))</f>
        <v>1.9193893501265658E-2</v>
      </c>
      <c r="AT24" s="339">
        <v>0</v>
      </c>
      <c r="AU24" s="313" t="str">
        <f>IF(ISERROR(AT24/AT25),"",IF(AT24/AT25=0,"-",IF(AT24/AT25&gt;2,"+++",AT24/AT25-1)))</f>
        <v/>
      </c>
      <c r="AV24" s="339">
        <v>0</v>
      </c>
      <c r="AW24" s="313" t="str">
        <f>IF(ISERROR(AV24/AV25),"",IF(AV24/AV25=0,"-",IF(AV24/AV25&gt;2,"+++",AV24/AV25-1)))</f>
        <v/>
      </c>
      <c r="AX24" s="339">
        <v>0</v>
      </c>
      <c r="AY24" s="313" t="str">
        <f>IF(ISERROR(AX24/AX25),"",IF(AX24/AX25=0,"-",IF(AX24/AX25&gt;2,"+++",AX24/AX25-1)))</f>
        <v/>
      </c>
      <c r="AZ24" s="339">
        <v>0</v>
      </c>
      <c r="BA24" s="313" t="str">
        <f>IF(ISERROR(AZ24/AZ25),"",IF(AZ24/AZ25=0,"-",IF(AZ24/AZ25&gt;2,"+++",AZ24/AZ25-1)))</f>
        <v/>
      </c>
      <c r="BB24" s="339">
        <v>0</v>
      </c>
      <c r="BC24" s="313" t="str">
        <f>IF(ISERROR(BB24/BB25),"",IF(BB24/BB25=0,"-",IF(BB24/BB25&gt;2,"+++",BB24/BB25-1)))</f>
        <v/>
      </c>
      <c r="BD24" s="339">
        <v>0</v>
      </c>
      <c r="BE24" s="313" t="str">
        <f>IF(ISERROR(BD24/BD25),"",IF(BD24/BD25=0,"-",IF(BD24/BD25&gt;2,"+++",BD24/BD25-1)))</f>
        <v/>
      </c>
      <c r="BF24" s="339">
        <v>0</v>
      </c>
      <c r="BG24" s="313" t="str">
        <f>IF(ISERROR(BF24/BF25),"",IF(BF24/BF25=0,"-",IF(BF24/BF25&gt;2,"+++",BF24/BF25-1)))</f>
        <v/>
      </c>
      <c r="BH24" s="339">
        <v>0</v>
      </c>
      <c r="BI24" s="313" t="str">
        <f>IF(ISERROR(BH24/BH25),"",IF(BH24/BH25=0,"-",IF(BH24/BH25&gt;2,"+++",BH24/BH25-1)))</f>
        <v/>
      </c>
      <c r="BJ24" s="339">
        <v>0</v>
      </c>
      <c r="BK24" s="313" t="str">
        <f>IF(ISERROR(BJ24/BJ25),"",IF(BJ24/BJ25=0,"-",IF(BJ24/BJ25&gt;2,"+++",BJ24/BJ25-1)))</f>
        <v/>
      </c>
      <c r="BL24" s="339">
        <v>2.1000000000000001E-2</v>
      </c>
      <c r="BM24" s="313">
        <f t="shared" ref="BM24" si="31">IF(ISERROR(BL24/BL25),"",IF(BL24/BL25=0,"-",IF(BL24/BL25&gt;2,"+++",BL24/BL25-1)))</f>
        <v>-4.5454545454545303E-2</v>
      </c>
      <c r="BN24" s="338">
        <f t="shared" si="21"/>
        <v>67.242999999999995</v>
      </c>
      <c r="BO24" s="315">
        <f>IF(ISERROR(BN24/BN25),"",IF(BN24/BN25=0,"-",IF(BN24/BN25&gt;2,"+++",BN24/BN25-1)))</f>
        <v>-0.35970633885296988</v>
      </c>
      <c r="BP24" s="338">
        <v>452.61</v>
      </c>
      <c r="BQ24" s="315">
        <f>IF(ISERROR(BP24/BP25),"",IF(BP24/BP25=0,"-",IF(BP24/BP25&gt;2,"+++",BP24/BP25-1)))</f>
        <v>-6.3171403142011417E-2</v>
      </c>
      <c r="BR24" s="340"/>
      <c r="BS24" s="341"/>
      <c r="BT24" s="321"/>
      <c r="CI24" s="144"/>
      <c r="CJ24" s="144"/>
    </row>
    <row r="25" spans="1:92" ht="17.100000000000001" hidden="1" customHeight="1" outlineLevel="1">
      <c r="A25" s="121"/>
      <c r="B25" s="133"/>
      <c r="C25" s="134"/>
      <c r="D25" s="113" t="s">
        <v>108</v>
      </c>
      <c r="E25" s="342">
        <f>E24-1</f>
        <v>2023</v>
      </c>
      <c r="F25" s="343">
        <v>591.774</v>
      </c>
      <c r="G25" s="358"/>
      <c r="H25" s="345">
        <v>0</v>
      </c>
      <c r="I25" s="358"/>
      <c r="J25" s="345">
        <v>0</v>
      </c>
      <c r="K25" s="358"/>
      <c r="L25" s="345">
        <v>34.650999999999996</v>
      </c>
      <c r="M25" s="358"/>
      <c r="N25" s="345">
        <v>0</v>
      </c>
      <c r="O25" s="358"/>
      <c r="P25" s="345">
        <v>0</v>
      </c>
      <c r="Q25" s="358"/>
      <c r="R25" s="345">
        <v>0</v>
      </c>
      <c r="S25" s="358"/>
      <c r="T25" s="345">
        <v>0</v>
      </c>
      <c r="U25" s="358"/>
      <c r="V25" s="345">
        <v>0</v>
      </c>
      <c r="W25" s="358"/>
      <c r="X25" s="345">
        <v>0.22800000000000001</v>
      </c>
      <c r="Y25" s="358"/>
      <c r="Z25" s="345">
        <v>0</v>
      </c>
      <c r="AA25" s="358"/>
      <c r="AB25" s="345">
        <v>0</v>
      </c>
      <c r="AC25" s="358"/>
      <c r="AD25" s="345"/>
      <c r="AE25" s="358"/>
      <c r="AF25" s="343">
        <f t="shared" si="27"/>
        <v>1058.6390000000001</v>
      </c>
      <c r="AG25" s="359"/>
      <c r="AH25" s="343">
        <v>1685.2920000000001</v>
      </c>
      <c r="AI25" s="359"/>
      <c r="AJ25" s="343"/>
      <c r="AK25" s="359"/>
      <c r="AL25" s="317"/>
      <c r="AM25" s="121"/>
      <c r="AN25" s="133"/>
      <c r="AO25" s="134"/>
      <c r="AP25" s="113" t="s">
        <v>108</v>
      </c>
      <c r="AQ25" s="342">
        <f t="shared" si="20"/>
        <v>2023</v>
      </c>
      <c r="AR25" s="343">
        <v>378.08899999999994</v>
      </c>
      <c r="AS25" s="360"/>
      <c r="AT25" s="345">
        <v>0</v>
      </c>
      <c r="AU25" s="358"/>
      <c r="AV25" s="345">
        <v>0</v>
      </c>
      <c r="AW25" s="358"/>
      <c r="AX25" s="345">
        <v>0</v>
      </c>
      <c r="AY25" s="358"/>
      <c r="AZ25" s="345">
        <v>0</v>
      </c>
      <c r="BA25" s="358"/>
      <c r="BB25" s="345">
        <v>0</v>
      </c>
      <c r="BC25" s="358"/>
      <c r="BD25" s="345">
        <v>0</v>
      </c>
      <c r="BE25" s="358"/>
      <c r="BF25" s="345">
        <v>0</v>
      </c>
      <c r="BG25" s="358"/>
      <c r="BH25" s="345">
        <v>0</v>
      </c>
      <c r="BI25" s="358"/>
      <c r="BJ25" s="345">
        <v>0</v>
      </c>
      <c r="BK25" s="358"/>
      <c r="BL25" s="345">
        <v>2.1999999999999999E-2</v>
      </c>
      <c r="BM25" s="358"/>
      <c r="BN25" s="343">
        <f t="shared" si="21"/>
        <v>105.01900000000006</v>
      </c>
      <c r="BO25" s="359"/>
      <c r="BP25" s="343">
        <v>483.13</v>
      </c>
      <c r="BQ25" s="359"/>
      <c r="BR25" s="348"/>
      <c r="BS25" s="361"/>
      <c r="BT25" s="321"/>
      <c r="CI25" s="144"/>
      <c r="CJ25" s="144"/>
    </row>
    <row r="26" spans="1:92" ht="17.100000000000001" hidden="1" customHeight="1" outlineLevel="1">
      <c r="A26" s="121"/>
      <c r="B26" s="122" t="s">
        <v>109</v>
      </c>
      <c r="C26" s="123" t="s">
        <v>110</v>
      </c>
      <c r="D26" s="124" t="s">
        <v>111</v>
      </c>
      <c r="E26" s="337">
        <f>$R$5</f>
        <v>2024</v>
      </c>
      <c r="F26" s="338">
        <v>1670.337</v>
      </c>
      <c r="G26" s="313">
        <f>IF(ISERROR(F26/F27),"",IF(F26/F27=0,"-",IF(F26/F27&gt;2,"+++",F26/F27-1)))</f>
        <v>2.9289222970965145E-3</v>
      </c>
      <c r="H26" s="339">
        <v>0</v>
      </c>
      <c r="I26" s="313" t="str">
        <f>IF(ISERROR(H26/H27),"",IF(H26/H27=0,"-",IF(H26/H27&gt;2,"+++",H26/H27-1)))</f>
        <v/>
      </c>
      <c r="J26" s="339">
        <v>464.029</v>
      </c>
      <c r="K26" s="313">
        <f>IF(ISERROR(J26/J27),"",IF(J26/J27=0,"-",IF(J26/J27&gt;2,"+++",J26/J27-1)))</f>
        <v>1.2104395556975511E-3</v>
      </c>
      <c r="L26" s="339">
        <v>1072.2350000000001</v>
      </c>
      <c r="M26" s="313">
        <f>IF(ISERROR(L26/L27),"",IF(L26/L27=0,"-",IF(L26/L27&gt;2,"+++",L26/L27-1)))</f>
        <v>0.17132691429557734</v>
      </c>
      <c r="N26" s="339">
        <v>0</v>
      </c>
      <c r="O26" s="313" t="str">
        <f>IF(ISERROR(N26/N27),"",IF(N26/N27=0,"-",IF(N26/N27&gt;2,"+++",N26/N27-1)))</f>
        <v/>
      </c>
      <c r="P26" s="339">
        <v>6.6610000000000005</v>
      </c>
      <c r="Q26" s="313" t="str">
        <f>IF(ISERROR(P26/P27),"",IF(P26/P27=0,"-",IF(P26/P27&gt;2,"+++",P26/P27-1)))</f>
        <v/>
      </c>
      <c r="R26" s="339">
        <v>1.423</v>
      </c>
      <c r="S26" s="313">
        <f>IF(ISERROR(R26/R27),"",IF(R26/R27=0,"-",IF(R26/R27&gt;2,"+++",R26/R27-1)))</f>
        <v>0.30550458715596318</v>
      </c>
      <c r="T26" s="339">
        <v>0</v>
      </c>
      <c r="U26" s="313" t="str">
        <f>IF(ISERROR(T26/T27),"",IF(T26/T27=0,"-",IF(T26/T27&gt;2,"+++",T26/T27-1)))</f>
        <v/>
      </c>
      <c r="V26" s="339">
        <v>16.777000000000001</v>
      </c>
      <c r="W26" s="313" t="str">
        <f>IF(ISERROR(V26/V27),"",IF(V26/V27=0,"-",IF(V26/V27&gt;2,"+++",V26/V27-1)))</f>
        <v/>
      </c>
      <c r="X26" s="339">
        <v>6.0780000000000003</v>
      </c>
      <c r="Y26" s="313" t="str">
        <f>IF(ISERROR(X26/X27),"",IF(X26/X27=0,"-",IF(X26/X27&gt;2,"+++",X26/X27-1)))</f>
        <v>+++</v>
      </c>
      <c r="Z26" s="339">
        <v>0</v>
      </c>
      <c r="AA26" s="313" t="str">
        <f>IF(ISERROR(Z26/Z27),"",IF(Z26/Z27=0,"-",IF(Z26/Z27&gt;2,"+++",Z26/Z27-1)))</f>
        <v/>
      </c>
      <c r="AB26" s="339">
        <v>0</v>
      </c>
      <c r="AC26" s="313" t="str">
        <f>IF(ISERROR(AB26/AB27),"",IF(AB26/AB27=0,"-",IF(AB26/AB27&gt;2,"+++",AB26/AB27-1)))</f>
        <v/>
      </c>
      <c r="AD26" s="339"/>
      <c r="AE26" s="313"/>
      <c r="AF26" s="338">
        <f t="shared" si="27"/>
        <v>1368.8259999999996</v>
      </c>
      <c r="AG26" s="315">
        <f>IF(ISERROR(AF26/AF27),"",IF(AF26/AF27=0,"-",IF(AF26/AF27&gt;2,"+++",AF26/AF27-1)))</f>
        <v>0.23092763851269993</v>
      </c>
      <c r="AH26" s="338">
        <v>4606.366</v>
      </c>
      <c r="AI26" s="315">
        <f>IF(ISERROR(AH26/AH27),"",IF(AH26/AH27=0,"-",IF(AH26/AH27&gt;2,"+++",AH26/AH27-1)))</f>
        <v>0.10726092479949623</v>
      </c>
      <c r="AJ26" s="338"/>
      <c r="AK26" s="315"/>
      <c r="AL26" s="317"/>
      <c r="AM26" s="121"/>
      <c r="AN26" s="122" t="s">
        <v>109</v>
      </c>
      <c r="AO26" s="123" t="s">
        <v>110</v>
      </c>
      <c r="AP26" s="124" t="s">
        <v>111</v>
      </c>
      <c r="AQ26" s="337">
        <f t="shared" si="18"/>
        <v>2024</v>
      </c>
      <c r="AR26" s="338">
        <v>1220.443</v>
      </c>
      <c r="AS26" s="318">
        <f>IF(ISERROR(AR26/AR27),"",IF(AR26/AR27=0,"-",IF(AR26/AR27&gt;2,"+++",AR26/AR27-1)))</f>
        <v>-2.9960171269106772E-2</v>
      </c>
      <c r="AT26" s="339">
        <v>0</v>
      </c>
      <c r="AU26" s="313" t="str">
        <f>IF(ISERROR(AT26/AT27),"",IF(AT26/AT27=0,"-",IF(AT26/AT27&gt;2,"+++",AT26/AT27-1)))</f>
        <v/>
      </c>
      <c r="AV26" s="339">
        <v>1.69</v>
      </c>
      <c r="AW26" s="313" t="str">
        <f>IF(ISERROR(AV26/AV27),"",IF(AV26/AV27=0,"-",IF(AV26/AV27&gt;2,"+++",AV26/AV27-1)))</f>
        <v>+++</v>
      </c>
      <c r="AX26" s="339">
        <v>0</v>
      </c>
      <c r="AY26" s="313" t="str">
        <f>IF(ISERROR(AX26/AX27),"",IF(AX26/AX27=0,"-",IF(AX26/AX27&gt;2,"+++",AX26/AX27-1)))</f>
        <v/>
      </c>
      <c r="AZ26" s="339">
        <v>359.87699999999995</v>
      </c>
      <c r="BA26" s="313">
        <f>IF(ISERROR(AZ26/AZ27),"",IF(AZ26/AZ27=0,"-",IF(AZ26/AZ27&gt;2,"+++",AZ26/AZ27-1)))</f>
        <v>-9.135278166329186E-2</v>
      </c>
      <c r="BB26" s="339">
        <v>137.892</v>
      </c>
      <c r="BC26" s="313">
        <f>IF(ISERROR(BB26/BB27),"",IF(BB26/BB27=0,"-",IF(BB26/BB27&gt;2,"+++",BB26/BB27-1)))</f>
        <v>0.35505743850787641</v>
      </c>
      <c r="BD26" s="339">
        <v>0</v>
      </c>
      <c r="BE26" s="313" t="str">
        <f>IF(ISERROR(BD26/BD27),"",IF(BD26/BD27=0,"-",IF(BD26/BD27&gt;2,"+++",BD26/BD27-1)))</f>
        <v/>
      </c>
      <c r="BF26" s="339">
        <v>0</v>
      </c>
      <c r="BG26" s="313" t="str">
        <f>IF(ISERROR(BF26/BF27),"",IF(BF26/BF27=0,"-",IF(BF26/BF27&gt;2,"+++",BF26/BF27-1)))</f>
        <v/>
      </c>
      <c r="BH26" s="339">
        <v>0</v>
      </c>
      <c r="BI26" s="313" t="str">
        <f>IF(ISERROR(BH26/BH27),"",IF(BH26/BH27=0,"-",IF(BH26/BH27&gt;2,"+++",BH26/BH27-1)))</f>
        <v/>
      </c>
      <c r="BJ26" s="339">
        <v>2.1480000000000001</v>
      </c>
      <c r="BK26" s="313">
        <f>IF(ISERROR(BJ26/BJ27),"",IF(BJ26/BJ27=0,"-",IF(BJ26/BJ27&gt;2,"+++",BJ26/BJ27-1)))</f>
        <v>-0.14694201747418578</v>
      </c>
      <c r="BL26" s="339">
        <v>0</v>
      </c>
      <c r="BM26" s="313" t="str">
        <f t="shared" ref="BM26" si="32">IF(ISERROR(BL26/BL27),"",IF(BL26/BL27=0,"-",IF(BL26/BL27&gt;2,"+++",BL26/BL27-1)))</f>
        <v/>
      </c>
      <c r="BN26" s="338">
        <f t="shared" si="21"/>
        <v>33.75</v>
      </c>
      <c r="BO26" s="315">
        <f>IF(ISERROR(BN26/BN27),"",IF(BN26/BN27=0,"-",IF(BN26/BN27&gt;2,"+++",BN26/BN27-1)))</f>
        <v>-0.19010366673065893</v>
      </c>
      <c r="BP26" s="338">
        <v>1755.8</v>
      </c>
      <c r="BQ26" s="315">
        <f>IF(ISERROR(BP26/BP27),"",IF(BP26/BP27=0,"-",IF(BP26/BP27&gt;2,"+++",BP26/BP27-1)))</f>
        <v>-2.4868139490841101E-2</v>
      </c>
      <c r="BR26" s="340"/>
      <c r="BS26" s="341"/>
      <c r="BT26" s="321"/>
      <c r="CI26" s="144"/>
      <c r="CJ26" s="144"/>
    </row>
    <row r="27" spans="1:92" ht="17.100000000000001" hidden="1" customHeight="1" outlineLevel="1">
      <c r="A27" s="121"/>
      <c r="B27" s="133"/>
      <c r="C27" s="134"/>
      <c r="D27" s="113" t="s">
        <v>111</v>
      </c>
      <c r="E27" s="342">
        <f>E26-1</f>
        <v>2023</v>
      </c>
      <c r="F27" s="343">
        <v>1665.4590000000001</v>
      </c>
      <c r="G27" s="358"/>
      <c r="H27" s="345">
        <v>0</v>
      </c>
      <c r="I27" s="358"/>
      <c r="J27" s="345">
        <v>463.46799999999996</v>
      </c>
      <c r="K27" s="358"/>
      <c r="L27" s="345">
        <v>915.40200000000004</v>
      </c>
      <c r="M27" s="358"/>
      <c r="N27" s="345">
        <v>0</v>
      </c>
      <c r="O27" s="358"/>
      <c r="P27" s="345">
        <v>0</v>
      </c>
      <c r="Q27" s="358"/>
      <c r="R27" s="345">
        <v>1.0900000000000001</v>
      </c>
      <c r="S27" s="358"/>
      <c r="T27" s="345">
        <v>0</v>
      </c>
      <c r="U27" s="358"/>
      <c r="V27" s="345">
        <v>0</v>
      </c>
      <c r="W27" s="358"/>
      <c r="X27" s="345">
        <v>2.6979999999999995</v>
      </c>
      <c r="Y27" s="358"/>
      <c r="Z27" s="345">
        <v>0</v>
      </c>
      <c r="AA27" s="358"/>
      <c r="AB27" s="345">
        <v>0</v>
      </c>
      <c r="AC27" s="358"/>
      <c r="AD27" s="345"/>
      <c r="AE27" s="358"/>
      <c r="AF27" s="343">
        <f t="shared" si="27"/>
        <v>1112.0279999999991</v>
      </c>
      <c r="AG27" s="359"/>
      <c r="AH27" s="343">
        <v>4160.1449999999995</v>
      </c>
      <c r="AI27" s="359"/>
      <c r="AJ27" s="343"/>
      <c r="AK27" s="359"/>
      <c r="AL27" s="317"/>
      <c r="AM27" s="121"/>
      <c r="AN27" s="133"/>
      <c r="AO27" s="134"/>
      <c r="AP27" s="113" t="s">
        <v>111</v>
      </c>
      <c r="AQ27" s="342">
        <f t="shared" si="20"/>
        <v>2023</v>
      </c>
      <c r="AR27" s="343">
        <v>1258.1370000000002</v>
      </c>
      <c r="AS27" s="360"/>
      <c r="AT27" s="345">
        <v>0</v>
      </c>
      <c r="AU27" s="358"/>
      <c r="AV27" s="345">
        <v>0.43099999999999999</v>
      </c>
      <c r="AW27" s="358"/>
      <c r="AX27" s="345">
        <v>0</v>
      </c>
      <c r="AY27" s="358"/>
      <c r="AZ27" s="345">
        <v>396.05799999999999</v>
      </c>
      <c r="BA27" s="358"/>
      <c r="BB27" s="345">
        <v>101.761</v>
      </c>
      <c r="BC27" s="358"/>
      <c r="BD27" s="345">
        <v>0</v>
      </c>
      <c r="BE27" s="358"/>
      <c r="BF27" s="345">
        <v>0</v>
      </c>
      <c r="BG27" s="358"/>
      <c r="BH27" s="345">
        <v>0</v>
      </c>
      <c r="BI27" s="358"/>
      <c r="BJ27" s="345">
        <v>2.5179999999999998</v>
      </c>
      <c r="BK27" s="358"/>
      <c r="BL27" s="345">
        <v>0</v>
      </c>
      <c r="BM27" s="358"/>
      <c r="BN27" s="343">
        <f t="shared" si="21"/>
        <v>41.672000000000025</v>
      </c>
      <c r="BO27" s="359"/>
      <c r="BP27" s="343">
        <v>1800.5770000000002</v>
      </c>
      <c r="BQ27" s="359"/>
      <c r="BR27" s="348"/>
      <c r="BS27" s="361"/>
      <c r="BT27" s="321"/>
      <c r="CI27" s="144"/>
      <c r="CJ27" s="144"/>
    </row>
    <row r="28" spans="1:92" ht="17.100000000000001" hidden="1" customHeight="1" outlineLevel="1">
      <c r="A28" s="121"/>
      <c r="B28" s="122" t="s">
        <v>112</v>
      </c>
      <c r="C28" s="123" t="s">
        <v>113</v>
      </c>
      <c r="D28" s="124" t="s">
        <v>114</v>
      </c>
      <c r="E28" s="337">
        <f>$R$5</f>
        <v>2024</v>
      </c>
      <c r="F28" s="338">
        <v>53823.654300000002</v>
      </c>
      <c r="G28" s="313">
        <f>IF(ISERROR(F28/F29),"",IF(F28/F29=0,"-",IF(F28/F29&gt;2,"+++",F28/F29-1)))</f>
        <v>8.2843197958437642E-3</v>
      </c>
      <c r="H28" s="339">
        <v>4499.3598000000002</v>
      </c>
      <c r="I28" s="313" t="str">
        <f>IF(ISERROR(H28/H29),"",IF(H28/H29=0,"-",IF(H28/H29&gt;2,"+++",H28/H29-1)))</f>
        <v>+++</v>
      </c>
      <c r="J28" s="339">
        <v>2450.2972</v>
      </c>
      <c r="K28" s="313">
        <f>IF(ISERROR(J28/J29),"",IF(J28/J29=0,"-",IF(J28/J29&gt;2,"+++",J28/J29-1)))</f>
        <v>-0.28878964241081395</v>
      </c>
      <c r="L28" s="339">
        <v>397.36969999999997</v>
      </c>
      <c r="M28" s="313" t="str">
        <f>IF(ISERROR(L28/L29),"",IF(L28/L29=0,"-",IF(L28/L29&gt;2,"+++",L28/L29-1)))</f>
        <v>+++</v>
      </c>
      <c r="N28" s="339">
        <v>2.6000000000000003E-3</v>
      </c>
      <c r="O28" s="313">
        <f>IF(ISERROR(N28/N29),"",IF(N28/N29=0,"-",IF(N28/N29&gt;2,"+++",N28/N29-1)))</f>
        <v>-0.97435897435897434</v>
      </c>
      <c r="P28" s="339">
        <v>320.81529999999998</v>
      </c>
      <c r="Q28" s="313" t="str">
        <f>IF(ISERROR(P28/P29),"",IF(P28/P29=0,"-",IF(P28/P29&gt;2,"+++",P28/P29-1)))</f>
        <v/>
      </c>
      <c r="R28" s="339">
        <v>55.503500000000003</v>
      </c>
      <c r="S28" s="313">
        <f>IF(ISERROR(R28/R29),"",IF(R28/R29=0,"-",IF(R28/R29&gt;2,"+++",R28/R29-1)))</f>
        <v>-0.31334233973431114</v>
      </c>
      <c r="T28" s="339">
        <v>20.121400000000001</v>
      </c>
      <c r="U28" s="313">
        <f>IF(ISERROR(T28/T29),"",IF(T28/T29=0,"-",IF(T28/T29&gt;2,"+++",T28/T29-1)))</f>
        <v>0.31727659574468081</v>
      </c>
      <c r="V28" s="339">
        <v>22.8566</v>
      </c>
      <c r="W28" s="313" t="str">
        <f>IF(ISERROR(V28/V29),"",IF(V28/V29=0,"-",IF(V28/V29&gt;2,"+++",V28/V29-1)))</f>
        <v>+++</v>
      </c>
      <c r="X28" s="339">
        <v>54.783299999999997</v>
      </c>
      <c r="Y28" s="313" t="str">
        <f>IF(ISERROR(X28/X29),"",IF(X28/X29=0,"-",IF(X28/X29&gt;2,"+++",X28/X29-1)))</f>
        <v>+++</v>
      </c>
      <c r="Z28" s="339">
        <v>1.5963999999999998</v>
      </c>
      <c r="AA28" s="313" t="str">
        <f>IF(ISERROR(Z28/Z29),"",IF(Z28/Z29=0,"-",IF(Z28/Z29&gt;2,"+++",Z28/Z29-1)))</f>
        <v>+++</v>
      </c>
      <c r="AB28" s="339">
        <v>0</v>
      </c>
      <c r="AC28" s="313" t="str">
        <f>IF(ISERROR(AB28/AB29),"",IF(AB28/AB29=0,"-",IF(AB28/AB29&gt;2,"+++",AB28/AB29-1)))</f>
        <v/>
      </c>
      <c r="AD28" s="339"/>
      <c r="AE28" s="313"/>
      <c r="AF28" s="338">
        <f t="shared" si="27"/>
        <v>4268.3302999999869</v>
      </c>
      <c r="AG28" s="315">
        <f>IF(ISERROR(AF28/AF29),"",IF(AF28/AF29=0,"-",IF(AF28/AF29&gt;2,"+++",AF28/AF29-1)))</f>
        <v>0.10652656794645132</v>
      </c>
      <c r="AH28" s="338">
        <v>65914.690399999992</v>
      </c>
      <c r="AI28" s="315">
        <f>IF(ISERROR(AH28/AH29),"",IF(AH28/AH29=0,"-",IF(AH28/AH29&gt;2,"+++",AH28/AH29-1)))</f>
        <v>7.9100642342688099E-2</v>
      </c>
      <c r="AJ28" s="338"/>
      <c r="AK28" s="315"/>
      <c r="AL28" s="317"/>
      <c r="AM28" s="121"/>
      <c r="AN28" s="122" t="s">
        <v>112</v>
      </c>
      <c r="AO28" s="123" t="s">
        <v>113</v>
      </c>
      <c r="AP28" s="124" t="s">
        <v>114</v>
      </c>
      <c r="AQ28" s="337">
        <f t="shared" si="18"/>
        <v>2024</v>
      </c>
      <c r="AR28" s="338">
        <v>15236.884</v>
      </c>
      <c r="AS28" s="318">
        <f>IF(ISERROR(AR28/AR29),"",IF(AR28/AR29=0,"-",IF(AR28/AR29&gt;2,"+++",AR28/AR29-1)))</f>
        <v>4.2361897270115634E-4</v>
      </c>
      <c r="AT28" s="339">
        <v>6759.7894000000006</v>
      </c>
      <c r="AU28" s="313">
        <f>IF(ISERROR(AT28/AT29),"",IF(AT28/AT29=0,"-",IF(AT28/AT29&gt;2,"+++",AT28/AT29-1)))</f>
        <v>0.12802091242380209</v>
      </c>
      <c r="AV28" s="339">
        <v>20452.4905</v>
      </c>
      <c r="AW28" s="313">
        <f>IF(ISERROR(AV28/AV29),"",IF(AV28/AV29=0,"-",IF(AV28/AV29&gt;2,"+++",AV28/AV29-1)))</f>
        <v>3.5650989753412743E-2</v>
      </c>
      <c r="AX28" s="339">
        <v>10525.6567</v>
      </c>
      <c r="AY28" s="313">
        <f>IF(ISERROR(AX28/AX29),"",IF(AX28/AX29=0,"-",IF(AX28/AX29&gt;2,"+++",AX28/AX29-1)))</f>
        <v>-2.926813302068465E-2</v>
      </c>
      <c r="AZ28" s="339">
        <v>4549.9506000000001</v>
      </c>
      <c r="BA28" s="313">
        <f>IF(ISERROR(AZ28/AZ29),"",IF(AZ28/AZ29=0,"-",IF(AZ28/AZ29&gt;2,"+++",AZ28/AZ29-1)))</f>
        <v>-0.10643884184025565</v>
      </c>
      <c r="BB28" s="339">
        <v>2472.1359000000002</v>
      </c>
      <c r="BC28" s="313">
        <f>IF(ISERROR(BB28/BB29),"",IF(BB28/BB29=0,"-",IF(BB28/BB29&gt;2,"+++",BB28/BB29-1)))</f>
        <v>0.14090548025419025</v>
      </c>
      <c r="BD28" s="339">
        <v>1282.7919000000002</v>
      </c>
      <c r="BE28" s="313" t="str">
        <f>IF(ISERROR(BD28/BD29),"",IF(BD28/BD29=0,"-",IF(BD28/BD29&gt;2,"+++",BD28/BD29-1)))</f>
        <v>+++</v>
      </c>
      <c r="BF28" s="339">
        <v>389.4085</v>
      </c>
      <c r="BG28" s="313">
        <f>IF(ISERROR(BF28/BF29),"",IF(BF28/BF29=0,"-",IF(BF28/BF29&gt;2,"+++",BF28/BF29-1)))</f>
        <v>-0.33989519242635269</v>
      </c>
      <c r="BH28" s="339">
        <v>0</v>
      </c>
      <c r="BI28" s="313" t="str">
        <f>IF(ISERROR(BH28/BH29),"",IF(BH28/BH29=0,"-",IF(BH28/BH29&gt;2,"+++",BH28/BH29-1)))</f>
        <v/>
      </c>
      <c r="BJ28" s="339">
        <v>569.28690000000006</v>
      </c>
      <c r="BK28" s="313">
        <f>IF(ISERROR(BJ28/BJ29),"",IF(BJ28/BJ29=0,"-",IF(BJ28/BJ29&gt;2,"+++",BJ28/BJ29-1)))</f>
        <v>0.45078765591611591</v>
      </c>
      <c r="BL28" s="339">
        <v>10.052900000000001</v>
      </c>
      <c r="BM28" s="313" t="str">
        <f t="shared" ref="BM28" si="33">IF(ISERROR(BL28/BL29),"",IF(BL28/BL29=0,"-",IF(BL28/BL29&gt;2,"+++",BL28/BL29-1)))</f>
        <v>+++</v>
      </c>
      <c r="BN28" s="338">
        <f t="shared" si="21"/>
        <v>628.6137000000017</v>
      </c>
      <c r="BO28" s="315">
        <f>IF(ISERROR(BN28/BN29),"",IF(BN28/BN29=0,"-",IF(BN28/BN29&gt;2,"+++",BN28/BN29-1)))</f>
        <v>-0.17519279087498474</v>
      </c>
      <c r="BP28" s="338">
        <v>62877.061000000002</v>
      </c>
      <c r="BQ28" s="315">
        <f>IF(ISERROR(BP28/BP29),"",IF(BP28/BP29=0,"-",IF(BP28/BP29&gt;2,"+++",BP28/BP29-1)))</f>
        <v>2.9168903729633655E-2</v>
      </c>
      <c r="BR28" s="340"/>
      <c r="BS28" s="341"/>
      <c r="BT28" s="321"/>
      <c r="CI28" s="144"/>
      <c r="CJ28" s="144"/>
    </row>
    <row r="29" spans="1:92" ht="17.100000000000001" hidden="1" customHeight="1" outlineLevel="1" thickBot="1">
      <c r="A29" s="146"/>
      <c r="B29" s="133"/>
      <c r="C29" s="134"/>
      <c r="D29" s="113" t="s">
        <v>114</v>
      </c>
      <c r="E29" s="342">
        <f>E28-1</f>
        <v>2023</v>
      </c>
      <c r="F29" s="362">
        <v>53381.425499999998</v>
      </c>
      <c r="G29" s="324"/>
      <c r="H29" s="363">
        <v>117.8476</v>
      </c>
      <c r="I29" s="324"/>
      <c r="J29" s="363">
        <v>3445.2495999999996</v>
      </c>
      <c r="K29" s="324"/>
      <c r="L29" s="363">
        <v>151.3785</v>
      </c>
      <c r="M29" s="324"/>
      <c r="N29" s="363">
        <v>0.1014</v>
      </c>
      <c r="O29" s="324"/>
      <c r="P29" s="363">
        <v>0</v>
      </c>
      <c r="Q29" s="324"/>
      <c r="R29" s="363">
        <v>80.831400000000002</v>
      </c>
      <c r="S29" s="324"/>
      <c r="T29" s="363">
        <v>15.275</v>
      </c>
      <c r="U29" s="324"/>
      <c r="V29" s="363">
        <v>11.213800000000001</v>
      </c>
      <c r="W29" s="324"/>
      <c r="X29" s="363">
        <v>22.144200000000001</v>
      </c>
      <c r="Y29" s="324"/>
      <c r="Z29" s="363">
        <v>0.1066</v>
      </c>
      <c r="AA29" s="324"/>
      <c r="AB29" s="363">
        <v>0</v>
      </c>
      <c r="AC29" s="324"/>
      <c r="AD29" s="363"/>
      <c r="AE29" s="324"/>
      <c r="AF29" s="362">
        <f t="shared" si="27"/>
        <v>3857.4132999999929</v>
      </c>
      <c r="AG29" s="325"/>
      <c r="AH29" s="362">
        <v>61082.986899999996</v>
      </c>
      <c r="AI29" s="325"/>
      <c r="AJ29" s="362"/>
      <c r="AK29" s="325"/>
      <c r="AL29" s="317"/>
      <c r="AM29" s="146"/>
      <c r="AN29" s="133"/>
      <c r="AO29" s="134"/>
      <c r="AP29" s="113" t="s">
        <v>114</v>
      </c>
      <c r="AQ29" s="342">
        <f t="shared" si="20"/>
        <v>2023</v>
      </c>
      <c r="AR29" s="362">
        <v>15230.432100000002</v>
      </c>
      <c r="AS29" s="326"/>
      <c r="AT29" s="363">
        <v>5992.61</v>
      </c>
      <c r="AU29" s="324"/>
      <c r="AV29" s="363">
        <v>19748.439100000003</v>
      </c>
      <c r="AW29" s="324"/>
      <c r="AX29" s="363">
        <v>10843.011399999999</v>
      </c>
      <c r="AY29" s="324"/>
      <c r="AZ29" s="363">
        <v>5091.9297000000006</v>
      </c>
      <c r="BA29" s="324"/>
      <c r="BB29" s="363">
        <v>2166.8191999999999</v>
      </c>
      <c r="BC29" s="324"/>
      <c r="BD29" s="363">
        <v>274.76409999999998</v>
      </c>
      <c r="BE29" s="324"/>
      <c r="BF29" s="363">
        <v>589.91920000000005</v>
      </c>
      <c r="BG29" s="324"/>
      <c r="BH29" s="363">
        <v>0</v>
      </c>
      <c r="BI29" s="324"/>
      <c r="BJ29" s="363">
        <v>392.39850000000001</v>
      </c>
      <c r="BK29" s="324"/>
      <c r="BL29" s="363">
        <v>2.5298000000000003</v>
      </c>
      <c r="BM29" s="324"/>
      <c r="BN29" s="362">
        <f t="shared" si="21"/>
        <v>762.13409999999567</v>
      </c>
      <c r="BO29" s="325"/>
      <c r="BP29" s="362">
        <v>61094.987200000003</v>
      </c>
      <c r="BQ29" s="325"/>
      <c r="BR29" s="364"/>
      <c r="BS29" s="327"/>
      <c r="BT29" s="321"/>
      <c r="CI29" s="144"/>
      <c r="CJ29" s="144"/>
    </row>
    <row r="30" spans="1:92" ht="17.100000000000001" customHeight="1" collapsed="1">
      <c r="A30" s="150" t="s">
        <v>115</v>
      </c>
      <c r="B30" s="461" t="s">
        <v>116</v>
      </c>
      <c r="C30" s="461"/>
      <c r="D30" s="103"/>
      <c r="E30" s="328">
        <f>$R$5</f>
        <v>2024</v>
      </c>
      <c r="F30" s="329">
        <f>F32+F34+F36+F38+F40+F42+F44+F46</f>
        <v>28854.8256</v>
      </c>
      <c r="G30" s="330">
        <f>IF(ISERROR(F30/F31),"",IF(F30/F31=0,"-",IF(F30/F31&gt;2,"+++",F30/F31-1)))</f>
        <v>-0.10408042987632704</v>
      </c>
      <c r="H30" s="331">
        <f>H32+H34+H36+H38+H40+H42+H44+H46</f>
        <v>452.94620000000003</v>
      </c>
      <c r="I30" s="330" t="str">
        <f>IF(ISERROR(H30/H31),"",IF(H30/H31=0,"-",IF(H30/H31&gt;2,"+++",H30/H31-1)))</f>
        <v>+++</v>
      </c>
      <c r="J30" s="331">
        <f>J32+J34+J36+J38+J40+J42+J44+J46</f>
        <v>1742.9749000000002</v>
      </c>
      <c r="K30" s="330">
        <f>IF(ISERROR(J30/J31),"",IF(J30/J31=0,"-",IF(J30/J31&gt;2,"+++",J30/J31-1)))</f>
        <v>-0.16293291591115033</v>
      </c>
      <c r="L30" s="331">
        <f>L32+L34+L36+L38+L40+L42+L44+L46</f>
        <v>1227.5146000000002</v>
      </c>
      <c r="M30" s="330">
        <f>IF(ISERROR(L30/L31),"",IF(L30/L31=0,"-",IF(L30/L31&gt;2,"+++",L30/L31-1)))</f>
        <v>0.64094756476251735</v>
      </c>
      <c r="N30" s="331">
        <f>N32+N34+N36+N38+N40+N42+N44+N46</f>
        <v>1875.7312000000002</v>
      </c>
      <c r="O30" s="330">
        <f>IF(ISERROR(N30/N31),"",IF(N30/N31=0,"-",IF(N30/N31&gt;2,"+++",N30/N31-1)))</f>
        <v>-0.1932393749754302</v>
      </c>
      <c r="P30" s="331">
        <f>P32+P34+P36+P38+P40+P42+P44+P46</f>
        <v>27.719900000000003</v>
      </c>
      <c r="Q30" s="330" t="str">
        <f>IF(ISERROR(P30/P31),"",IF(P30/P31=0,"-",IF(P30/P31&gt;2,"+++",P30/P31-1)))</f>
        <v/>
      </c>
      <c r="R30" s="331">
        <f>R32+R34+R36+R38+R40+R42+R44+R46</f>
        <v>99.376700000000014</v>
      </c>
      <c r="S30" s="330" t="str">
        <f>IF(ISERROR(R30/R31),"",IF(R30/R31=0,"-",IF(R30/R31&gt;2,"+++",R30/R31-1)))</f>
        <v>+++</v>
      </c>
      <c r="T30" s="331">
        <f>T32+T34+T36+T38+T40+T42+T44+T46</f>
        <v>374.12330000000003</v>
      </c>
      <c r="U30" s="330">
        <f>IF(ISERROR(T30/T31),"",IF(T30/T31=0,"-",IF(T30/T31&gt;2,"+++",T30/T31-1)))</f>
        <v>4.3195822792116312E-2</v>
      </c>
      <c r="V30" s="331">
        <f>V32+V34+V36+V38+V40+V42+V44+V46</f>
        <v>117.69990000000001</v>
      </c>
      <c r="W30" s="330">
        <f>IF(ISERROR(V30/V31),"",IF(V30/V31=0,"-",IF(V30/V31&gt;2,"+++",V30/V31-1)))</f>
        <v>-0.19802469977003667</v>
      </c>
      <c r="X30" s="331">
        <f>X32+X34+X36+X38+X40+X42+X44+X46</f>
        <v>3368.7516999999998</v>
      </c>
      <c r="Y30" s="330">
        <f>IF(ISERROR(X30/X31),"",IF(X30/X31=0,"-",IF(X30/X31&gt;2,"+++",X30/X31-1)))</f>
        <v>0.8021366495805029</v>
      </c>
      <c r="Z30" s="331">
        <f>Z32+Z34+Z36+Z38+Z40+Z42+Z44+Z46</f>
        <v>4825.7413999999999</v>
      </c>
      <c r="AA30" s="330">
        <f>IF(ISERROR(Z30/Z31),"",IF(Z30/Z31=0,"-",IF(Z30/Z31&gt;2,"+++",Z30/Z31-1)))</f>
        <v>0.60365633298581156</v>
      </c>
      <c r="AB30" s="331">
        <f>AB32+AB34+AB36+AB38+AB40+AB42+AB44+AB46</f>
        <v>0</v>
      </c>
      <c r="AC30" s="330" t="str">
        <f>IF(ISERROR(AB30/AB31),"",IF(AB30/AB31=0,"-",IF(AB30/AB31&gt;2,"+++",AB30/AB31-1)))</f>
        <v/>
      </c>
      <c r="AD30" s="331"/>
      <c r="AE30" s="330"/>
      <c r="AF30" s="329">
        <f t="shared" si="27"/>
        <v>19826.661399999994</v>
      </c>
      <c r="AG30" s="332">
        <f>IF(ISERROR(AF30/AF31),"",IF(AF30/AF31=0,"-",IF(AF30/AF31&gt;2,"+++",AF30/AF31-1)))</f>
        <v>0.22169567699665693</v>
      </c>
      <c r="AH30" s="329">
        <f>AH32+AH34+AH36+AH38+AH40+AH42+AH44+AH46</f>
        <v>62794.066799999993</v>
      </c>
      <c r="AI30" s="332">
        <f>IF(ISERROR(AH30/AH31),"",IF(AH30/AH31=0,"-",IF(AH30/AH31&gt;2,"+++",AH30/AH31-1)))</f>
        <v>6.2540904287102572E-2</v>
      </c>
      <c r="AJ30" s="329"/>
      <c r="AK30" s="316"/>
      <c r="AL30" s="317"/>
      <c r="AM30" s="150" t="s">
        <v>115</v>
      </c>
      <c r="AN30" s="461" t="s">
        <v>116</v>
      </c>
      <c r="AO30" s="461"/>
      <c r="AP30" s="103"/>
      <c r="AQ30" s="328">
        <f t="shared" si="18"/>
        <v>2024</v>
      </c>
      <c r="AR30" s="329">
        <f>AR32+AR34+AR36+AR38+AR40+AR42+AR44+AR46</f>
        <v>5994.3152</v>
      </c>
      <c r="AS30" s="333">
        <f>IF(ISERROR(AR30/AR31),"",IF(AR30/AR31=0,"-",IF(AR30/AR31&gt;2,"+++",AR30/AR31-1)))</f>
        <v>-0.15123997828398705</v>
      </c>
      <c r="AT30" s="331">
        <f>AT32+AT34+AT36+AT38+AT40+AT42+AT44+AT46</f>
        <v>18150.180099999998</v>
      </c>
      <c r="AU30" s="330">
        <f>IF(ISERROR(AT30/AT31),"",IF(AT30/AT31=0,"-",IF(AT30/AT31&gt;2,"+++",AT30/AT31-1)))</f>
        <v>-0.19792956254610927</v>
      </c>
      <c r="AV30" s="331">
        <f>AV32+AV34+AV36+AV38+AV40+AV42+AV44+AV46</f>
        <v>1424.2124000000001</v>
      </c>
      <c r="AW30" s="330">
        <f>IF(ISERROR(AV30/AV31),"",IF(AV30/AV31=0,"-",IF(AV30/AV31&gt;2,"+++",AV30/AV31-1)))</f>
        <v>-0.17759307692076709</v>
      </c>
      <c r="AX30" s="331">
        <f>AX32+AX34+AX36+AX38+AX40+AX42+AX44+AX46</f>
        <v>5263.0994000000001</v>
      </c>
      <c r="AY30" s="330">
        <f>IF(ISERROR(AX30/AX31),"",IF(AX30/AX31=0,"-",IF(AX30/AX31&gt;2,"+++",AX30/AX31-1)))</f>
        <v>-2.8158533136878328E-2</v>
      </c>
      <c r="AZ30" s="331">
        <f>AZ32+AZ34+AZ36+AZ38+AZ40+AZ42+AZ44+AZ46</f>
        <v>189.13230000000004</v>
      </c>
      <c r="BA30" s="330" t="str">
        <f>IF(ISERROR(AZ30/AZ31),"",IF(AZ30/AZ31=0,"-",IF(AZ30/AZ31&gt;2,"+++",AZ30/AZ31-1)))</f>
        <v>+++</v>
      </c>
      <c r="BB30" s="331">
        <f>BB32+BB34+BB36+BB38+BB40+BB42+BB44+BB46</f>
        <v>200.52760000000001</v>
      </c>
      <c r="BC30" s="330">
        <f>IF(ISERROR(BB30/BB31),"",IF(BB30/BB31=0,"-",IF(BB30/BB31&gt;2,"+++",BB30/BB31-1)))</f>
        <v>5.6513311552660594E-2</v>
      </c>
      <c r="BD30" s="331">
        <f>BD32+BD34+BD36+BD38+BD40+BD42+BD44+BD46</f>
        <v>916.02550000000008</v>
      </c>
      <c r="BE30" s="330">
        <f>IF(ISERROR(BD30/BD31),"",IF(BD30/BD31=0,"-",IF(BD30/BD31&gt;2,"+++",BD30/BD31-1)))</f>
        <v>-0.30172904151562663</v>
      </c>
      <c r="BF30" s="331">
        <f>BF32+BF34+BF36+BF38+BF40+BF42+BF44+BF46</f>
        <v>1390.7881</v>
      </c>
      <c r="BG30" s="330">
        <f>IF(ISERROR(BF30/BF31),"",IF(BF30/BF31=0,"-",IF(BF30/BF31&gt;2,"+++",BF30/BF31-1)))</f>
        <v>0.29577947560172091</v>
      </c>
      <c r="BH30" s="331">
        <f>BH32+BH34+BH36+BH38+BH40+BH42+BH44+BH46</f>
        <v>1702.1784</v>
      </c>
      <c r="BI30" s="330" t="str">
        <f>IF(ISERROR(BH30/BH31),"",IF(BH30/BH31=0,"-",IF(BH30/BH31&gt;2,"+++",BH30/BH31-1)))</f>
        <v>+++</v>
      </c>
      <c r="BJ30" s="331">
        <f>BJ32+BJ34+BJ36+BJ38+BJ40+BJ42+BJ44+BJ46</f>
        <v>918.98879999999997</v>
      </c>
      <c r="BK30" s="330">
        <f>IF(ISERROR(BJ30/BJ31),"",IF(BJ30/BJ31=0,"-",IF(BJ30/BJ31&gt;2,"+++",BJ30/BJ31-1)))</f>
        <v>0.1430110860988878</v>
      </c>
      <c r="BL30" s="331">
        <f t="shared" ref="BL30:BL31" si="34">BL32+BL34+BL36+BL38+BL40+BL42+BL44+BL46</f>
        <v>6.6040000000000001</v>
      </c>
      <c r="BM30" s="330">
        <f t="shared" ref="BM30" si="35">IF(ISERROR(BL30/BL31),"",IF(BL30/BL31=0,"-",IF(BL30/BL31&gt;2,"+++",BL30/BL31-1)))</f>
        <v>-0.66230140264574888</v>
      </c>
      <c r="BN30" s="329">
        <f t="shared" si="21"/>
        <v>80.044900000008056</v>
      </c>
      <c r="BO30" s="332">
        <f>IF(ISERROR(BN30/BN31),"",IF(BN30/BN31=0,"-",IF(BN30/BN31&gt;2,"+++",BN30/BN31-1)))</f>
        <v>-7.8266547062100233E-2</v>
      </c>
      <c r="BP30" s="329">
        <f t="shared" ref="BP30:BP31" si="36">BP32+BP34+BP36+BP38+BP40+BP42+BP44+BP46</f>
        <v>36236.096700000002</v>
      </c>
      <c r="BQ30" s="332">
        <f>IF(ISERROR(BP30/BP31),"",IF(BP30/BP31=0,"-",IF(BP30/BP31&gt;2,"+++",BP30/BP31-1)))</f>
        <v>-0.10780755803116393</v>
      </c>
      <c r="BR30" s="334"/>
      <c r="BS30" s="320"/>
      <c r="BT30" s="321"/>
      <c r="CI30" s="144"/>
      <c r="CJ30" s="144"/>
    </row>
    <row r="31" spans="1:92" ht="17.100000000000001" customHeight="1" thickBot="1">
      <c r="A31" s="167"/>
      <c r="B31" s="469"/>
      <c r="C31" s="469"/>
      <c r="D31" s="84"/>
      <c r="E31" s="301">
        <f>E30-1</f>
        <v>2023</v>
      </c>
      <c r="F31" s="302">
        <f>F33+F35+F37+F39+F41+F43+F45+F47</f>
        <v>32206.937499999996</v>
      </c>
      <c r="G31" s="324"/>
      <c r="H31" s="304">
        <f>H33+H35+H37+H39+H41+H43+H45+H47</f>
        <v>118.8738</v>
      </c>
      <c r="I31" s="324"/>
      <c r="J31" s="304">
        <f>J33+J35+J37+J39+J41+J43+J45+J47</f>
        <v>2082.2404000000001</v>
      </c>
      <c r="K31" s="324"/>
      <c r="L31" s="304">
        <f>L33+L35+L37+L39+L41+L43+L45+L47</f>
        <v>748.05230000000006</v>
      </c>
      <c r="M31" s="324"/>
      <c r="N31" s="304">
        <f>N33+N35+N37+N39+N41+N43+N45+N47</f>
        <v>2325.0158000000001</v>
      </c>
      <c r="O31" s="324"/>
      <c r="P31" s="304">
        <f>P33+P35+P37+P39+P41+P43+P45+P47</f>
        <v>0</v>
      </c>
      <c r="Q31" s="324"/>
      <c r="R31" s="304">
        <f>R33+R35+R37+R39+R41+R43+R45+R47</f>
        <v>4.1818999999999997</v>
      </c>
      <c r="S31" s="324"/>
      <c r="T31" s="304">
        <f>T33+T35+T37+T39+T41+T43+T45+T47</f>
        <v>358.63190000000003</v>
      </c>
      <c r="U31" s="324"/>
      <c r="V31" s="304">
        <f>V33+V35+V37+V39+V41+V43+V45+V47</f>
        <v>146.76250000000002</v>
      </c>
      <c r="W31" s="324"/>
      <c r="X31" s="304">
        <f>X33+X35+X37+X39+X41+X43+X45+X47</f>
        <v>1869.3098</v>
      </c>
      <c r="Y31" s="324"/>
      <c r="Z31" s="304">
        <f>Z33+Z35+Z37+Z39+Z41+Z43+Z45+Z47</f>
        <v>3009.2116999999998</v>
      </c>
      <c r="AA31" s="324"/>
      <c r="AB31" s="304">
        <f>AB33+AB35+AB37+AB39+AB41+AB43+AB45+AB47</f>
        <v>0</v>
      </c>
      <c r="AC31" s="324"/>
      <c r="AD31" s="304"/>
      <c r="AE31" s="324"/>
      <c r="AF31" s="302">
        <f t="shared" si="27"/>
        <v>16228.805399999994</v>
      </c>
      <c r="AG31" s="325"/>
      <c r="AH31" s="302">
        <f>AH33+AH35+AH37+AH39+AH41+AH43+AH45+AH47</f>
        <v>59098.023000000001</v>
      </c>
      <c r="AI31" s="325"/>
      <c r="AJ31" s="302"/>
      <c r="AK31" s="325"/>
      <c r="AL31" s="317"/>
      <c r="AM31" s="167"/>
      <c r="AN31" s="469"/>
      <c r="AO31" s="469"/>
      <c r="AP31" s="84"/>
      <c r="AQ31" s="301">
        <f t="shared" si="20"/>
        <v>2023</v>
      </c>
      <c r="AR31" s="302">
        <f>AR33+AR35+AR37+AR39+AR41+AR43+AR45+AR47</f>
        <v>7062.4382000000005</v>
      </c>
      <c r="AS31" s="326"/>
      <c r="AT31" s="304">
        <f>AT33+AT35+AT37+AT39+AT41+AT43+AT45+AT47</f>
        <v>22629.159799999998</v>
      </c>
      <c r="AU31" s="324"/>
      <c r="AV31" s="304">
        <f>AV33+AV35+AV37+AV39+AV41+AV43+AV45+AV47</f>
        <v>1731.7612000000001</v>
      </c>
      <c r="AW31" s="324"/>
      <c r="AX31" s="304">
        <f>AX33+AX35+AX37+AX39+AX41+AX43+AX45+AX47</f>
        <v>5415.5945999999994</v>
      </c>
      <c r="AY31" s="324"/>
      <c r="AZ31" s="304">
        <f>AZ33+AZ35+AZ37+AZ39+AZ41+AZ43+AZ45+AZ47</f>
        <v>41.597000000000008</v>
      </c>
      <c r="BA31" s="324"/>
      <c r="BB31" s="304">
        <f>BB33+BB35+BB37+BB39+BB41+BB43+BB45+BB47</f>
        <v>189.8013</v>
      </c>
      <c r="BC31" s="324"/>
      <c r="BD31" s="304">
        <f>BD33+BD35+BD37+BD39+BD41+BD43+BD45+BD47</f>
        <v>1311.8482000000001</v>
      </c>
      <c r="BE31" s="324"/>
      <c r="BF31" s="304">
        <f>BF33+BF35+BF37+BF39+BF41+BF43+BF45+BF47</f>
        <v>1073.3216</v>
      </c>
      <c r="BG31" s="324"/>
      <c r="BH31" s="304">
        <f>BH33+BH35+BH37+BH39+BH41+BH43+BH45+BH47</f>
        <v>248.73810000000003</v>
      </c>
      <c r="BI31" s="324"/>
      <c r="BJ31" s="304">
        <f>BJ33+BJ35+BJ37+BJ39+BJ41+BJ43+BJ45+BJ47</f>
        <v>804.00690000000009</v>
      </c>
      <c r="BK31" s="324"/>
      <c r="BL31" s="304">
        <f t="shared" si="34"/>
        <v>19.555900000000001</v>
      </c>
      <c r="BM31" s="324"/>
      <c r="BN31" s="302">
        <f t="shared" si="21"/>
        <v>86.84170000001177</v>
      </c>
      <c r="BO31" s="325"/>
      <c r="BP31" s="302">
        <f t="shared" si="36"/>
        <v>40614.664500000006</v>
      </c>
      <c r="BQ31" s="325"/>
      <c r="BR31" s="307"/>
      <c r="BS31" s="327"/>
      <c r="BT31" s="321"/>
      <c r="CI31" s="144"/>
      <c r="CJ31" s="144"/>
    </row>
    <row r="32" spans="1:92" ht="17.100000000000001" hidden="1" customHeight="1" outlineLevel="1">
      <c r="A32" s="121"/>
      <c r="B32" s="122" t="s">
        <v>88</v>
      </c>
      <c r="C32" s="123" t="s">
        <v>89</v>
      </c>
      <c r="D32" s="124" t="s">
        <v>117</v>
      </c>
      <c r="E32" s="337">
        <f>$R$5</f>
        <v>2024</v>
      </c>
      <c r="F32" s="338">
        <v>0.95700000000000007</v>
      </c>
      <c r="G32" s="313">
        <f>IF(ISERROR(F32/F33),"",IF(F32/F33=0,"-",IF(F32/F33&gt;2,"+++",F32/F33-1)))</f>
        <v>0.65000000000000013</v>
      </c>
      <c r="H32" s="339">
        <v>0</v>
      </c>
      <c r="I32" s="313" t="str">
        <f>IF(ISERROR(H32/H33),"",IF(H32/H33=0,"-",IF(H32/H33&gt;2,"+++",H32/H33-1)))</f>
        <v/>
      </c>
      <c r="J32" s="339">
        <v>0</v>
      </c>
      <c r="K32" s="313" t="str">
        <f>IF(ISERROR(J32/J33),"",IF(J32/J33=0,"-",IF(J32/J33&gt;2,"+++",J32/J33-1)))</f>
        <v/>
      </c>
      <c r="L32" s="339">
        <v>0</v>
      </c>
      <c r="M32" s="313" t="str">
        <f>IF(ISERROR(L32/L33),"",IF(L32/L33=0,"-",IF(L32/L33&gt;2,"+++",L32/L33-1)))</f>
        <v/>
      </c>
      <c r="N32" s="339">
        <v>0</v>
      </c>
      <c r="O32" s="313" t="str">
        <f>IF(ISERROR(N32/N33),"",IF(N32/N33=0,"-",IF(N32/N33&gt;2,"+++",N32/N33-1)))</f>
        <v/>
      </c>
      <c r="P32" s="339">
        <v>0</v>
      </c>
      <c r="Q32" s="313" t="str">
        <f>IF(ISERROR(P32/P33),"",IF(P32/P33=0,"-",IF(P32/P33&gt;2,"+++",P32/P33-1)))</f>
        <v/>
      </c>
      <c r="R32" s="339">
        <v>0</v>
      </c>
      <c r="S32" s="313" t="str">
        <f>IF(ISERROR(R32/R33),"",IF(R32/R33=0,"-",IF(R32/R33&gt;2,"+++",R32/R33-1)))</f>
        <v/>
      </c>
      <c r="T32" s="339">
        <v>0</v>
      </c>
      <c r="U32" s="313" t="str">
        <f>IF(ISERROR(T32/T33),"",IF(T32/T33=0,"-",IF(T32/T33&gt;2,"+++",T32/T33-1)))</f>
        <v/>
      </c>
      <c r="V32" s="339">
        <v>1.252</v>
      </c>
      <c r="W32" s="313">
        <f>IF(ISERROR(V32/V33),"",IF(V32/V33=0,"-",IF(V32/V33&gt;2,"+++",V32/V33-1)))</f>
        <v>0.11785714285714266</v>
      </c>
      <c r="X32" s="339">
        <v>5.5E-2</v>
      </c>
      <c r="Y32" s="313">
        <f>IF(ISERROR(X32/X33),"",IF(X32/X33=0,"-",IF(X32/X33&gt;2,"+++",X32/X33-1)))</f>
        <v>-0.95827010622154785</v>
      </c>
      <c r="Z32" s="339">
        <v>0</v>
      </c>
      <c r="AA32" s="313" t="str">
        <f>IF(ISERROR(Z32/Z33),"",IF(Z32/Z33=0,"-",IF(Z32/Z33&gt;2,"+++",Z32/Z33-1)))</f>
        <v/>
      </c>
      <c r="AB32" s="339">
        <v>0</v>
      </c>
      <c r="AC32" s="313" t="str">
        <f>IF(ISERROR(AB32/AB33),"",IF(AB32/AB33=0,"-",IF(AB32/AB33&gt;2,"+++",AB32/AB33-1)))</f>
        <v/>
      </c>
      <c r="AD32" s="339"/>
      <c r="AE32" s="313"/>
      <c r="AF32" s="338">
        <f t="shared" si="27"/>
        <v>95.575000000000003</v>
      </c>
      <c r="AG32" s="315" t="str">
        <f>IF(ISERROR(AF32/AF33),"",IF(AF32/AF33=0,"-",IF(AF32/AF33&gt;2,"+++",AF32/AF33-1)))</f>
        <v>+++</v>
      </c>
      <c r="AH32" s="338">
        <v>97.838999999999999</v>
      </c>
      <c r="AI32" s="315" t="str">
        <f>IF(ISERROR(AH32/AH33),"",IF(AH32/AH33=0,"-",IF(AH32/AH33&gt;2,"+++",AH32/AH33-1)))</f>
        <v>+++</v>
      </c>
      <c r="AJ32" s="338"/>
      <c r="AK32" s="315"/>
      <c r="AL32" s="317"/>
      <c r="AM32" s="121"/>
      <c r="AN32" s="122" t="s">
        <v>88</v>
      </c>
      <c r="AO32" s="123" t="s">
        <v>89</v>
      </c>
      <c r="AP32" s="124" t="s">
        <v>117</v>
      </c>
      <c r="AQ32" s="337">
        <f t="shared" si="18"/>
        <v>2024</v>
      </c>
      <c r="AR32" s="338">
        <v>4.5549999999999997</v>
      </c>
      <c r="AS32" s="318" t="str">
        <f>IF(ISERROR(AR32/AR33),"",IF(AR32/AR33=0,"-",IF(AR32/AR33&gt;2,"+++",AR32/AR33-1)))</f>
        <v/>
      </c>
      <c r="AT32" s="339">
        <v>0</v>
      </c>
      <c r="AU32" s="313" t="str">
        <f>IF(ISERROR(AT32/AT33),"",IF(AT32/AT33=0,"-",IF(AT32/AT33&gt;2,"+++",AT32/AT33-1)))</f>
        <v/>
      </c>
      <c r="AV32" s="339">
        <v>0</v>
      </c>
      <c r="AW32" s="313" t="str">
        <f>IF(ISERROR(AV32/AV33),"",IF(AV32/AV33=0,"-",IF(AV32/AV33&gt;2,"+++",AV32/AV33-1)))</f>
        <v/>
      </c>
      <c r="AX32" s="339">
        <v>0</v>
      </c>
      <c r="AY32" s="313" t="str">
        <f>IF(ISERROR(AX32/AX33),"",IF(AX32/AX33=0,"-",IF(AX32/AX33&gt;2,"+++",AX32/AX33-1)))</f>
        <v/>
      </c>
      <c r="AZ32" s="339">
        <v>0</v>
      </c>
      <c r="BA32" s="313" t="str">
        <f>IF(ISERROR(AZ32/AZ33),"",IF(AZ32/AZ33=0,"-",IF(AZ32/AZ33&gt;2,"+++",AZ32/AZ33-1)))</f>
        <v/>
      </c>
      <c r="BB32" s="339">
        <v>0</v>
      </c>
      <c r="BC32" s="313" t="str">
        <f>IF(ISERROR(BB32/BB33),"",IF(BB32/BB33=0,"-",IF(BB32/BB33&gt;2,"+++",BB32/BB33-1)))</f>
        <v/>
      </c>
      <c r="BD32" s="339">
        <v>0</v>
      </c>
      <c r="BE32" s="313" t="str">
        <f>IF(ISERROR(BD32/BD33),"",IF(BD32/BD33=0,"-",IF(BD32/BD33&gt;2,"+++",BD32/BD33-1)))</f>
        <v/>
      </c>
      <c r="BF32" s="339">
        <v>0</v>
      </c>
      <c r="BG32" s="313" t="str">
        <f>IF(ISERROR(BF32/BF33),"",IF(BF32/BF33=0,"-",IF(BF32/BF33&gt;2,"+++",BF32/BF33-1)))</f>
        <v/>
      </c>
      <c r="BH32" s="339">
        <v>0</v>
      </c>
      <c r="BI32" s="313" t="str">
        <f>IF(ISERROR(BH32/BH33),"",IF(BH32/BH33=0,"-",IF(BH32/BH33&gt;2,"+++",BH32/BH33-1)))</f>
        <v/>
      </c>
      <c r="BJ32" s="339">
        <v>0</v>
      </c>
      <c r="BK32" s="313" t="str">
        <f>IF(ISERROR(BJ32/BJ33),"",IF(BJ32/BJ33=0,"-",IF(BJ32/BJ33&gt;2,"+++",BJ32/BJ33-1)))</f>
        <v/>
      </c>
      <c r="BL32" s="339">
        <v>0</v>
      </c>
      <c r="BM32" s="313" t="str">
        <f t="shared" ref="BM32" si="37">IF(ISERROR(BL32/BL33),"",IF(BL32/BL33=0,"-",IF(BL32/BL33&gt;2,"+++",BL32/BL33-1)))</f>
        <v/>
      </c>
      <c r="BN32" s="338">
        <f t="shared" si="21"/>
        <v>0</v>
      </c>
      <c r="BO32" s="315" t="str">
        <f>IF(ISERROR(BN32/BN33),"",IF(BN32/BN33=0,"-",IF(BN32/BN33&gt;2,"+++",BN32/BN33-1)))</f>
        <v/>
      </c>
      <c r="BP32" s="338">
        <v>4.5549999999999997</v>
      </c>
      <c r="BQ32" s="315" t="str">
        <f>IF(ISERROR(BP32/BP33),"",IF(BP32/BP33=0,"-",IF(BP32/BP33&gt;2,"+++",BP32/BP33-1)))</f>
        <v/>
      </c>
      <c r="BR32" s="340"/>
      <c r="BS32" s="341"/>
      <c r="BT32" s="321"/>
      <c r="CI32" s="144"/>
      <c r="CJ32" s="144"/>
    </row>
    <row r="33" spans="1:94" ht="17.100000000000001" hidden="1" customHeight="1" outlineLevel="1">
      <c r="A33" s="121"/>
      <c r="B33" s="133"/>
      <c r="C33" s="134"/>
      <c r="D33" s="154" t="s">
        <v>117</v>
      </c>
      <c r="E33" s="342">
        <f>E32-1</f>
        <v>2023</v>
      </c>
      <c r="F33" s="343">
        <v>0.57999999999999996</v>
      </c>
      <c r="G33" s="358"/>
      <c r="H33" s="345">
        <v>0</v>
      </c>
      <c r="I33" s="358"/>
      <c r="J33" s="345">
        <v>0</v>
      </c>
      <c r="K33" s="358"/>
      <c r="L33" s="345">
        <v>0</v>
      </c>
      <c r="M33" s="358"/>
      <c r="N33" s="345">
        <v>0</v>
      </c>
      <c r="O33" s="358"/>
      <c r="P33" s="345">
        <v>0</v>
      </c>
      <c r="Q33" s="358"/>
      <c r="R33" s="345">
        <v>0</v>
      </c>
      <c r="S33" s="358"/>
      <c r="T33" s="345">
        <v>0</v>
      </c>
      <c r="U33" s="358"/>
      <c r="V33" s="345">
        <v>1.1200000000000001</v>
      </c>
      <c r="W33" s="358"/>
      <c r="X33" s="345">
        <v>1.3180000000000001</v>
      </c>
      <c r="Y33" s="358"/>
      <c r="Z33" s="345">
        <v>0</v>
      </c>
      <c r="AA33" s="358"/>
      <c r="AB33" s="345">
        <v>0</v>
      </c>
      <c r="AC33" s="358"/>
      <c r="AD33" s="345"/>
      <c r="AE33" s="358"/>
      <c r="AF33" s="343">
        <f t="shared" si="27"/>
        <v>15.572999999999999</v>
      </c>
      <c r="AG33" s="359"/>
      <c r="AH33" s="343">
        <v>18.591000000000001</v>
      </c>
      <c r="AI33" s="359"/>
      <c r="AJ33" s="343"/>
      <c r="AK33" s="359"/>
      <c r="AL33" s="317"/>
      <c r="AM33" s="121"/>
      <c r="AN33" s="133"/>
      <c r="AO33" s="134"/>
      <c r="AP33" s="154" t="s">
        <v>117</v>
      </c>
      <c r="AQ33" s="342">
        <f t="shared" si="20"/>
        <v>2023</v>
      </c>
      <c r="AR33" s="343">
        <v>0</v>
      </c>
      <c r="AS33" s="360"/>
      <c r="AT33" s="345">
        <v>0</v>
      </c>
      <c r="AU33" s="358"/>
      <c r="AV33" s="345">
        <v>0</v>
      </c>
      <c r="AW33" s="358"/>
      <c r="AX33" s="345">
        <v>0</v>
      </c>
      <c r="AY33" s="358"/>
      <c r="AZ33" s="345">
        <v>0</v>
      </c>
      <c r="BA33" s="358"/>
      <c r="BB33" s="345">
        <v>0</v>
      </c>
      <c r="BC33" s="358"/>
      <c r="BD33" s="345">
        <v>0</v>
      </c>
      <c r="BE33" s="358"/>
      <c r="BF33" s="345">
        <v>0</v>
      </c>
      <c r="BG33" s="358"/>
      <c r="BH33" s="345">
        <v>0</v>
      </c>
      <c r="BI33" s="358"/>
      <c r="BJ33" s="345">
        <v>0</v>
      </c>
      <c r="BK33" s="358"/>
      <c r="BL33" s="345">
        <v>0</v>
      </c>
      <c r="BM33" s="358"/>
      <c r="BN33" s="343">
        <f t="shared" si="21"/>
        <v>0</v>
      </c>
      <c r="BO33" s="359"/>
      <c r="BP33" s="343">
        <v>0</v>
      </c>
      <c r="BQ33" s="359"/>
      <c r="BR33" s="348"/>
      <c r="BS33" s="361"/>
      <c r="BT33" s="321"/>
      <c r="CI33" s="144"/>
      <c r="CJ33" s="144"/>
    </row>
    <row r="34" spans="1:94" ht="17.100000000000001" hidden="1" customHeight="1" outlineLevel="1">
      <c r="A34" s="121"/>
      <c r="B34" s="122" t="s">
        <v>118</v>
      </c>
      <c r="C34" s="123" t="s">
        <v>95</v>
      </c>
      <c r="D34" s="124" t="s">
        <v>119</v>
      </c>
      <c r="E34" s="337">
        <f>$R$5</f>
        <v>2024</v>
      </c>
      <c r="F34" s="338">
        <v>3.0990000000000002</v>
      </c>
      <c r="G34" s="313" t="str">
        <f>IF(ISERROR(F34/F35),"",IF(F34/F35=0,"-",IF(F34/F35&gt;2,"+++",F34/F35-1)))</f>
        <v>+++</v>
      </c>
      <c r="H34" s="339">
        <v>0</v>
      </c>
      <c r="I34" s="313" t="str">
        <f>IF(ISERROR(H34/H35),"",IF(H34/H35=0,"-",IF(H34/H35&gt;2,"+++",H34/H35-1)))</f>
        <v/>
      </c>
      <c r="J34" s="339">
        <v>0</v>
      </c>
      <c r="K34" s="313" t="str">
        <f>IF(ISERROR(J34/J35),"",IF(J34/J35=0,"-",IF(J34/J35&gt;2,"+++",J34/J35-1)))</f>
        <v/>
      </c>
      <c r="L34" s="339">
        <v>0</v>
      </c>
      <c r="M34" s="313" t="str">
        <f>IF(ISERROR(L34/L35),"",IF(L34/L35=0,"-",IF(L34/L35&gt;2,"+++",L34/L35-1)))</f>
        <v/>
      </c>
      <c r="N34" s="339">
        <v>0</v>
      </c>
      <c r="O34" s="313" t="str">
        <f>IF(ISERROR(N34/N35),"",IF(N34/N35=0,"-",IF(N34/N35&gt;2,"+++",N34/N35-1)))</f>
        <v/>
      </c>
      <c r="P34" s="339">
        <v>0</v>
      </c>
      <c r="Q34" s="313" t="str">
        <f>IF(ISERROR(P34/P35),"",IF(P34/P35=0,"-",IF(P34/P35&gt;2,"+++",P34/P35-1)))</f>
        <v/>
      </c>
      <c r="R34" s="339">
        <v>0</v>
      </c>
      <c r="S34" s="313" t="str">
        <f>IF(ISERROR(R34/R35),"",IF(R34/R35=0,"-",IF(R34/R35&gt;2,"+++",R34/R35-1)))</f>
        <v/>
      </c>
      <c r="T34" s="339">
        <v>1.2290000000000001</v>
      </c>
      <c r="U34" s="313" t="str">
        <f>IF(ISERROR(T34/T35),"",IF(T34/T35=0,"-",IF(T34/T35&gt;2,"+++",T34/T35-1)))</f>
        <v/>
      </c>
      <c r="V34" s="339">
        <v>1.915</v>
      </c>
      <c r="W34" s="313">
        <f>IF(ISERROR(V34/V35),"",IF(V34/V35=0,"-",IF(V34/V35&gt;2,"+++",V34/V35-1)))</f>
        <v>-0.1840647635279079</v>
      </c>
      <c r="X34" s="339">
        <v>0</v>
      </c>
      <c r="Y34" s="313" t="str">
        <f>IF(ISERROR(X34/X35),"",IF(X34/X35=0,"-",IF(X34/X35&gt;2,"+++",X34/X35-1)))</f>
        <v/>
      </c>
      <c r="Z34" s="339">
        <v>51.081000000000003</v>
      </c>
      <c r="AA34" s="313" t="str">
        <f>IF(ISERROR(Z34/Z35),"",IF(Z34/Z35=0,"-",IF(Z34/Z35&gt;2,"+++",Z34/Z35-1)))</f>
        <v>+++</v>
      </c>
      <c r="AB34" s="339">
        <v>0</v>
      </c>
      <c r="AC34" s="313" t="str">
        <f>IF(ISERROR(AB34/AB35),"",IF(AB34/AB35=0,"-",IF(AB34/AB35&gt;2,"+++",AB34/AB35-1)))</f>
        <v/>
      </c>
      <c r="AD34" s="339"/>
      <c r="AE34" s="313"/>
      <c r="AF34" s="338">
        <f t="shared" si="27"/>
        <v>18.188999999999989</v>
      </c>
      <c r="AG34" s="315">
        <f>IF(ISERROR(AF34/AF35),"",IF(AF34/AF35=0,"-",IF(AF34/AF35&gt;2,"+++",AF34/AF35-1)))</f>
        <v>-0.82385070550751038</v>
      </c>
      <c r="AH34" s="338">
        <v>75.512999999999991</v>
      </c>
      <c r="AI34" s="315">
        <f>IF(ISERROR(AH34/AH35),"",IF(AH34/AH35=0,"-",IF(AH34/AH35&gt;2,"+++",AH34/AH35-1)))</f>
        <v>-0.40773653126691189</v>
      </c>
      <c r="AJ34" s="338"/>
      <c r="AK34" s="315"/>
      <c r="AL34" s="317"/>
      <c r="AM34" s="121"/>
      <c r="AN34" s="122" t="s">
        <v>118</v>
      </c>
      <c r="AO34" s="123" t="s">
        <v>95</v>
      </c>
      <c r="AP34" s="124" t="s">
        <v>119</v>
      </c>
      <c r="AQ34" s="337">
        <f t="shared" si="18"/>
        <v>2024</v>
      </c>
      <c r="AR34" s="338">
        <v>0</v>
      </c>
      <c r="AS34" s="318" t="str">
        <f>IF(ISERROR(AR34/AR35),"",IF(AR34/AR35=0,"-",IF(AR34/AR35&gt;2,"+++",AR34/AR35-1)))</f>
        <v/>
      </c>
      <c r="AT34" s="339">
        <v>0</v>
      </c>
      <c r="AU34" s="313" t="str">
        <f>IF(ISERROR(AT34/AT35),"",IF(AT34/AT35=0,"-",IF(AT34/AT35&gt;2,"+++",AT34/AT35-1)))</f>
        <v/>
      </c>
      <c r="AV34" s="339">
        <v>0</v>
      </c>
      <c r="AW34" s="313" t="str">
        <f>IF(ISERROR(AV34/AV35),"",IF(AV34/AV35=0,"-",IF(AV34/AV35&gt;2,"+++",AV34/AV35-1)))</f>
        <v/>
      </c>
      <c r="AX34" s="339">
        <v>0</v>
      </c>
      <c r="AY34" s="313" t="str">
        <f>IF(ISERROR(AX34/AX35),"",IF(AX34/AX35=0,"-",IF(AX34/AX35&gt;2,"+++",AX34/AX35-1)))</f>
        <v/>
      </c>
      <c r="AZ34" s="339">
        <v>0</v>
      </c>
      <c r="BA34" s="313" t="str">
        <f>IF(ISERROR(AZ34/AZ35),"",IF(AZ34/AZ35=0,"-",IF(AZ34/AZ35&gt;2,"+++",AZ34/AZ35-1)))</f>
        <v/>
      </c>
      <c r="BB34" s="339">
        <v>0</v>
      </c>
      <c r="BC34" s="313" t="str">
        <f>IF(ISERROR(BB34/BB35),"",IF(BB34/BB35=0,"-",IF(BB34/BB35&gt;2,"+++",BB34/BB35-1)))</f>
        <v/>
      </c>
      <c r="BD34" s="339">
        <v>0</v>
      </c>
      <c r="BE34" s="313" t="str">
        <f>IF(ISERROR(BD34/BD35),"",IF(BD34/BD35=0,"-",IF(BD34/BD35&gt;2,"+++",BD34/BD35-1)))</f>
        <v/>
      </c>
      <c r="BF34" s="339">
        <v>0</v>
      </c>
      <c r="BG34" s="313" t="str">
        <f>IF(ISERROR(BF34/BF35),"",IF(BF34/BF35=0,"-",IF(BF34/BF35&gt;2,"+++",BF34/BF35-1)))</f>
        <v/>
      </c>
      <c r="BH34" s="339">
        <v>0</v>
      </c>
      <c r="BI34" s="313" t="str">
        <f>IF(ISERROR(BH34/BH35),"",IF(BH34/BH35=0,"-",IF(BH34/BH35&gt;2,"+++",BH34/BH35-1)))</f>
        <v/>
      </c>
      <c r="BJ34" s="339">
        <v>0</v>
      </c>
      <c r="BK34" s="313" t="str">
        <f>IF(ISERROR(BJ34/BJ35),"",IF(BJ34/BJ35=0,"-",IF(BJ34/BJ35&gt;2,"+++",BJ34/BJ35-1)))</f>
        <v/>
      </c>
      <c r="BL34" s="339">
        <v>0</v>
      </c>
      <c r="BM34" s="313" t="str">
        <f t="shared" ref="BM34" si="38">IF(ISERROR(BL34/BL35),"",IF(BL34/BL35=0,"-",IF(BL34/BL35&gt;2,"+++",BL34/BL35-1)))</f>
        <v/>
      </c>
      <c r="BN34" s="338">
        <f t="shared" si="21"/>
        <v>0</v>
      </c>
      <c r="BO34" s="315" t="str">
        <f>IF(ISERROR(BN34/BN35),"",IF(BN34/BN35=0,"-",IF(BN34/BN35&gt;2,"+++",BN34/BN35-1)))</f>
        <v>-</v>
      </c>
      <c r="BP34" s="338">
        <v>0</v>
      </c>
      <c r="BQ34" s="315" t="str">
        <f>IF(ISERROR(BP34/BP35),"",IF(BP34/BP35=0,"-",IF(BP34/BP35&gt;2,"+++",BP34/BP35-1)))</f>
        <v>-</v>
      </c>
      <c r="BR34" s="340"/>
      <c r="BS34" s="341"/>
      <c r="BT34" s="321"/>
      <c r="CI34" s="144"/>
      <c r="CJ34" s="144"/>
    </row>
    <row r="35" spans="1:94" ht="17.100000000000001" hidden="1" customHeight="1" outlineLevel="1">
      <c r="A35" s="121"/>
      <c r="B35" s="133"/>
      <c r="C35" s="134"/>
      <c r="D35" s="113" t="s">
        <v>119</v>
      </c>
      <c r="E35" s="342">
        <f>E34-1</f>
        <v>2023</v>
      </c>
      <c r="F35" s="343">
        <v>1.347</v>
      </c>
      <c r="G35" s="358"/>
      <c r="H35" s="345">
        <v>0</v>
      </c>
      <c r="I35" s="358"/>
      <c r="J35" s="345">
        <v>0</v>
      </c>
      <c r="K35" s="358"/>
      <c r="L35" s="345">
        <v>0</v>
      </c>
      <c r="M35" s="358"/>
      <c r="N35" s="345">
        <v>0</v>
      </c>
      <c r="O35" s="358"/>
      <c r="P35" s="345">
        <v>0</v>
      </c>
      <c r="Q35" s="358"/>
      <c r="R35" s="345">
        <v>0</v>
      </c>
      <c r="S35" s="358"/>
      <c r="T35" s="345">
        <v>0</v>
      </c>
      <c r="U35" s="358"/>
      <c r="V35" s="345">
        <v>2.347</v>
      </c>
      <c r="W35" s="358"/>
      <c r="X35" s="345">
        <v>0</v>
      </c>
      <c r="Y35" s="358"/>
      <c r="Z35" s="345">
        <v>20.545999999999999</v>
      </c>
      <c r="AA35" s="358"/>
      <c r="AB35" s="345">
        <v>0</v>
      </c>
      <c r="AC35" s="358"/>
      <c r="AD35" s="345"/>
      <c r="AE35" s="358"/>
      <c r="AF35" s="343">
        <f t="shared" si="27"/>
        <v>103.25900000000001</v>
      </c>
      <c r="AG35" s="359"/>
      <c r="AH35" s="343">
        <v>127.499</v>
      </c>
      <c r="AI35" s="359"/>
      <c r="AJ35" s="343"/>
      <c r="AK35" s="359"/>
      <c r="AL35" s="317"/>
      <c r="AM35" s="121"/>
      <c r="AN35" s="133"/>
      <c r="AO35" s="134"/>
      <c r="AP35" s="113" t="s">
        <v>119</v>
      </c>
      <c r="AQ35" s="342">
        <f t="shared" si="20"/>
        <v>2023</v>
      </c>
      <c r="AR35" s="343">
        <v>0</v>
      </c>
      <c r="AS35" s="360"/>
      <c r="AT35" s="345">
        <v>0</v>
      </c>
      <c r="AU35" s="358"/>
      <c r="AV35" s="345">
        <v>0</v>
      </c>
      <c r="AW35" s="358"/>
      <c r="AX35" s="345">
        <v>0</v>
      </c>
      <c r="AY35" s="358"/>
      <c r="AZ35" s="345">
        <v>0</v>
      </c>
      <c r="BA35" s="358"/>
      <c r="BB35" s="345">
        <v>0</v>
      </c>
      <c r="BC35" s="358"/>
      <c r="BD35" s="345">
        <v>0</v>
      </c>
      <c r="BE35" s="358"/>
      <c r="BF35" s="345">
        <v>0</v>
      </c>
      <c r="BG35" s="358"/>
      <c r="BH35" s="345">
        <v>0</v>
      </c>
      <c r="BI35" s="358"/>
      <c r="BJ35" s="345">
        <v>0</v>
      </c>
      <c r="BK35" s="358"/>
      <c r="BL35" s="345">
        <v>0</v>
      </c>
      <c r="BM35" s="358"/>
      <c r="BN35" s="343">
        <f t="shared" si="21"/>
        <v>4.2000000000000003E-2</v>
      </c>
      <c r="BO35" s="359"/>
      <c r="BP35" s="343">
        <v>4.2000000000000003E-2</v>
      </c>
      <c r="BQ35" s="359"/>
      <c r="BR35" s="348"/>
      <c r="BS35" s="361"/>
      <c r="BT35" s="321"/>
      <c r="CI35" s="144"/>
      <c r="CJ35" s="144"/>
    </row>
    <row r="36" spans="1:94" ht="17.100000000000001" hidden="1" customHeight="1" outlineLevel="1">
      <c r="A36" s="121"/>
      <c r="B36" s="122" t="s">
        <v>101</v>
      </c>
      <c r="C36" s="123" t="s">
        <v>102</v>
      </c>
      <c r="D36" s="155" t="s">
        <v>120</v>
      </c>
      <c r="E36" s="337">
        <f>$R$5</f>
        <v>2024</v>
      </c>
      <c r="F36" s="338">
        <v>31.452999999999999</v>
      </c>
      <c r="G36" s="313" t="str">
        <f>IF(ISERROR(F36/F37),"",IF(F36/F37=0,"-",IF(F36/F37&gt;2,"+++",F36/F37-1)))</f>
        <v>+++</v>
      </c>
      <c r="H36" s="339">
        <v>0</v>
      </c>
      <c r="I36" s="313" t="str">
        <f>IF(ISERROR(H36/H37),"",IF(H36/H37=0,"-",IF(H36/H37&gt;2,"+++",H36/H37-1)))</f>
        <v/>
      </c>
      <c r="J36" s="339">
        <v>0</v>
      </c>
      <c r="K36" s="313" t="str">
        <f>IF(ISERROR(J36/J37),"",IF(J36/J37=0,"-",IF(J36/J37&gt;2,"+++",J36/J37-1)))</f>
        <v/>
      </c>
      <c r="L36" s="339">
        <v>0</v>
      </c>
      <c r="M36" s="313" t="str">
        <f>IF(ISERROR(L36/L37),"",IF(L36/L37=0,"-",IF(L36/L37&gt;2,"+++",L36/L37-1)))</f>
        <v/>
      </c>
      <c r="N36" s="339">
        <v>56.14</v>
      </c>
      <c r="O36" s="313">
        <f>IF(ISERROR(N36/N37),"",IF(N36/N37=0,"-",IF(N36/N37&gt;2,"+++",N36/N37-1)))</f>
        <v>-0.76674422469669268</v>
      </c>
      <c r="P36" s="339">
        <v>0</v>
      </c>
      <c r="Q36" s="313" t="str">
        <f>IF(ISERROR(P36/P37),"",IF(P36/P37=0,"-",IF(P36/P37&gt;2,"+++",P36/P37-1)))</f>
        <v/>
      </c>
      <c r="R36" s="339">
        <v>0</v>
      </c>
      <c r="S36" s="313" t="str">
        <f>IF(ISERROR(R36/R37),"",IF(R36/R37=0,"-",IF(R36/R37&gt;2,"+++",R36/R37-1)))</f>
        <v/>
      </c>
      <c r="T36" s="339">
        <v>5.5810000000000004</v>
      </c>
      <c r="U36" s="313" t="str">
        <f>IF(ISERROR(T36/T37),"",IF(T36/T37=0,"-",IF(T36/T37&gt;2,"+++",T36/T37-1)))</f>
        <v>+++</v>
      </c>
      <c r="V36" s="339">
        <v>0</v>
      </c>
      <c r="W36" s="313" t="str">
        <f>IF(ISERROR(V36/V37),"",IF(V36/V37=0,"-",IF(V36/V37&gt;2,"+++",V36/V37-1)))</f>
        <v>-</v>
      </c>
      <c r="X36" s="339">
        <v>2.85</v>
      </c>
      <c r="Y36" s="313">
        <f>IF(ISERROR(X36/X37),"",IF(X36/X37=0,"-",IF(X36/X37&gt;2,"+++",X36/X37-1)))</f>
        <v>-0.88780852655198206</v>
      </c>
      <c r="Z36" s="339">
        <v>13.391</v>
      </c>
      <c r="AA36" s="313" t="str">
        <f>IF(ISERROR(Z36/Z37),"",IF(Z36/Z37=0,"-",IF(Z36/Z37&gt;2,"+++",Z36/Z37-1)))</f>
        <v/>
      </c>
      <c r="AB36" s="339">
        <v>0</v>
      </c>
      <c r="AC36" s="313" t="str">
        <f>IF(ISERROR(AB36/AB37),"",IF(AB36/AB37=0,"-",IF(AB36/AB37&gt;2,"+++",AB36/AB37-1)))</f>
        <v/>
      </c>
      <c r="AD36" s="339"/>
      <c r="AE36" s="313"/>
      <c r="AF36" s="338">
        <f t="shared" si="27"/>
        <v>106.13700000000003</v>
      </c>
      <c r="AG36" s="315">
        <f>IF(ISERROR(AF36/AF37),"",IF(AF36/AF37=0,"-",IF(AF36/AF37&gt;2,"+++",AF36/AF37-1)))</f>
        <v>-0.45062811534340552</v>
      </c>
      <c r="AH36" s="338">
        <v>215.55200000000002</v>
      </c>
      <c r="AI36" s="315">
        <f>IF(ISERROR(AH36/AH37),"",IF(AH36/AH37=0,"-",IF(AH36/AH37&gt;2,"+++",AH36/AH37-1)))</f>
        <v>-0.53668942896507832</v>
      </c>
      <c r="AJ36" s="338"/>
      <c r="AK36" s="315"/>
      <c r="AL36" s="317"/>
      <c r="AM36" s="121"/>
      <c r="AN36" s="122" t="s">
        <v>101</v>
      </c>
      <c r="AO36" s="123" t="s">
        <v>102</v>
      </c>
      <c r="AP36" s="155" t="s">
        <v>120</v>
      </c>
      <c r="AQ36" s="337">
        <f t="shared" si="18"/>
        <v>2024</v>
      </c>
      <c r="AR36" s="338">
        <v>3.0449999999999999</v>
      </c>
      <c r="AS36" s="318">
        <f>IF(ISERROR(AR36/AR37),"",IF(AR36/AR37=0,"-",IF(AR36/AR37&gt;2,"+++",AR36/AR37-1)))</f>
        <v>0.93949044585987274</v>
      </c>
      <c r="AT36" s="339">
        <v>0</v>
      </c>
      <c r="AU36" s="313" t="str">
        <f>IF(ISERROR(AT36/AT37),"",IF(AT36/AT37=0,"-",IF(AT36/AT37&gt;2,"+++",AT36/AT37-1)))</f>
        <v/>
      </c>
      <c r="AV36" s="339">
        <v>0</v>
      </c>
      <c r="AW36" s="313" t="str">
        <f>IF(ISERROR(AV36/AV37),"",IF(AV36/AV37=0,"-",IF(AV36/AV37&gt;2,"+++",AV36/AV37-1)))</f>
        <v/>
      </c>
      <c r="AX36" s="339">
        <v>0</v>
      </c>
      <c r="AY36" s="313" t="str">
        <f>IF(ISERROR(AX36/AX37),"",IF(AX36/AX37=0,"-",IF(AX36/AX37&gt;2,"+++",AX36/AX37-1)))</f>
        <v/>
      </c>
      <c r="AZ36" s="339">
        <v>0</v>
      </c>
      <c r="BA36" s="313" t="str">
        <f>IF(ISERROR(AZ36/AZ37),"",IF(AZ36/AZ37=0,"-",IF(AZ36/AZ37&gt;2,"+++",AZ36/AZ37-1)))</f>
        <v/>
      </c>
      <c r="BB36" s="339">
        <v>0</v>
      </c>
      <c r="BC36" s="313" t="str">
        <f>IF(ISERROR(BB36/BB37),"",IF(BB36/BB37=0,"-",IF(BB36/BB37&gt;2,"+++",BB36/BB37-1)))</f>
        <v/>
      </c>
      <c r="BD36" s="339">
        <v>0</v>
      </c>
      <c r="BE36" s="313" t="str">
        <f>IF(ISERROR(BD36/BD37),"",IF(BD36/BD37=0,"-",IF(BD36/BD37&gt;2,"+++",BD36/BD37-1)))</f>
        <v/>
      </c>
      <c r="BF36" s="339">
        <v>0</v>
      </c>
      <c r="BG36" s="313" t="str">
        <f>IF(ISERROR(BF36/BF37),"",IF(BF36/BF37=0,"-",IF(BF36/BF37&gt;2,"+++",BF36/BF37-1)))</f>
        <v/>
      </c>
      <c r="BH36" s="339">
        <v>0</v>
      </c>
      <c r="BI36" s="313" t="str">
        <f>IF(ISERROR(BH36/BH37),"",IF(BH36/BH37=0,"-",IF(BH36/BH37&gt;2,"+++",BH36/BH37-1)))</f>
        <v/>
      </c>
      <c r="BJ36" s="339">
        <v>0</v>
      </c>
      <c r="BK36" s="313" t="str">
        <f>IF(ISERROR(BJ36/BJ37),"",IF(BJ36/BJ37=0,"-",IF(BJ36/BJ37&gt;2,"+++",BJ36/BJ37-1)))</f>
        <v/>
      </c>
      <c r="BL36" s="339">
        <v>0</v>
      </c>
      <c r="BM36" s="313" t="str">
        <f t="shared" ref="BM36" si="39">IF(ISERROR(BL36/BL37),"",IF(BL36/BL37=0,"-",IF(BL36/BL37&gt;2,"+++",BL36/BL37-1)))</f>
        <v/>
      </c>
      <c r="BN36" s="338">
        <f t="shared" si="21"/>
        <v>0</v>
      </c>
      <c r="BO36" s="315" t="str">
        <f>IF(ISERROR(BN36/BN37),"",IF(BN36/BN37=0,"-",IF(BN36/BN37&gt;2,"+++",BN36/BN37-1)))</f>
        <v/>
      </c>
      <c r="BP36" s="338">
        <v>3.0449999999999999</v>
      </c>
      <c r="BQ36" s="315">
        <f>IF(ISERROR(BP36/BP37),"",IF(BP36/BP37=0,"-",IF(BP36/BP37&gt;2,"+++",BP36/BP37-1)))</f>
        <v>0.93949044585987251</v>
      </c>
      <c r="BR36" s="340"/>
      <c r="BS36" s="341"/>
      <c r="BT36" s="321"/>
      <c r="CI36" s="144"/>
      <c r="CJ36" s="144"/>
    </row>
    <row r="37" spans="1:94" ht="17.100000000000001" hidden="1" customHeight="1" outlineLevel="1">
      <c r="A37" s="121"/>
      <c r="B37" s="133"/>
      <c r="C37" s="134"/>
      <c r="D37" s="113" t="s">
        <v>120</v>
      </c>
      <c r="E37" s="342">
        <f>E36-1</f>
        <v>2023</v>
      </c>
      <c r="F37" s="343">
        <v>4.6509999999999998</v>
      </c>
      <c r="G37" s="344"/>
      <c r="H37" s="345">
        <v>0</v>
      </c>
      <c r="I37" s="344"/>
      <c r="J37" s="345">
        <v>0</v>
      </c>
      <c r="K37" s="344"/>
      <c r="L37" s="345">
        <v>0</v>
      </c>
      <c r="M37" s="344"/>
      <c r="N37" s="345">
        <v>240.68</v>
      </c>
      <c r="O37" s="344"/>
      <c r="P37" s="345">
        <v>0</v>
      </c>
      <c r="Q37" s="344"/>
      <c r="R37" s="345">
        <v>0</v>
      </c>
      <c r="S37" s="344"/>
      <c r="T37" s="345">
        <v>0.308</v>
      </c>
      <c r="U37" s="344"/>
      <c r="V37" s="345">
        <v>1.004</v>
      </c>
      <c r="W37" s="344"/>
      <c r="X37" s="345">
        <v>25.402999999999999</v>
      </c>
      <c r="Y37" s="344"/>
      <c r="Z37" s="345">
        <v>0</v>
      </c>
      <c r="AA37" s="344"/>
      <c r="AB37" s="345">
        <v>0</v>
      </c>
      <c r="AC37" s="344"/>
      <c r="AD37" s="345"/>
      <c r="AE37" s="344"/>
      <c r="AF37" s="343">
        <f t="shared" si="27"/>
        <v>193.19699999999989</v>
      </c>
      <c r="AG37" s="346"/>
      <c r="AH37" s="343">
        <v>465.24299999999994</v>
      </c>
      <c r="AI37" s="346"/>
      <c r="AJ37" s="343"/>
      <c r="AK37" s="346"/>
      <c r="AL37" s="317"/>
      <c r="AM37" s="121"/>
      <c r="AN37" s="133"/>
      <c r="AO37" s="134"/>
      <c r="AP37" s="113" t="s">
        <v>120</v>
      </c>
      <c r="AQ37" s="342">
        <f t="shared" si="20"/>
        <v>2023</v>
      </c>
      <c r="AR37" s="343">
        <v>1.5699999999999998</v>
      </c>
      <c r="AS37" s="347"/>
      <c r="AT37" s="345">
        <v>0</v>
      </c>
      <c r="AU37" s="344"/>
      <c r="AV37" s="345">
        <v>0</v>
      </c>
      <c r="AW37" s="344"/>
      <c r="AX37" s="345">
        <v>0</v>
      </c>
      <c r="AY37" s="344"/>
      <c r="AZ37" s="345">
        <v>0</v>
      </c>
      <c r="BA37" s="344"/>
      <c r="BB37" s="345">
        <v>0</v>
      </c>
      <c r="BC37" s="344"/>
      <c r="BD37" s="345">
        <v>0</v>
      </c>
      <c r="BE37" s="344"/>
      <c r="BF37" s="345">
        <v>0</v>
      </c>
      <c r="BG37" s="344"/>
      <c r="BH37" s="345">
        <v>0</v>
      </c>
      <c r="BI37" s="344"/>
      <c r="BJ37" s="345">
        <v>0</v>
      </c>
      <c r="BK37" s="344"/>
      <c r="BL37" s="345">
        <v>0</v>
      </c>
      <c r="BM37" s="344"/>
      <c r="BN37" s="343">
        <f t="shared" si="21"/>
        <v>0</v>
      </c>
      <c r="BO37" s="346"/>
      <c r="BP37" s="343">
        <v>1.57</v>
      </c>
      <c r="BQ37" s="346"/>
      <c r="BR37" s="348"/>
      <c r="BS37" s="349"/>
      <c r="BT37" s="321"/>
      <c r="CI37" s="144"/>
      <c r="CJ37" s="144"/>
    </row>
    <row r="38" spans="1:94" s="32" customFormat="1" ht="18" hidden="1" customHeight="1" outlineLevel="1">
      <c r="A38" s="121"/>
      <c r="B38" s="122" t="s">
        <v>106</v>
      </c>
      <c r="C38" s="123" t="s">
        <v>107</v>
      </c>
      <c r="D38" s="155" t="s">
        <v>121</v>
      </c>
      <c r="E38" s="337">
        <f>$R$5</f>
        <v>2024</v>
      </c>
      <c r="F38" s="338">
        <v>11.018000000000001</v>
      </c>
      <c r="G38" s="350">
        <f>IF(ISERROR(F38/F39),"",IF(F38/F39=0,"-",IF(F38/F39&gt;2,"+++",F38/F39-1)))</f>
        <v>-0.38907679512059878</v>
      </c>
      <c r="H38" s="339">
        <v>0</v>
      </c>
      <c r="I38" s="350" t="str">
        <f>IF(ISERROR(H38/H39),"",IF(H38/H39=0,"-",IF(H38/H39&gt;2,"+++",H38/H39-1)))</f>
        <v/>
      </c>
      <c r="J38" s="339">
        <v>0</v>
      </c>
      <c r="K38" s="350" t="str">
        <f>IF(ISERROR(J38/J39),"",IF(J38/J39=0,"-",IF(J38/J39&gt;2,"+++",J38/J39-1)))</f>
        <v/>
      </c>
      <c r="L38" s="339">
        <v>0</v>
      </c>
      <c r="M38" s="350" t="str">
        <f>IF(ISERROR(L38/L39),"",IF(L38/L39=0,"-",IF(L38/L39&gt;2,"+++",L38/L39-1)))</f>
        <v/>
      </c>
      <c r="N38" s="339">
        <v>0</v>
      </c>
      <c r="O38" s="350" t="str">
        <f>IF(ISERROR(N38/N39),"",IF(N38/N39=0,"-",IF(N38/N39&gt;2,"+++",N38/N39-1)))</f>
        <v/>
      </c>
      <c r="P38" s="339">
        <v>0</v>
      </c>
      <c r="Q38" s="350" t="str">
        <f>IF(ISERROR(P38/P39),"",IF(P38/P39=0,"-",IF(P38/P39&gt;2,"+++",P38/P39-1)))</f>
        <v/>
      </c>
      <c r="R38" s="339">
        <v>0</v>
      </c>
      <c r="S38" s="350" t="str">
        <f>IF(ISERROR(R38/R39),"",IF(R38/R39=0,"-",IF(R38/R39&gt;2,"+++",R38/R39-1)))</f>
        <v/>
      </c>
      <c r="T38" s="339">
        <v>0</v>
      </c>
      <c r="U38" s="350" t="str">
        <f>IF(ISERROR(T38/T39),"",IF(T38/T39=0,"-",IF(T38/T39&gt;2,"+++",T38/T39-1)))</f>
        <v>-</v>
      </c>
      <c r="V38" s="339">
        <v>13.578999999999999</v>
      </c>
      <c r="W38" s="350">
        <f>IF(ISERROR(V38/V39),"",IF(V38/V39=0,"-",IF(V38/V39&gt;2,"+++",V38/V39-1)))</f>
        <v>0.94932529428653445</v>
      </c>
      <c r="X38" s="339">
        <v>102.68299999999999</v>
      </c>
      <c r="Y38" s="350">
        <f>IF(ISERROR(X38/X39),"",IF(X38/X39=0,"-",IF(X38/X39&gt;2,"+++",X38/X39-1)))</f>
        <v>0.23026694143582849</v>
      </c>
      <c r="Z38" s="339">
        <v>235.80900000000003</v>
      </c>
      <c r="AA38" s="350" t="str">
        <f>IF(ISERROR(Z38/Z39),"",IF(Z38/Z39=0,"-",IF(Z38/Z39&gt;2,"+++",Z38/Z39-1)))</f>
        <v>+++</v>
      </c>
      <c r="AB38" s="339">
        <v>0</v>
      </c>
      <c r="AC38" s="350" t="str">
        <f>IF(ISERROR(AB38/AB39),"",IF(AB38/AB39=0,"-",IF(AB38/AB39&gt;2,"+++",AB38/AB39-1)))</f>
        <v/>
      </c>
      <c r="AD38" s="339"/>
      <c r="AE38" s="350"/>
      <c r="AF38" s="338">
        <f t="shared" si="27"/>
        <v>5.7039999999999864</v>
      </c>
      <c r="AG38" s="351">
        <f>IF(ISERROR(AF38/AF39),"",IF(AF38/AF39=0,"-",IF(AF38/AF39&gt;2,"+++",AF38/AF39-1)))</f>
        <v>-0.7811288899121297</v>
      </c>
      <c r="AH38" s="338">
        <v>368.79300000000001</v>
      </c>
      <c r="AI38" s="351">
        <f>IF(ISERROR(AH38/AH39),"",IF(AH38/AH39=0,"-",IF(AH38/AH39&gt;2,"+++",AH38/AH39-1)))</f>
        <v>0.73493312759621587</v>
      </c>
      <c r="AJ38" s="338"/>
      <c r="AK38" s="351"/>
      <c r="AL38" s="291"/>
      <c r="AM38" s="121"/>
      <c r="AN38" s="122" t="s">
        <v>106</v>
      </c>
      <c r="AO38" s="123" t="s">
        <v>107</v>
      </c>
      <c r="AP38" s="155" t="s">
        <v>121</v>
      </c>
      <c r="AQ38" s="337">
        <f t="shared" si="18"/>
        <v>2024</v>
      </c>
      <c r="AR38" s="338">
        <v>0</v>
      </c>
      <c r="AS38" s="352" t="str">
        <f>IF(ISERROR(AR38/AR39),"",IF(AR38/AR39=0,"-",IF(AR38/AR39&gt;2,"+++",AR38/AR39-1)))</f>
        <v>-</v>
      </c>
      <c r="AT38" s="339">
        <v>0</v>
      </c>
      <c r="AU38" s="350" t="str">
        <f>IF(ISERROR(AT38/AT39),"",IF(AT38/AT39=0,"-",IF(AT38/AT39&gt;2,"+++",AT38/AT39-1)))</f>
        <v/>
      </c>
      <c r="AV38" s="339">
        <v>0</v>
      </c>
      <c r="AW38" s="350" t="str">
        <f>IF(ISERROR(AV38/AV39),"",IF(AV38/AV39=0,"-",IF(AV38/AV39&gt;2,"+++",AV38/AV39-1)))</f>
        <v/>
      </c>
      <c r="AX38" s="339">
        <v>0</v>
      </c>
      <c r="AY38" s="350" t="str">
        <f>IF(ISERROR(AX38/AX39),"",IF(AX38/AX39=0,"-",IF(AX38/AX39&gt;2,"+++",AX38/AX39-1)))</f>
        <v/>
      </c>
      <c r="AZ38" s="339">
        <v>0</v>
      </c>
      <c r="BA38" s="350" t="str">
        <f>IF(ISERROR(AZ38/AZ39),"",IF(AZ38/AZ39=0,"-",IF(AZ38/AZ39&gt;2,"+++",AZ38/AZ39-1)))</f>
        <v/>
      </c>
      <c r="BB38" s="339">
        <v>0</v>
      </c>
      <c r="BC38" s="350" t="str">
        <f>IF(ISERROR(BB38/BB39),"",IF(BB38/BB39=0,"-",IF(BB38/BB39&gt;2,"+++",BB38/BB39-1)))</f>
        <v/>
      </c>
      <c r="BD38" s="339">
        <v>0</v>
      </c>
      <c r="BE38" s="350" t="str">
        <f>IF(ISERROR(BD38/BD39),"",IF(BD38/BD39=0,"-",IF(BD38/BD39&gt;2,"+++",BD38/BD39-1)))</f>
        <v/>
      </c>
      <c r="BF38" s="339">
        <v>0</v>
      </c>
      <c r="BG38" s="350" t="str">
        <f>IF(ISERROR(BF38/BF39),"",IF(BF38/BF39=0,"-",IF(BF38/BF39&gt;2,"+++",BF38/BF39-1)))</f>
        <v/>
      </c>
      <c r="BH38" s="339">
        <v>0</v>
      </c>
      <c r="BI38" s="350" t="str">
        <f>IF(ISERROR(BH38/BH39),"",IF(BH38/BH39=0,"-",IF(BH38/BH39&gt;2,"+++",BH38/BH39-1)))</f>
        <v/>
      </c>
      <c r="BJ38" s="339">
        <v>0</v>
      </c>
      <c r="BK38" s="350" t="str">
        <f>IF(ISERROR(BJ38/BJ39),"",IF(BJ38/BJ39=0,"-",IF(BJ38/BJ39&gt;2,"+++",BJ38/BJ39-1)))</f>
        <v/>
      </c>
      <c r="BL38" s="339">
        <v>0</v>
      </c>
      <c r="BM38" s="350" t="str">
        <f t="shared" ref="BM38" si="40">IF(ISERROR(BL38/BL39),"",IF(BL38/BL39=0,"-",IF(BL38/BL39&gt;2,"+++",BL38/BL39-1)))</f>
        <v/>
      </c>
      <c r="BN38" s="338">
        <f t="shared" si="21"/>
        <v>0</v>
      </c>
      <c r="BO38" s="351" t="str">
        <f>IF(ISERROR(BN38/BN39),"",IF(BN38/BN39=0,"-",IF(BN38/BN39&gt;2,"+++",BN38/BN39-1)))</f>
        <v/>
      </c>
      <c r="BP38" s="338">
        <v>0</v>
      </c>
      <c r="BQ38" s="351" t="str">
        <f>IF(ISERROR(BP38/BP39),"",IF(BP38/BP39=0,"-",IF(BP38/BP39&gt;2,"+++",BP38/BP39-1)))</f>
        <v>-</v>
      </c>
      <c r="BR38" s="340"/>
      <c r="BS38" s="353"/>
      <c r="BT38" s="295"/>
      <c r="CI38" s="300"/>
      <c r="CJ38" s="300"/>
    </row>
    <row r="39" spans="1:94" s="32" customFormat="1" ht="18" hidden="1" customHeight="1" outlineLevel="1">
      <c r="A39" s="121"/>
      <c r="B39" s="133"/>
      <c r="C39" s="134"/>
      <c r="D39" s="113" t="s">
        <v>121</v>
      </c>
      <c r="E39" s="342">
        <f>E38-1</f>
        <v>2023</v>
      </c>
      <c r="F39" s="343">
        <v>18.035</v>
      </c>
      <c r="G39" s="354"/>
      <c r="H39" s="345">
        <v>0</v>
      </c>
      <c r="I39" s="354"/>
      <c r="J39" s="345">
        <v>0</v>
      </c>
      <c r="K39" s="354"/>
      <c r="L39" s="345">
        <v>0</v>
      </c>
      <c r="M39" s="354"/>
      <c r="N39" s="345">
        <v>0</v>
      </c>
      <c r="O39" s="354"/>
      <c r="P39" s="345">
        <v>0</v>
      </c>
      <c r="Q39" s="354"/>
      <c r="R39" s="345">
        <v>0</v>
      </c>
      <c r="S39" s="354"/>
      <c r="T39" s="345">
        <v>1.258</v>
      </c>
      <c r="U39" s="354"/>
      <c r="V39" s="345">
        <v>6.9660000000000002</v>
      </c>
      <c r="W39" s="354"/>
      <c r="X39" s="345">
        <v>83.463999999999999</v>
      </c>
      <c r="Y39" s="354"/>
      <c r="Z39" s="345">
        <v>76.784999999999997</v>
      </c>
      <c r="AA39" s="354"/>
      <c r="AB39" s="345">
        <v>0</v>
      </c>
      <c r="AC39" s="354"/>
      <c r="AD39" s="345"/>
      <c r="AE39" s="354"/>
      <c r="AF39" s="343">
        <f t="shared" si="27"/>
        <v>26.060999999999989</v>
      </c>
      <c r="AG39" s="355"/>
      <c r="AH39" s="343">
        <v>212.56899999999999</v>
      </c>
      <c r="AI39" s="355"/>
      <c r="AJ39" s="343"/>
      <c r="AK39" s="355"/>
      <c r="AL39" s="291"/>
      <c r="AM39" s="121"/>
      <c r="AN39" s="133"/>
      <c r="AO39" s="134"/>
      <c r="AP39" s="113" t="s">
        <v>121</v>
      </c>
      <c r="AQ39" s="342">
        <f t="shared" si="20"/>
        <v>2023</v>
      </c>
      <c r="AR39" s="343">
        <v>6.14</v>
      </c>
      <c r="AS39" s="356"/>
      <c r="AT39" s="345">
        <v>0</v>
      </c>
      <c r="AU39" s="354"/>
      <c r="AV39" s="345">
        <v>0</v>
      </c>
      <c r="AW39" s="354"/>
      <c r="AX39" s="345">
        <v>0</v>
      </c>
      <c r="AY39" s="354"/>
      <c r="AZ39" s="345">
        <v>0</v>
      </c>
      <c r="BA39" s="354"/>
      <c r="BB39" s="345">
        <v>0</v>
      </c>
      <c r="BC39" s="354"/>
      <c r="BD39" s="345">
        <v>0</v>
      </c>
      <c r="BE39" s="354"/>
      <c r="BF39" s="345">
        <v>0</v>
      </c>
      <c r="BG39" s="354"/>
      <c r="BH39" s="345">
        <v>0</v>
      </c>
      <c r="BI39" s="354"/>
      <c r="BJ39" s="345">
        <v>0</v>
      </c>
      <c r="BK39" s="354"/>
      <c r="BL39" s="345">
        <v>0</v>
      </c>
      <c r="BM39" s="354"/>
      <c r="BN39" s="343">
        <f t="shared" si="21"/>
        <v>0</v>
      </c>
      <c r="BO39" s="355"/>
      <c r="BP39" s="343">
        <v>6.14</v>
      </c>
      <c r="BQ39" s="355"/>
      <c r="BR39" s="348"/>
      <c r="BS39" s="357"/>
      <c r="BT39" s="295"/>
      <c r="CI39" s="300"/>
      <c r="CJ39" s="300"/>
    </row>
    <row r="40" spans="1:94" ht="17.100000000000001" hidden="1" customHeight="1" outlineLevel="1">
      <c r="A40" s="121"/>
      <c r="B40" s="122" t="s">
        <v>109</v>
      </c>
      <c r="C40" s="123" t="s">
        <v>110</v>
      </c>
      <c r="D40" s="155" t="s">
        <v>122</v>
      </c>
      <c r="E40" s="337">
        <f>$R$5</f>
        <v>2024</v>
      </c>
      <c r="F40" s="338">
        <v>398.98</v>
      </c>
      <c r="G40" s="313">
        <f>IF(ISERROR(F40/F41),"",IF(F40/F41=0,"-",IF(F40/F41&gt;2,"+++",F40/F41-1)))</f>
        <v>0.4472051942399069</v>
      </c>
      <c r="H40" s="339">
        <v>12.462000000000002</v>
      </c>
      <c r="I40" s="313">
        <f>IF(ISERROR(H40/H41),"",IF(H40/H41=0,"-",IF(H40/H41&gt;2,"+++",H40/H41-1)))</f>
        <v>-0.11201368106028198</v>
      </c>
      <c r="J40" s="339">
        <v>291.41700000000003</v>
      </c>
      <c r="K40" s="313">
        <f>IF(ISERROR(J40/J41),"",IF(J40/J41=0,"-",IF(J40/J41&gt;2,"+++",J40/J41-1)))</f>
        <v>-0.30979984415744344</v>
      </c>
      <c r="L40" s="339">
        <v>0</v>
      </c>
      <c r="M40" s="313" t="str">
        <f>IF(ISERROR(L40/L41),"",IF(L40/L41=0,"-",IF(L40/L41&gt;2,"+++",L40/L41-1)))</f>
        <v>-</v>
      </c>
      <c r="N40" s="339">
        <v>166.03799999999998</v>
      </c>
      <c r="O40" s="313">
        <f>IF(ISERROR(N40/N41),"",IF(N40/N41=0,"-",IF(N40/N41&gt;2,"+++",N40/N41-1)))</f>
        <v>-0.82012044838259213</v>
      </c>
      <c r="P40" s="339">
        <v>0</v>
      </c>
      <c r="Q40" s="313" t="str">
        <f>IF(ISERROR(P40/P41),"",IF(P40/P41=0,"-",IF(P40/P41&gt;2,"+++",P40/P41-1)))</f>
        <v/>
      </c>
      <c r="R40" s="339">
        <v>1.306</v>
      </c>
      <c r="S40" s="313" t="str">
        <f>IF(ISERROR(R40/R41),"",IF(R40/R41=0,"-",IF(R40/R41&gt;2,"+++",R40/R41-1)))</f>
        <v>+++</v>
      </c>
      <c r="T40" s="339">
        <v>265.964</v>
      </c>
      <c r="U40" s="313" t="str">
        <f>IF(ISERROR(T40/T41),"",IF(T40/T41=0,"-",IF(T40/T41&gt;2,"+++",T40/T41-1)))</f>
        <v>+++</v>
      </c>
      <c r="V40" s="339">
        <v>2.085</v>
      </c>
      <c r="W40" s="313" t="str">
        <f>IF(ISERROR(V40/V41),"",IF(V40/V41=0,"-",IF(V40/V41&gt;2,"+++",V40/V41-1)))</f>
        <v>+++</v>
      </c>
      <c r="X40" s="339">
        <v>354.50599999999997</v>
      </c>
      <c r="Y40" s="313">
        <f>IF(ISERROR(X40/X41),"",IF(X40/X41=0,"-",IF(X40/X41&gt;2,"+++",X40/X41-1)))</f>
        <v>0.65053868573716578</v>
      </c>
      <c r="Z40" s="339">
        <v>1180.0429999999999</v>
      </c>
      <c r="AA40" s="313">
        <f>IF(ISERROR(Z40/Z41),"",IF(Z40/Z41=0,"-",IF(Z40/Z41&gt;2,"+++",Z40/Z41-1)))</f>
        <v>-0.2750950788735389</v>
      </c>
      <c r="AB40" s="339">
        <v>0</v>
      </c>
      <c r="AC40" s="313" t="str">
        <f>IF(ISERROR(AB40/AB41),"",IF(AB40/AB41=0,"-",IF(AB40/AB41&gt;2,"+++",AB40/AB41-1)))</f>
        <v/>
      </c>
      <c r="AD40" s="339"/>
      <c r="AE40" s="313"/>
      <c r="AF40" s="338">
        <f t="shared" si="27"/>
        <v>2670.7690000000002</v>
      </c>
      <c r="AG40" s="315">
        <f>IF(ISERROR(AF40/AF41),"",IF(AF40/AF41=0,"-",IF(AF40/AF41&gt;2,"+++",AF40/AF41-1)))</f>
        <v>0.55665254037242895</v>
      </c>
      <c r="AH40" s="338">
        <v>5343.57</v>
      </c>
      <c r="AI40" s="315">
        <f>IF(ISERROR(AH40/AH41),"",IF(AH40/AH41=0,"-",IF(AH40/AH41&gt;2,"+++",AH40/AH41-1)))</f>
        <v>1.4060018434453037E-2</v>
      </c>
      <c r="AJ40" s="338"/>
      <c r="AK40" s="315"/>
      <c r="AL40" s="317"/>
      <c r="AM40" s="121"/>
      <c r="AN40" s="122" t="s">
        <v>109</v>
      </c>
      <c r="AO40" s="123" t="s">
        <v>110</v>
      </c>
      <c r="AP40" s="155" t="s">
        <v>122</v>
      </c>
      <c r="AQ40" s="337">
        <f t="shared" si="18"/>
        <v>2024</v>
      </c>
      <c r="AR40" s="338">
        <v>107.25200000000001</v>
      </c>
      <c r="AS40" s="318">
        <f>IF(ISERROR(AR40/AR41),"",IF(AR40/AR41=0,"-",IF(AR40/AR41&gt;2,"+++",AR40/AR41-1)))</f>
        <v>0.28008593423643857</v>
      </c>
      <c r="AT40" s="339">
        <v>0</v>
      </c>
      <c r="AU40" s="313" t="str">
        <f>IF(ISERROR(AT40/AT41),"",IF(AT40/AT41=0,"-",IF(AT40/AT41&gt;2,"+++",AT40/AT41-1)))</f>
        <v/>
      </c>
      <c r="AV40" s="339">
        <v>0</v>
      </c>
      <c r="AW40" s="313" t="str">
        <f>IF(ISERROR(AV40/AV41),"",IF(AV40/AV41=0,"-",IF(AV40/AV41&gt;2,"+++",AV40/AV41-1)))</f>
        <v/>
      </c>
      <c r="AX40" s="339">
        <v>0</v>
      </c>
      <c r="AY40" s="313" t="str">
        <f>IF(ISERROR(AX40/AX41),"",IF(AX40/AX41=0,"-",IF(AX40/AX41&gt;2,"+++",AX40/AX41-1)))</f>
        <v/>
      </c>
      <c r="AZ40" s="339">
        <v>3.3479999999999999</v>
      </c>
      <c r="BA40" s="313">
        <f>IF(ISERROR(AZ40/AZ41),"",IF(AZ40/AZ41=0,"-",IF(AZ40/AZ41&gt;2,"+++",AZ40/AZ41-1)))</f>
        <v>-0.14939024390243916</v>
      </c>
      <c r="BB40" s="339">
        <v>0</v>
      </c>
      <c r="BC40" s="313" t="str">
        <f>IF(ISERROR(BB40/BB41),"",IF(BB40/BB41=0,"-",IF(BB40/BB41&gt;2,"+++",BB40/BB41-1)))</f>
        <v/>
      </c>
      <c r="BD40" s="339">
        <v>0</v>
      </c>
      <c r="BE40" s="313" t="str">
        <f>IF(ISERROR(BD40/BD41),"",IF(BD40/BD41=0,"-",IF(BD40/BD41&gt;2,"+++",BD40/BD41-1)))</f>
        <v/>
      </c>
      <c r="BF40" s="339">
        <v>0</v>
      </c>
      <c r="BG40" s="313" t="str">
        <f>IF(ISERROR(BF40/BF41),"",IF(BF40/BF41=0,"-",IF(BF40/BF41&gt;2,"+++",BF40/BF41-1)))</f>
        <v/>
      </c>
      <c r="BH40" s="339">
        <v>0</v>
      </c>
      <c r="BI40" s="313" t="str">
        <f>IF(ISERROR(BH40/BH41),"",IF(BH40/BH41=0,"-",IF(BH40/BH41&gt;2,"+++",BH40/BH41-1)))</f>
        <v/>
      </c>
      <c r="BJ40" s="339">
        <v>3.0139999999999998</v>
      </c>
      <c r="BK40" s="313">
        <f>IF(ISERROR(BJ40/BJ41),"",IF(BJ40/BJ41=0,"-",IF(BJ40/BJ41&gt;2,"+++",BJ40/BJ41-1)))</f>
        <v>-0.42094140249759848</v>
      </c>
      <c r="BL40" s="339">
        <v>0</v>
      </c>
      <c r="BM40" s="313" t="str">
        <f t="shared" ref="BM40" si="41">IF(ISERROR(BL40/BL41),"",IF(BL40/BL41=0,"-",IF(BL40/BL41&gt;2,"+++",BL40/BL41-1)))</f>
        <v/>
      </c>
      <c r="BN40" s="338">
        <f t="shared" si="21"/>
        <v>0</v>
      </c>
      <c r="BO40" s="315" t="str">
        <f>IF(ISERROR(BN40/BN41),"",IF(BN40/BN41=0,"-",IF(BN40/BN41&gt;2,"+++",BN40/BN41-1)))</f>
        <v/>
      </c>
      <c r="BP40" s="338">
        <v>113.614</v>
      </c>
      <c r="BQ40" s="315">
        <f>IF(ISERROR(BP40/BP41),"",IF(BP40/BP41=0,"-",IF(BP40/BP41&gt;2,"+++",BP40/BP41-1)))</f>
        <v>0.22262875836687268</v>
      </c>
      <c r="BR40" s="340"/>
      <c r="BS40" s="341"/>
      <c r="BT40" s="321"/>
      <c r="CI40" s="144"/>
      <c r="CJ40" s="144"/>
    </row>
    <row r="41" spans="1:94" ht="17.100000000000001" hidden="1" customHeight="1" outlineLevel="1">
      <c r="A41" s="121"/>
      <c r="B41" s="133"/>
      <c r="C41" s="134"/>
      <c r="D41" s="113" t="s">
        <v>122</v>
      </c>
      <c r="E41" s="342">
        <f>E40-1</f>
        <v>2023</v>
      </c>
      <c r="F41" s="343">
        <v>275.69000000000005</v>
      </c>
      <c r="G41" s="358"/>
      <c r="H41" s="345">
        <v>14.033999999999999</v>
      </c>
      <c r="I41" s="358"/>
      <c r="J41" s="345">
        <v>422.22099999999995</v>
      </c>
      <c r="K41" s="358"/>
      <c r="L41" s="345">
        <v>1.409</v>
      </c>
      <c r="M41" s="358"/>
      <c r="N41" s="345">
        <v>923.05100000000004</v>
      </c>
      <c r="O41" s="358"/>
      <c r="P41" s="345">
        <v>0</v>
      </c>
      <c r="Q41" s="358"/>
      <c r="R41" s="345">
        <v>0.17399999999999999</v>
      </c>
      <c r="S41" s="358"/>
      <c r="T41" s="345">
        <v>73.948000000000008</v>
      </c>
      <c r="U41" s="358"/>
      <c r="V41" s="345">
        <v>0.6</v>
      </c>
      <c r="W41" s="358"/>
      <c r="X41" s="345">
        <v>214.78200000000001</v>
      </c>
      <c r="Y41" s="358"/>
      <c r="Z41" s="345">
        <v>1627.8590000000002</v>
      </c>
      <c r="AA41" s="358"/>
      <c r="AB41" s="345">
        <v>0</v>
      </c>
      <c r="AC41" s="358"/>
      <c r="AD41" s="345"/>
      <c r="AE41" s="358"/>
      <c r="AF41" s="343">
        <f t="shared" si="27"/>
        <v>1715.7129999999993</v>
      </c>
      <c r="AG41" s="359"/>
      <c r="AH41" s="343">
        <v>5269.4809999999998</v>
      </c>
      <c r="AI41" s="359"/>
      <c r="AJ41" s="343"/>
      <c r="AK41" s="359"/>
      <c r="AL41" s="317"/>
      <c r="AM41" s="121"/>
      <c r="AN41" s="133"/>
      <c r="AO41" s="134"/>
      <c r="AP41" s="113" t="s">
        <v>122</v>
      </c>
      <c r="AQ41" s="342">
        <f t="shared" si="20"/>
        <v>2023</v>
      </c>
      <c r="AR41" s="343">
        <v>83.784999999999997</v>
      </c>
      <c r="AS41" s="360"/>
      <c r="AT41" s="345">
        <v>0</v>
      </c>
      <c r="AU41" s="358"/>
      <c r="AV41" s="345">
        <v>0</v>
      </c>
      <c r="AW41" s="358"/>
      <c r="AX41" s="345">
        <v>0</v>
      </c>
      <c r="AY41" s="358"/>
      <c r="AZ41" s="345">
        <v>3.9360000000000004</v>
      </c>
      <c r="BA41" s="358"/>
      <c r="BB41" s="345">
        <v>0</v>
      </c>
      <c r="BC41" s="358"/>
      <c r="BD41" s="345">
        <v>0</v>
      </c>
      <c r="BE41" s="358"/>
      <c r="BF41" s="345">
        <v>0</v>
      </c>
      <c r="BG41" s="358"/>
      <c r="BH41" s="345">
        <v>0</v>
      </c>
      <c r="BI41" s="358"/>
      <c r="BJ41" s="345">
        <v>5.2050000000000001</v>
      </c>
      <c r="BK41" s="358"/>
      <c r="BL41" s="345">
        <v>0</v>
      </c>
      <c r="BM41" s="358"/>
      <c r="BN41" s="343">
        <f t="shared" si="21"/>
        <v>0</v>
      </c>
      <c r="BO41" s="359"/>
      <c r="BP41" s="343">
        <v>92.926000000000002</v>
      </c>
      <c r="BQ41" s="359"/>
      <c r="BR41" s="348"/>
      <c r="BS41" s="361"/>
      <c r="BT41" s="321"/>
      <c r="CI41" s="144"/>
      <c r="CJ41" s="144"/>
    </row>
    <row r="42" spans="1:94" ht="17.100000000000001" hidden="1" customHeight="1" outlineLevel="1">
      <c r="A42" s="121"/>
      <c r="B42" s="122" t="s">
        <v>123</v>
      </c>
      <c r="C42" s="123" t="s">
        <v>124</v>
      </c>
      <c r="D42" s="155" t="s">
        <v>125</v>
      </c>
      <c r="E42" s="337">
        <f>$R$5</f>
        <v>2024</v>
      </c>
      <c r="F42" s="338">
        <v>36.661299999999997</v>
      </c>
      <c r="G42" s="313">
        <f>IF(ISERROR(F42/F43),"",IF(F42/F43=0,"-",IF(F42/F43&gt;2,"+++",F42/F43-1)))</f>
        <v>-0.6275030379880594</v>
      </c>
      <c r="H42" s="339">
        <v>0</v>
      </c>
      <c r="I42" s="313" t="str">
        <f>IF(ISERROR(H42/H43),"",IF(H42/H43=0,"-",IF(H42/H43&gt;2,"+++",H42/H43-1)))</f>
        <v/>
      </c>
      <c r="J42" s="339">
        <v>0</v>
      </c>
      <c r="K42" s="313" t="str">
        <f>IF(ISERROR(J42/J43),"",IF(J42/J43=0,"-",IF(J42/J43&gt;2,"+++",J42/J43-1)))</f>
        <v/>
      </c>
      <c r="L42" s="339">
        <v>0</v>
      </c>
      <c r="M42" s="313" t="str">
        <f>IF(ISERROR(L42/L43),"",IF(L42/L43=0,"-",IF(L42/L43&gt;2,"+++",L42/L43-1)))</f>
        <v>-</v>
      </c>
      <c r="N42" s="339">
        <v>0</v>
      </c>
      <c r="O42" s="313" t="str">
        <f>IF(ISERROR(N42/N43),"",IF(N42/N43=0,"-",IF(N42/N43&gt;2,"+++",N42/N43-1)))</f>
        <v/>
      </c>
      <c r="P42" s="339">
        <v>0</v>
      </c>
      <c r="Q42" s="313" t="str">
        <f>IF(ISERROR(P42/P43),"",IF(P42/P43=0,"-",IF(P42/P43&gt;2,"+++",P42/P43-1)))</f>
        <v/>
      </c>
      <c r="R42" s="339">
        <v>0</v>
      </c>
      <c r="S42" s="313" t="str">
        <f>IF(ISERROR(R42/R43),"",IF(R42/R43=0,"-",IF(R42/R43&gt;2,"+++",R42/R43-1)))</f>
        <v/>
      </c>
      <c r="T42" s="339">
        <v>1.1960000000000002</v>
      </c>
      <c r="U42" s="313">
        <f>IF(ISERROR(T42/T43),"",IF(T42/T43=0,"-",IF(T42/T43&gt;2,"+++",T42/T43-1)))</f>
        <v>-0.96471986808298504</v>
      </c>
      <c r="V42" s="339">
        <v>1.9448000000000003</v>
      </c>
      <c r="W42" s="313" t="str">
        <f>IF(ISERROR(V42/V43),"",IF(V42/V43=0,"-",IF(V42/V43&gt;2,"+++",V42/V43-1)))</f>
        <v/>
      </c>
      <c r="X42" s="339">
        <v>0.95030000000000014</v>
      </c>
      <c r="Y42" s="313">
        <f>IF(ISERROR(X42/X43),"",IF(X42/X43=0,"-",IF(X42/X43&gt;2,"+++",X42/X43-1)))</f>
        <v>-0.2097297297297297</v>
      </c>
      <c r="Z42" s="339">
        <v>131.547</v>
      </c>
      <c r="AA42" s="313" t="str">
        <f>IF(ISERROR(Z42/Z43),"",IF(Z42/Z43=0,"-",IF(Z42/Z43&gt;2,"+++",Z42/Z43-1)))</f>
        <v>+++</v>
      </c>
      <c r="AB42" s="339">
        <v>0</v>
      </c>
      <c r="AC42" s="313" t="str">
        <f>IF(ISERROR(AB42/AB43),"",IF(AB42/AB43=0,"-",IF(AB42/AB43&gt;2,"+++",AB42/AB43-1)))</f>
        <v/>
      </c>
      <c r="AD42" s="339"/>
      <c r="AE42" s="313"/>
      <c r="AF42" s="338">
        <f t="shared" si="27"/>
        <v>250.81549999999999</v>
      </c>
      <c r="AG42" s="315">
        <f>IF(ISERROR(AF42/AF43),"",IF(AF42/AF43=0,"-",IF(AF42/AF43&gt;2,"+++",AF42/AF43-1)))</f>
        <v>-0.31304654342438853</v>
      </c>
      <c r="AH42" s="338">
        <v>423.11490000000003</v>
      </c>
      <c r="AI42" s="315">
        <f>IF(ISERROR(AH42/AH43),"",IF(AH42/AH43=0,"-",IF(AH42/AH43&gt;2,"+++",AH42/AH43-1)))</f>
        <v>-0.28397128607665123</v>
      </c>
      <c r="AJ42" s="338"/>
      <c r="AK42" s="315"/>
      <c r="AL42" s="317"/>
      <c r="AM42" s="121"/>
      <c r="AN42" s="122" t="s">
        <v>123</v>
      </c>
      <c r="AO42" s="123" t="s">
        <v>124</v>
      </c>
      <c r="AP42" s="155" t="s">
        <v>125</v>
      </c>
      <c r="AQ42" s="337">
        <f t="shared" si="18"/>
        <v>2024</v>
      </c>
      <c r="AR42" s="338">
        <v>1010.8825999999999</v>
      </c>
      <c r="AS42" s="318">
        <f>IF(ISERROR(AR42/AR43),"",IF(AR42/AR43=0,"-",IF(AR42/AR43&gt;2,"+++",AR42/AR43-1)))</f>
        <v>0.24064176242154245</v>
      </c>
      <c r="AT42" s="339">
        <v>0</v>
      </c>
      <c r="AU42" s="313" t="str">
        <f>IF(ISERROR(AT42/AT43),"",IF(AT42/AT43=0,"-",IF(AT42/AT43&gt;2,"+++",AT42/AT43-1)))</f>
        <v>-</v>
      </c>
      <c r="AV42" s="339">
        <v>0</v>
      </c>
      <c r="AW42" s="313" t="str">
        <f>IF(ISERROR(AV42/AV43),"",IF(AV42/AV43=0,"-",IF(AV42/AV43&gt;2,"+++",AV42/AV43-1)))</f>
        <v/>
      </c>
      <c r="AX42" s="339">
        <v>0</v>
      </c>
      <c r="AY42" s="313" t="str">
        <f>IF(ISERROR(AX42/AX43),"",IF(AX42/AX43=0,"-",IF(AX42/AX43&gt;2,"+++",AX42/AX43-1)))</f>
        <v/>
      </c>
      <c r="AZ42" s="339">
        <v>0</v>
      </c>
      <c r="BA42" s="313" t="str">
        <f>IF(ISERROR(AZ42/AZ43),"",IF(AZ42/AZ43=0,"-",IF(AZ42/AZ43&gt;2,"+++",AZ42/AZ43-1)))</f>
        <v/>
      </c>
      <c r="BB42" s="339">
        <v>0</v>
      </c>
      <c r="BC42" s="313" t="str">
        <f>IF(ISERROR(BB42/BB43),"",IF(BB42/BB43=0,"-",IF(BB42/BB43&gt;2,"+++",BB42/BB43-1)))</f>
        <v/>
      </c>
      <c r="BD42" s="339">
        <v>0</v>
      </c>
      <c r="BE42" s="313" t="str">
        <f>IF(ISERROR(BD42/BD43),"",IF(BD42/BD43=0,"-",IF(BD42/BD43&gt;2,"+++",BD42/BD43-1)))</f>
        <v/>
      </c>
      <c r="BF42" s="339">
        <v>0</v>
      </c>
      <c r="BG42" s="313" t="str">
        <f>IF(ISERROR(BF42/BF43),"",IF(BF42/BF43=0,"-",IF(BF42/BF43&gt;2,"+++",BF42/BF43-1)))</f>
        <v/>
      </c>
      <c r="BH42" s="339">
        <v>0</v>
      </c>
      <c r="BI42" s="313" t="str">
        <f>IF(ISERROR(BH42/BH43),"",IF(BH42/BH43=0,"-",IF(BH42/BH43&gt;2,"+++",BH42/BH43-1)))</f>
        <v/>
      </c>
      <c r="BJ42" s="339">
        <v>0</v>
      </c>
      <c r="BK42" s="313" t="str">
        <f>IF(ISERROR(BJ42/BJ43),"",IF(BJ42/BJ43=0,"-",IF(BJ42/BJ43&gt;2,"+++",BJ42/BJ43-1)))</f>
        <v/>
      </c>
      <c r="BL42" s="339">
        <v>0</v>
      </c>
      <c r="BM42" s="313" t="str">
        <f t="shared" ref="BM42" si="42">IF(ISERROR(BL42/BL43),"",IF(BL42/BL43=0,"-",IF(BL42/BL43&gt;2,"+++",BL42/BL43-1)))</f>
        <v/>
      </c>
      <c r="BN42" s="338">
        <f t="shared" si="21"/>
        <v>1.3728000000000975</v>
      </c>
      <c r="BO42" s="315" t="str">
        <f>IF(ISERROR(BN42/BN43),"",IF(BN42/BN43=0,"-",IF(BN42/BN43&gt;2,"+++",BN42/BN43-1)))</f>
        <v/>
      </c>
      <c r="BP42" s="338">
        <v>1012.2554</v>
      </c>
      <c r="BQ42" s="315">
        <f>IF(ISERROR(BP42/BP43),"",IF(BP42/BP43=0,"-",IF(BP42/BP43&gt;2,"+++",BP42/BP43-1)))</f>
        <v>0.14076548364648556</v>
      </c>
      <c r="BR42" s="340"/>
      <c r="BS42" s="341"/>
      <c r="BT42" s="321"/>
      <c r="CI42" s="144"/>
      <c r="CJ42" s="144"/>
    </row>
    <row r="43" spans="1:94" ht="17.100000000000001" hidden="1" customHeight="1" outlineLevel="1">
      <c r="A43" s="121"/>
      <c r="B43" s="133"/>
      <c r="C43" s="134"/>
      <c r="D43" s="113" t="s">
        <v>125</v>
      </c>
      <c r="E43" s="342">
        <f>E42-1</f>
        <v>2023</v>
      </c>
      <c r="F43" s="343">
        <v>98.420400000000001</v>
      </c>
      <c r="G43" s="358"/>
      <c r="H43" s="345">
        <v>0</v>
      </c>
      <c r="I43" s="358"/>
      <c r="J43" s="345">
        <v>0</v>
      </c>
      <c r="K43" s="358"/>
      <c r="L43" s="345">
        <v>27.283099999999997</v>
      </c>
      <c r="M43" s="358"/>
      <c r="N43" s="345">
        <v>0</v>
      </c>
      <c r="O43" s="358"/>
      <c r="P43" s="345">
        <v>0</v>
      </c>
      <c r="Q43" s="358"/>
      <c r="R43" s="345">
        <v>0</v>
      </c>
      <c r="S43" s="358"/>
      <c r="T43" s="345">
        <v>33.900099999999995</v>
      </c>
      <c r="U43" s="358"/>
      <c r="V43" s="345">
        <v>0</v>
      </c>
      <c r="W43" s="358"/>
      <c r="X43" s="345">
        <v>1.2025000000000001</v>
      </c>
      <c r="Y43" s="358"/>
      <c r="Z43" s="345">
        <v>65</v>
      </c>
      <c r="AA43" s="358"/>
      <c r="AB43" s="345">
        <v>0</v>
      </c>
      <c r="AC43" s="358"/>
      <c r="AD43" s="345"/>
      <c r="AE43" s="358"/>
      <c r="AF43" s="343">
        <f t="shared" si="27"/>
        <v>365.11280000000011</v>
      </c>
      <c r="AG43" s="359"/>
      <c r="AH43" s="343">
        <v>590.91890000000012</v>
      </c>
      <c r="AI43" s="359"/>
      <c r="AJ43" s="343"/>
      <c r="AK43" s="359"/>
      <c r="AL43" s="317"/>
      <c r="AM43" s="121"/>
      <c r="AN43" s="133"/>
      <c r="AO43" s="134"/>
      <c r="AP43" s="113" t="s">
        <v>125</v>
      </c>
      <c r="AQ43" s="342">
        <f t="shared" si="20"/>
        <v>2023</v>
      </c>
      <c r="AR43" s="343">
        <v>814.8062000000001</v>
      </c>
      <c r="AS43" s="360"/>
      <c r="AT43" s="345">
        <v>72.541300000000007</v>
      </c>
      <c r="AU43" s="358"/>
      <c r="AV43" s="345">
        <v>0</v>
      </c>
      <c r="AW43" s="358"/>
      <c r="AX43" s="345">
        <v>0</v>
      </c>
      <c r="AY43" s="358"/>
      <c r="AZ43" s="345">
        <v>0</v>
      </c>
      <c r="BA43" s="358"/>
      <c r="BB43" s="345">
        <v>0</v>
      </c>
      <c r="BC43" s="358"/>
      <c r="BD43" s="345">
        <v>0</v>
      </c>
      <c r="BE43" s="358"/>
      <c r="BF43" s="345">
        <v>0</v>
      </c>
      <c r="BG43" s="358"/>
      <c r="BH43" s="345">
        <v>0</v>
      </c>
      <c r="BI43" s="358"/>
      <c r="BJ43" s="345">
        <v>0</v>
      </c>
      <c r="BK43" s="358"/>
      <c r="BL43" s="345">
        <v>0</v>
      </c>
      <c r="BM43" s="358"/>
      <c r="BN43" s="343">
        <f t="shared" si="21"/>
        <v>0</v>
      </c>
      <c r="BO43" s="359"/>
      <c r="BP43" s="343">
        <v>887.34750000000008</v>
      </c>
      <c r="BQ43" s="359"/>
      <c r="BR43" s="348"/>
      <c r="BS43" s="361"/>
      <c r="BT43" s="321"/>
      <c r="CI43" s="144"/>
      <c r="CJ43" s="144"/>
    </row>
    <row r="44" spans="1:94" ht="17.100000000000001" hidden="1" customHeight="1" outlineLevel="1">
      <c r="A44" s="121"/>
      <c r="B44" s="122" t="s">
        <v>126</v>
      </c>
      <c r="C44" s="123" t="s">
        <v>127</v>
      </c>
      <c r="D44" s="155" t="s">
        <v>128</v>
      </c>
      <c r="E44" s="337">
        <f>$R$5</f>
        <v>2024</v>
      </c>
      <c r="F44" s="338">
        <v>125.6593</v>
      </c>
      <c r="G44" s="313">
        <f>IF(ISERROR(F44/F45),"",IF(F44/F45=0,"-",IF(F44/F45&gt;2,"+++",F44/F45-1)))</f>
        <v>-0.83825404528036684</v>
      </c>
      <c r="H44" s="339">
        <v>8.6892000000000014</v>
      </c>
      <c r="I44" s="313" t="str">
        <f>IF(ISERROR(H44/H45),"",IF(H44/H45=0,"-",IF(H44/H45&gt;2,"+++",H44/H45-1)))</f>
        <v>+++</v>
      </c>
      <c r="J44" s="339">
        <v>0</v>
      </c>
      <c r="K44" s="313" t="str">
        <f>IF(ISERROR(J44/J45),"",IF(J44/J45=0,"-",IF(J44/J45&gt;2,"+++",J44/J45-1)))</f>
        <v/>
      </c>
      <c r="L44" s="339">
        <v>7.1201000000000008</v>
      </c>
      <c r="M44" s="313">
        <f>IF(ISERROR(L44/L45),"",IF(L44/L45=0,"-",IF(L44/L45&gt;2,"+++",L44/L45-1)))</f>
        <v>0.10624116340133316</v>
      </c>
      <c r="N44" s="339">
        <v>7.3645000000000005</v>
      </c>
      <c r="O44" s="313">
        <f>IF(ISERROR(N44/N45),"",IF(N44/N45=0,"-",IF(N44/N45&gt;2,"+++",N44/N45-1)))</f>
        <v>-0.96206185290847968</v>
      </c>
      <c r="P44" s="339">
        <v>0</v>
      </c>
      <c r="Q44" s="313" t="str">
        <f>IF(ISERROR(P44/P45),"",IF(P44/P45=0,"-",IF(P44/P45&gt;2,"+++",P44/P45-1)))</f>
        <v/>
      </c>
      <c r="R44" s="339">
        <v>4.1756000000000002</v>
      </c>
      <c r="S44" s="313" t="str">
        <f>IF(ISERROR(R44/R45),"",IF(R44/R45=0,"-",IF(R44/R45&gt;2,"+++",R44/R45-1)))</f>
        <v/>
      </c>
      <c r="T44" s="339">
        <v>0</v>
      </c>
      <c r="U44" s="313" t="str">
        <f>IF(ISERROR(T44/T45),"",IF(T44/T45=0,"-",IF(T44/T45&gt;2,"+++",T44/T45-1)))</f>
        <v/>
      </c>
      <c r="V44" s="339">
        <v>0</v>
      </c>
      <c r="W44" s="313" t="str">
        <f>IF(ISERROR(V44/V45),"",IF(V44/V45=0,"-",IF(V44/V45&gt;2,"+++",V44/V45-1)))</f>
        <v/>
      </c>
      <c r="X44" s="339">
        <v>353.62470000000002</v>
      </c>
      <c r="Y44" s="313" t="str">
        <f>IF(ISERROR(X44/X45),"",IF(X44/X45=0,"-",IF(X44/X45&gt;2,"+++",X44/X45-1)))</f>
        <v>+++</v>
      </c>
      <c r="Z44" s="339">
        <v>134.18600000000001</v>
      </c>
      <c r="AA44" s="313">
        <f>IF(ISERROR(Z44/Z45),"",IF(Z44/Z45=0,"-",IF(Z44/Z45&gt;2,"+++",Z44/Z45-1)))</f>
        <v>0.11510830227407776</v>
      </c>
      <c r="AB44" s="339">
        <v>0</v>
      </c>
      <c r="AC44" s="313" t="str">
        <f>IF(ISERROR(AB44/AB45),"",IF(AB44/AB45=0,"-",IF(AB44/AB45&gt;2,"+++",AB44/AB45-1)))</f>
        <v/>
      </c>
      <c r="AD44" s="339"/>
      <c r="AE44" s="313"/>
      <c r="AF44" s="338">
        <f t="shared" si="27"/>
        <v>364.26649999999995</v>
      </c>
      <c r="AG44" s="315">
        <f>IF(ISERROR(AF44/AF45),"",IF(AF44/AF45=0,"-",IF(AF44/AF45&gt;2,"+++",AF44/AF45-1)))</f>
        <v>-0.30150266481201737</v>
      </c>
      <c r="AH44" s="338">
        <v>1005.0859</v>
      </c>
      <c r="AI44" s="315">
        <f>IF(ISERROR(AH44/AH45),"",IF(AH44/AH45=0,"-",IF(AH44/AH45&gt;2,"+++",AH44/AH45-1)))</f>
        <v>-0.4019915489885626</v>
      </c>
      <c r="AJ44" s="338"/>
      <c r="AK44" s="315"/>
      <c r="AL44" s="317"/>
      <c r="AM44" s="121"/>
      <c r="AN44" s="122" t="s">
        <v>126</v>
      </c>
      <c r="AO44" s="123" t="s">
        <v>127</v>
      </c>
      <c r="AP44" s="155" t="s">
        <v>128</v>
      </c>
      <c r="AQ44" s="337">
        <f t="shared" si="18"/>
        <v>2024</v>
      </c>
      <c r="AR44" s="338">
        <v>100.0168</v>
      </c>
      <c r="AS44" s="318" t="str">
        <f>IF(ISERROR(AR44/AR45),"",IF(AR44/AR45=0,"-",IF(AR44/AR45&gt;2,"+++",AR44/AR45-1)))</f>
        <v>+++</v>
      </c>
      <c r="AT44" s="339">
        <v>0</v>
      </c>
      <c r="AU44" s="313" t="str">
        <f>IF(ISERROR(AT44/AT45),"",IF(AT44/AT45=0,"-",IF(AT44/AT45&gt;2,"+++",AT44/AT45-1)))</f>
        <v/>
      </c>
      <c r="AV44" s="339">
        <v>0</v>
      </c>
      <c r="AW44" s="313" t="str">
        <f>IF(ISERROR(AV44/AV45),"",IF(AV44/AV45=0,"-",IF(AV44/AV45&gt;2,"+++",AV44/AV45-1)))</f>
        <v/>
      </c>
      <c r="AX44" s="339">
        <v>0</v>
      </c>
      <c r="AY44" s="313" t="str">
        <f>IF(ISERROR(AX44/AX45),"",IF(AX44/AX45=0,"-",IF(AX44/AX45&gt;2,"+++",AX44/AX45-1)))</f>
        <v/>
      </c>
      <c r="AZ44" s="339">
        <v>0</v>
      </c>
      <c r="BA44" s="313" t="str">
        <f>IF(ISERROR(AZ44/AZ45),"",IF(AZ44/AZ45=0,"-",IF(AZ44/AZ45&gt;2,"+++",AZ44/AZ45-1)))</f>
        <v/>
      </c>
      <c r="BB44" s="339">
        <v>0</v>
      </c>
      <c r="BC44" s="313" t="str">
        <f>IF(ISERROR(BB44/BB45),"",IF(BB44/BB45=0,"-",IF(BB44/BB45&gt;2,"+++",BB44/BB45-1)))</f>
        <v/>
      </c>
      <c r="BD44" s="339">
        <v>0</v>
      </c>
      <c r="BE44" s="313" t="str">
        <f>IF(ISERROR(BD44/BD45),"",IF(BD44/BD45=0,"-",IF(BD44/BD45&gt;2,"+++",BD44/BD45-1)))</f>
        <v/>
      </c>
      <c r="BF44" s="339">
        <v>0</v>
      </c>
      <c r="BG44" s="313" t="str">
        <f>IF(ISERROR(BF44/BF45),"",IF(BF44/BF45=0,"-",IF(BF44/BF45&gt;2,"+++",BF44/BF45-1)))</f>
        <v/>
      </c>
      <c r="BH44" s="339">
        <v>0</v>
      </c>
      <c r="BI44" s="313" t="str">
        <f>IF(ISERROR(BH44/BH45),"",IF(BH44/BH45=0,"-",IF(BH44/BH45&gt;2,"+++",BH44/BH45-1)))</f>
        <v/>
      </c>
      <c r="BJ44" s="339">
        <v>0</v>
      </c>
      <c r="BK44" s="313" t="str">
        <f>IF(ISERROR(BJ44/BJ45),"",IF(BJ44/BJ45=0,"-",IF(BJ44/BJ45&gt;2,"+++",BJ44/BJ45-1)))</f>
        <v/>
      </c>
      <c r="BL44" s="339">
        <v>0</v>
      </c>
      <c r="BM44" s="313" t="str">
        <f t="shared" ref="BM44" si="43">IF(ISERROR(BL44/BL45),"",IF(BL44/BL45=0,"-",IF(BL44/BL45&gt;2,"+++",BL44/BL45-1)))</f>
        <v/>
      </c>
      <c r="BN44" s="338">
        <f t="shared" si="21"/>
        <v>0</v>
      </c>
      <c r="BO44" s="315" t="str">
        <f>IF(ISERROR(BN44/BN45),"",IF(BN44/BN45=0,"-",IF(BN44/BN45&gt;2,"+++",BN44/BN45-1)))</f>
        <v/>
      </c>
      <c r="BP44" s="338">
        <v>100.01679999999999</v>
      </c>
      <c r="BQ44" s="315" t="str">
        <f>IF(ISERROR(BP44/BP45),"",IF(BP44/BP45=0,"-",IF(BP44/BP45&gt;2,"+++",BP44/BP45-1)))</f>
        <v>+++</v>
      </c>
      <c r="BR44" s="340"/>
      <c r="BS44" s="341"/>
      <c r="BT44" s="321"/>
      <c r="CI44" s="144"/>
      <c r="CJ44" s="144"/>
      <c r="CO44" s="365">
        <f>CO45/CO46-1</f>
        <v>-0.17183770883054894</v>
      </c>
      <c r="CP44" s="365">
        <f>CP45/CP46-1</f>
        <v>-0.18200836820083677</v>
      </c>
    </row>
    <row r="45" spans="1:94" ht="17.100000000000001" hidden="1" customHeight="1" outlineLevel="1">
      <c r="A45" s="121"/>
      <c r="B45" s="133"/>
      <c r="C45" s="134"/>
      <c r="D45" s="113" t="s">
        <v>128</v>
      </c>
      <c r="E45" s="342">
        <f>E44-1</f>
        <v>2023</v>
      </c>
      <c r="F45" s="343">
        <v>776.89300000000003</v>
      </c>
      <c r="G45" s="358"/>
      <c r="H45" s="345">
        <v>1.6991000000000001</v>
      </c>
      <c r="I45" s="358"/>
      <c r="J45" s="345">
        <v>0</v>
      </c>
      <c r="K45" s="358"/>
      <c r="L45" s="345">
        <v>6.4363000000000001</v>
      </c>
      <c r="M45" s="358"/>
      <c r="N45" s="345">
        <v>194.11860000000001</v>
      </c>
      <c r="O45" s="358"/>
      <c r="P45" s="345">
        <v>0</v>
      </c>
      <c r="Q45" s="358"/>
      <c r="R45" s="345">
        <v>0</v>
      </c>
      <c r="S45" s="358"/>
      <c r="T45" s="345">
        <v>0</v>
      </c>
      <c r="U45" s="358"/>
      <c r="V45" s="345">
        <v>0</v>
      </c>
      <c r="W45" s="358"/>
      <c r="X45" s="345">
        <v>59.740200000000002</v>
      </c>
      <c r="Y45" s="358"/>
      <c r="Z45" s="345">
        <v>120.33450000000001</v>
      </c>
      <c r="AA45" s="358"/>
      <c r="AB45" s="345">
        <v>0</v>
      </c>
      <c r="AC45" s="358"/>
      <c r="AD45" s="345"/>
      <c r="AE45" s="358"/>
      <c r="AF45" s="343">
        <f t="shared" si="27"/>
        <v>521.50019999999995</v>
      </c>
      <c r="AG45" s="359"/>
      <c r="AH45" s="343">
        <v>1680.7219</v>
      </c>
      <c r="AI45" s="359"/>
      <c r="AJ45" s="343"/>
      <c r="AK45" s="359"/>
      <c r="AL45" s="317"/>
      <c r="AM45" s="121"/>
      <c r="AN45" s="133"/>
      <c r="AO45" s="134"/>
      <c r="AP45" s="113" t="s">
        <v>128</v>
      </c>
      <c r="AQ45" s="342">
        <f t="shared" si="20"/>
        <v>2023</v>
      </c>
      <c r="AR45" s="343">
        <v>5.9032999999999998</v>
      </c>
      <c r="AS45" s="360"/>
      <c r="AT45" s="345">
        <v>0</v>
      </c>
      <c r="AU45" s="358"/>
      <c r="AV45" s="345">
        <v>0</v>
      </c>
      <c r="AW45" s="358"/>
      <c r="AX45" s="345">
        <v>0</v>
      </c>
      <c r="AY45" s="358"/>
      <c r="AZ45" s="345">
        <v>0</v>
      </c>
      <c r="BA45" s="358"/>
      <c r="BB45" s="345">
        <v>0</v>
      </c>
      <c r="BC45" s="358"/>
      <c r="BD45" s="345">
        <v>0</v>
      </c>
      <c r="BE45" s="358"/>
      <c r="BF45" s="345">
        <v>0</v>
      </c>
      <c r="BG45" s="358"/>
      <c r="BH45" s="345">
        <v>0</v>
      </c>
      <c r="BI45" s="358"/>
      <c r="BJ45" s="345">
        <v>0</v>
      </c>
      <c r="BK45" s="358"/>
      <c r="BL45" s="345">
        <v>0</v>
      </c>
      <c r="BM45" s="358"/>
      <c r="BN45" s="343">
        <f t="shared" si="21"/>
        <v>0</v>
      </c>
      <c r="BO45" s="359"/>
      <c r="BP45" s="343">
        <v>5.9032999999999998</v>
      </c>
      <c r="BQ45" s="359"/>
      <c r="BR45" s="348"/>
      <c r="BS45" s="361"/>
      <c r="BT45" s="321"/>
      <c r="CI45" s="144"/>
      <c r="CJ45" s="144"/>
      <c r="CO45" s="5">
        <v>347</v>
      </c>
      <c r="CP45" s="5">
        <v>391</v>
      </c>
    </row>
    <row r="46" spans="1:94" ht="17.100000000000001" hidden="1" customHeight="1" outlineLevel="1">
      <c r="A46" s="121"/>
      <c r="B46" s="122" t="s">
        <v>129</v>
      </c>
      <c r="C46" s="123" t="s">
        <v>130</v>
      </c>
      <c r="D46" s="155" t="s">
        <v>131</v>
      </c>
      <c r="E46" s="337">
        <f>$R$5</f>
        <v>2024</v>
      </c>
      <c r="F46" s="338">
        <v>28246.998</v>
      </c>
      <c r="G46" s="313">
        <f>IF(ISERROR(F46/F47),"",IF(F46/F47=0,"-",IF(F46/F47&gt;2,"+++",F46/F47-1)))</f>
        <v>-8.9726218585002404E-2</v>
      </c>
      <c r="H46" s="339">
        <v>431.79500000000002</v>
      </c>
      <c r="I46" s="313" t="str">
        <f>IF(ISERROR(H46/H47),"",IF(H46/H47=0,"-",IF(H46/H47&gt;2,"+++",H46/H47-1)))</f>
        <v>+++</v>
      </c>
      <c r="J46" s="339">
        <v>1451.5579</v>
      </c>
      <c r="K46" s="313">
        <f>IF(ISERROR(J46/J47),"",IF(J46/J47=0,"-",IF(J46/J47&gt;2,"+++",J46/J47-1)))</f>
        <v>-0.12557774927208687</v>
      </c>
      <c r="L46" s="339">
        <v>1220.3945000000001</v>
      </c>
      <c r="M46" s="313">
        <f>IF(ISERROR(L46/L47),"",IF(L46/L47=0,"-",IF(L46/L47&gt;2,"+++",L46/L47-1)))</f>
        <v>0.71181594557287275</v>
      </c>
      <c r="N46" s="339">
        <v>1646.1887000000002</v>
      </c>
      <c r="O46" s="313">
        <f>IF(ISERROR(N46/N47),"",IF(N46/N47=0,"-",IF(N46/N47&gt;2,"+++",N46/N47-1)))</f>
        <v>0.70207426603617873</v>
      </c>
      <c r="P46" s="339">
        <v>27.719900000000003</v>
      </c>
      <c r="Q46" s="313" t="str">
        <f>IF(ISERROR(P46/P47),"",IF(P46/P47=0,"-",IF(P46/P47&gt;2,"+++",P46/P47-1)))</f>
        <v/>
      </c>
      <c r="R46" s="339">
        <v>93.895100000000014</v>
      </c>
      <c r="S46" s="313" t="str">
        <f>IF(ISERROR(R46/R47),"",IF(R46/R47=0,"-",IF(R46/R47&gt;2,"+++",R46/R47-1)))</f>
        <v>+++</v>
      </c>
      <c r="T46" s="339">
        <v>100.1533</v>
      </c>
      <c r="U46" s="313">
        <f>IF(ISERROR(T46/T47),"",IF(T46/T47=0,"-",IF(T46/T47&gt;2,"+++",T46/T47-1)))</f>
        <v>-0.5981294273522999</v>
      </c>
      <c r="V46" s="339">
        <v>96.92410000000001</v>
      </c>
      <c r="W46" s="313">
        <f>IF(ISERROR(V46/V47),"",IF(V46/V47=0,"-",IF(V46/V47&gt;2,"+++",V46/V47-1)))</f>
        <v>-0.28058088483620403</v>
      </c>
      <c r="X46" s="339">
        <v>2554.0826999999999</v>
      </c>
      <c r="Y46" s="313">
        <f>IF(ISERROR(X46/X47),"",IF(X46/X47=0,"-",IF(X46/X47&gt;2,"+++",X46/X47-1)))</f>
        <v>0.72177600635189365</v>
      </c>
      <c r="Z46" s="339">
        <v>3079.6844000000001</v>
      </c>
      <c r="AA46" s="313" t="str">
        <f>IF(ISERROR(Z46/Z47),"",IF(Z46/Z47=0,"-",IF(Z46/Z47&gt;2,"+++",Z46/Z47-1)))</f>
        <v>+++</v>
      </c>
      <c r="AB46" s="339">
        <v>0</v>
      </c>
      <c r="AC46" s="313" t="str">
        <f>IF(ISERROR(AB46/AB47),"",IF(AB46/AB47=0,"-",IF(AB46/AB47&gt;2,"+++",AB46/AB47-1)))</f>
        <v/>
      </c>
      <c r="AD46" s="339"/>
      <c r="AE46" s="313"/>
      <c r="AF46" s="338">
        <f t="shared" si="27"/>
        <v>16315.205400000006</v>
      </c>
      <c r="AG46" s="315">
        <f>IF(ISERROR(AF46/AF47),"",IF(AF46/AF47=0,"-",IF(AF46/AF47&gt;2,"+++",AF46/AF47-1)))</f>
        <v>0.22777899630183929</v>
      </c>
      <c r="AH46" s="338">
        <v>55264.598999999995</v>
      </c>
      <c r="AI46" s="315">
        <f>IF(ISERROR(AH46/AH47),"",IF(AH46/AH47=0,"-",IF(AH46/AH47&gt;2,"+++",AH46/AH47-1)))</f>
        <v>8.9322529151795171E-2</v>
      </c>
      <c r="AJ46" s="338"/>
      <c r="AK46" s="315"/>
      <c r="AL46" s="317"/>
      <c r="AM46" s="121"/>
      <c r="AN46" s="122" t="s">
        <v>129</v>
      </c>
      <c r="AO46" s="123" t="s">
        <v>130</v>
      </c>
      <c r="AP46" s="155" t="s">
        <v>131</v>
      </c>
      <c r="AQ46" s="337">
        <f t="shared" si="18"/>
        <v>2024</v>
      </c>
      <c r="AR46" s="338">
        <v>4768.5637999999999</v>
      </c>
      <c r="AS46" s="318">
        <f>IF(ISERROR(AR46/AR47),"",IF(AR46/AR47=0,"-",IF(AR46/AR47&gt;2,"+++",AR46/AR47-1)))</f>
        <v>-0.22465323553477334</v>
      </c>
      <c r="AT46" s="339">
        <v>18150.180099999998</v>
      </c>
      <c r="AU46" s="313">
        <f>IF(ISERROR(AT46/AT47),"",IF(AT46/AT47=0,"-",IF(AT46/AT47&gt;2,"+++",AT46/AT47-1)))</f>
        <v>-0.19535013193577755</v>
      </c>
      <c r="AV46" s="339">
        <v>1424.2124000000001</v>
      </c>
      <c r="AW46" s="313">
        <f>IF(ISERROR(AV46/AV47),"",IF(AV46/AV47=0,"-",IF(AV46/AV47&gt;2,"+++",AV46/AV47-1)))</f>
        <v>-0.17759307692076709</v>
      </c>
      <c r="AX46" s="339">
        <v>5263.0994000000001</v>
      </c>
      <c r="AY46" s="313">
        <f>IF(ISERROR(AX46/AX47),"",IF(AX46/AX47=0,"-",IF(AX46/AX47&gt;2,"+++",AX46/AX47-1)))</f>
        <v>-2.8158533136878328E-2</v>
      </c>
      <c r="AZ46" s="339">
        <v>185.78430000000003</v>
      </c>
      <c r="BA46" s="313" t="str">
        <f>IF(ISERROR(AZ46/AZ47),"",IF(AZ46/AZ47=0,"-",IF(AZ46/AZ47&gt;2,"+++",AZ46/AZ47-1)))</f>
        <v>+++</v>
      </c>
      <c r="BB46" s="339">
        <v>200.52760000000001</v>
      </c>
      <c r="BC46" s="313">
        <f>IF(ISERROR(BB46/BB47),"",IF(BB46/BB47=0,"-",IF(BB46/BB47&gt;2,"+++",BB46/BB47-1)))</f>
        <v>5.6513311552660594E-2</v>
      </c>
      <c r="BD46" s="339">
        <v>916.02550000000008</v>
      </c>
      <c r="BE46" s="313">
        <f>IF(ISERROR(BD46/BD47),"",IF(BD46/BD47=0,"-",IF(BD46/BD47&gt;2,"+++",BD46/BD47-1)))</f>
        <v>-0.30172904151562663</v>
      </c>
      <c r="BF46" s="339">
        <v>1390.7881</v>
      </c>
      <c r="BG46" s="313">
        <f>IF(ISERROR(BF46/BF47),"",IF(BF46/BF47=0,"-",IF(BF46/BF47&gt;2,"+++",BF46/BF47-1)))</f>
        <v>0.29577947560172091</v>
      </c>
      <c r="BH46" s="339">
        <v>1702.1784</v>
      </c>
      <c r="BI46" s="313" t="str">
        <f>IF(ISERROR(BH46/BH47),"",IF(BH46/BH47=0,"-",IF(BH46/BH47&gt;2,"+++",BH46/BH47-1)))</f>
        <v>+++</v>
      </c>
      <c r="BJ46" s="339">
        <v>915.97479999999996</v>
      </c>
      <c r="BK46" s="313">
        <f>IF(ISERROR(BJ46/BJ47),"",IF(BJ46/BJ47=0,"-",IF(BJ46/BJ47&gt;2,"+++",BJ46/BJ47-1)))</f>
        <v>0.14668580532920594</v>
      </c>
      <c r="BL46" s="339">
        <v>6.6040000000000001</v>
      </c>
      <c r="BM46" s="313">
        <f t="shared" ref="BM46" si="44">IF(ISERROR(BL46/BL47),"",IF(BL46/BL47=0,"-",IF(BL46/BL47&gt;2,"+++",BL46/BL47-1)))</f>
        <v>-0.66230140264574888</v>
      </c>
      <c r="BN46" s="338">
        <f t="shared" si="21"/>
        <v>78.672100000003411</v>
      </c>
      <c r="BO46" s="315">
        <f>IF(ISERROR(BN46/BN47),"",IF(BN46/BN47=0,"-",IF(BN46/BN47&gt;2,"+++",BN46/BN47-1)))</f>
        <v>-9.3636268328110561E-2</v>
      </c>
      <c r="BP46" s="338">
        <v>35002.610500000003</v>
      </c>
      <c r="BQ46" s="315">
        <f>IF(ISERROR(BP46/BP47),"",IF(BP46/BP47=0,"-",IF(BP46/BP47&gt;2,"+++",BP46/BP47-1)))</f>
        <v>-0.11655828995623629</v>
      </c>
      <c r="BR46" s="340"/>
      <c r="BS46" s="341"/>
      <c r="BT46" s="321"/>
      <c r="CI46" s="144"/>
      <c r="CJ46" s="144"/>
      <c r="CO46" s="5">
        <v>419</v>
      </c>
      <c r="CP46" s="5">
        <v>478</v>
      </c>
    </row>
    <row r="47" spans="1:94" ht="17.100000000000001" hidden="1" customHeight="1" outlineLevel="1" thickBot="1">
      <c r="A47" s="121"/>
      <c r="B47" s="156"/>
      <c r="C47" s="157"/>
      <c r="D47" s="113" t="s">
        <v>131</v>
      </c>
      <c r="E47" s="366">
        <f>E46-1</f>
        <v>2023</v>
      </c>
      <c r="F47" s="362">
        <v>31031.321099999997</v>
      </c>
      <c r="G47" s="324"/>
      <c r="H47" s="363">
        <v>103.14070000000001</v>
      </c>
      <c r="I47" s="324"/>
      <c r="J47" s="363">
        <v>1660.0194000000001</v>
      </c>
      <c r="K47" s="324"/>
      <c r="L47" s="363">
        <v>712.9239</v>
      </c>
      <c r="M47" s="324"/>
      <c r="N47" s="363">
        <v>967.1662</v>
      </c>
      <c r="O47" s="324"/>
      <c r="P47" s="363">
        <v>0</v>
      </c>
      <c r="Q47" s="324"/>
      <c r="R47" s="363">
        <v>4.0078999999999994</v>
      </c>
      <c r="S47" s="324"/>
      <c r="T47" s="363">
        <v>249.21780000000001</v>
      </c>
      <c r="U47" s="324"/>
      <c r="V47" s="363">
        <v>134.72550000000001</v>
      </c>
      <c r="W47" s="324"/>
      <c r="X47" s="363">
        <v>1483.4001000000001</v>
      </c>
      <c r="Y47" s="324"/>
      <c r="Z47" s="363">
        <v>1098.6872000000001</v>
      </c>
      <c r="AA47" s="324"/>
      <c r="AB47" s="363">
        <v>0</v>
      </c>
      <c r="AC47" s="324"/>
      <c r="AD47" s="363"/>
      <c r="AE47" s="324"/>
      <c r="AF47" s="362">
        <f t="shared" si="27"/>
        <v>13288.389400000004</v>
      </c>
      <c r="AG47" s="325"/>
      <c r="AH47" s="362">
        <v>50732.999199999998</v>
      </c>
      <c r="AI47" s="325"/>
      <c r="AJ47" s="362"/>
      <c r="AK47" s="325"/>
      <c r="AL47" s="317"/>
      <c r="AM47" s="121"/>
      <c r="AN47" s="156"/>
      <c r="AO47" s="157"/>
      <c r="AP47" s="113" t="s">
        <v>131</v>
      </c>
      <c r="AQ47" s="366">
        <f t="shared" si="20"/>
        <v>2023</v>
      </c>
      <c r="AR47" s="362">
        <v>6150.2337000000007</v>
      </c>
      <c r="AS47" s="326"/>
      <c r="AT47" s="363">
        <v>22556.618499999997</v>
      </c>
      <c r="AU47" s="324"/>
      <c r="AV47" s="363">
        <v>1731.7612000000001</v>
      </c>
      <c r="AW47" s="324"/>
      <c r="AX47" s="363">
        <v>5415.5945999999994</v>
      </c>
      <c r="AY47" s="324"/>
      <c r="AZ47" s="363">
        <v>37.661000000000008</v>
      </c>
      <c r="BA47" s="324"/>
      <c r="BB47" s="363">
        <v>189.8013</v>
      </c>
      <c r="BC47" s="324"/>
      <c r="BD47" s="363">
        <v>1311.8482000000001</v>
      </c>
      <c r="BE47" s="324"/>
      <c r="BF47" s="363">
        <v>1073.3216</v>
      </c>
      <c r="BG47" s="324"/>
      <c r="BH47" s="363">
        <v>248.73810000000003</v>
      </c>
      <c r="BI47" s="324"/>
      <c r="BJ47" s="363">
        <v>798.80190000000005</v>
      </c>
      <c r="BK47" s="324"/>
      <c r="BL47" s="363">
        <v>19.555900000000001</v>
      </c>
      <c r="BM47" s="324"/>
      <c r="BN47" s="362">
        <f t="shared" si="21"/>
        <v>86.799700000003213</v>
      </c>
      <c r="BO47" s="325"/>
      <c r="BP47" s="362">
        <v>39620.735700000005</v>
      </c>
      <c r="BQ47" s="325"/>
      <c r="BR47" s="364"/>
      <c r="BS47" s="327"/>
      <c r="BT47" s="321"/>
      <c r="CI47" s="144"/>
      <c r="CJ47" s="144"/>
    </row>
    <row r="48" spans="1:94" ht="17.100000000000001" customHeight="1" collapsed="1">
      <c r="A48" s="150" t="s">
        <v>132</v>
      </c>
      <c r="B48" s="461" t="s">
        <v>133</v>
      </c>
      <c r="C48" s="461"/>
      <c r="D48" s="103" t="s">
        <v>132</v>
      </c>
      <c r="E48" s="328">
        <f>$R$5</f>
        <v>2024</v>
      </c>
      <c r="F48" s="312">
        <v>6601.6819999999989</v>
      </c>
      <c r="G48" s="313">
        <f>IF(ISERROR(F48/F49),"",IF(F48/F49=0,"-",IF(F48/F49&gt;2,"+++",F48/F49-1)))</f>
        <v>0.1468652345853676</v>
      </c>
      <c r="H48" s="314">
        <v>32.239999999999995</v>
      </c>
      <c r="I48" s="313" t="str">
        <f>IF(ISERROR(H48/H49),"",IF(H48/H49=0,"-",IF(H48/H49&gt;2,"+++",H48/H49-1)))</f>
        <v>+++</v>
      </c>
      <c r="J48" s="314">
        <v>218.76599999999996</v>
      </c>
      <c r="K48" s="313" t="str">
        <f>IF(ISERROR(J48/J49),"",IF(J48/J49=0,"-",IF(J48/J49&gt;2,"+++",J48/J49-1)))</f>
        <v>+++</v>
      </c>
      <c r="L48" s="314">
        <v>690.42099999999971</v>
      </c>
      <c r="M48" s="313">
        <f>IF(ISERROR(L48/L49),"",IF(L48/L49=0,"-",IF(L48/L49&gt;2,"+++",L48/L49-1)))</f>
        <v>-2.7774609410754381E-2</v>
      </c>
      <c r="N48" s="314">
        <v>8303.4320000000007</v>
      </c>
      <c r="O48" s="313">
        <f>IF(ISERROR(N48/N49),"",IF(N48/N49=0,"-",IF(N48/N49&gt;2,"+++",N48/N49-1)))</f>
        <v>8.4031646385158698E-2</v>
      </c>
      <c r="P48" s="314">
        <v>0</v>
      </c>
      <c r="Q48" s="313" t="str">
        <f>IF(ISERROR(P48/P49),"",IF(P48/P49=0,"-",IF(P48/P49&gt;2,"+++",P48/P49-1)))</f>
        <v/>
      </c>
      <c r="R48" s="314">
        <v>72.007000000000005</v>
      </c>
      <c r="S48" s="313" t="str">
        <f>IF(ISERROR(R48/R49),"",IF(R48/R49=0,"-",IF(R48/R49&gt;2,"+++",R48/R49-1)))</f>
        <v>+++</v>
      </c>
      <c r="T48" s="314">
        <v>8520.369999999999</v>
      </c>
      <c r="U48" s="313">
        <f>IF(ISERROR(T48/T49),"",IF(T48/T49=0,"-",IF(T48/T49&gt;2,"+++",T48/T49-1)))</f>
        <v>4.8314108514007525E-2</v>
      </c>
      <c r="V48" s="314">
        <v>21.408999999999999</v>
      </c>
      <c r="W48" s="313" t="str">
        <f>IF(ISERROR(V48/V49),"",IF(V48/V49=0,"-",IF(V48/V49&gt;2,"+++",V48/V49-1)))</f>
        <v>+++</v>
      </c>
      <c r="X48" s="314">
        <v>4733.8330000000005</v>
      </c>
      <c r="Y48" s="313">
        <f>IF(ISERROR(X48/X49),"",IF(X48/X49=0,"-",IF(X48/X49&gt;2,"+++",X48/X49-1)))</f>
        <v>-0.16475851776988648</v>
      </c>
      <c r="Z48" s="314">
        <v>2079.2310000000007</v>
      </c>
      <c r="AA48" s="313">
        <f>IF(ISERROR(Z48/Z49),"",IF(Z48/Z49=0,"-",IF(Z48/Z49&gt;2,"+++",Z48/Z49-1)))</f>
        <v>0.55496632776304988</v>
      </c>
      <c r="AB48" s="314">
        <v>0</v>
      </c>
      <c r="AC48" s="313" t="str">
        <f>IF(ISERROR(AB48/AB49),"",IF(AB48/AB49=0,"-",IF(AB48/AB49&gt;2,"+++",AB48/AB49-1)))</f>
        <v/>
      </c>
      <c r="AD48" s="314"/>
      <c r="AE48" s="313"/>
      <c r="AF48" s="312">
        <f t="shared" si="27"/>
        <v>22957.695000000007</v>
      </c>
      <c r="AG48" s="315">
        <f>IF(ISERROR(AF48/AF49),"",IF(AF48/AF49=0,"-",IF(AF48/AF49&gt;2,"+++",AF48/AF49-1)))</f>
        <v>0.23803365632574791</v>
      </c>
      <c r="AH48" s="312">
        <v>54231.086000000003</v>
      </c>
      <c r="AI48" s="315">
        <f>IF(ISERROR(AH48/AH49),"",IF(AH48/AH49=0,"-",IF(AH48/AH49&gt;2,"+++",AH48/AH49-1)))</f>
        <v>0.13116138704933133</v>
      </c>
      <c r="AJ48" s="312"/>
      <c r="AK48" s="316"/>
      <c r="AL48" s="317"/>
      <c r="AM48" s="150" t="s">
        <v>132</v>
      </c>
      <c r="AN48" s="461" t="s">
        <v>133</v>
      </c>
      <c r="AO48" s="461"/>
      <c r="AP48" s="103" t="s">
        <v>132</v>
      </c>
      <c r="AQ48" s="328">
        <f t="shared" si="18"/>
        <v>2024</v>
      </c>
      <c r="AR48" s="312">
        <v>2657.0290000000005</v>
      </c>
      <c r="AS48" s="318">
        <f>IF(ISERROR(AR48/AR49),"",IF(AR48/AR49=0,"-",IF(AR48/AR49&gt;2,"+++",AR48/AR49-1)))</f>
        <v>-3.6157659234484663E-2</v>
      </c>
      <c r="AT48" s="314">
        <v>0</v>
      </c>
      <c r="AU48" s="313" t="str">
        <f>IF(ISERROR(AT48/AT49),"",IF(AT48/AT49=0,"-",IF(AT48/AT49&gt;2,"+++",AT48/AT49-1)))</f>
        <v>-</v>
      </c>
      <c r="AV48" s="314">
        <v>26.057000000000002</v>
      </c>
      <c r="AW48" s="313">
        <f>IF(ISERROR(AV48/AV49),"",IF(AV48/AV49=0,"-",IF(AV48/AV49&gt;2,"+++",AV48/AV49-1)))</f>
        <v>0.84148409893992948</v>
      </c>
      <c r="AX48" s="314">
        <v>97.534000000000006</v>
      </c>
      <c r="AY48" s="313" t="str">
        <f>IF(ISERROR(AX48/AX49),"",IF(AX48/AX49=0,"-",IF(AX48/AX49&gt;2,"+++",AX48/AX49-1)))</f>
        <v/>
      </c>
      <c r="AZ48" s="314">
        <v>2.8040000000000003</v>
      </c>
      <c r="BA48" s="313">
        <f>IF(ISERROR(AZ48/AZ49),"",IF(AZ48/AZ49=0,"-",IF(AZ48/AZ49&gt;2,"+++",AZ48/AZ49-1)))</f>
        <v>-0.15947242206235013</v>
      </c>
      <c r="BB48" s="314">
        <v>5.625</v>
      </c>
      <c r="BC48" s="313">
        <f>IF(ISERROR(BB48/BB49),"",IF(BB48/BB49=0,"-",IF(BB48/BB49&gt;2,"+++",BB48/BB49-1)))</f>
        <v>-4.983108108108103E-2</v>
      </c>
      <c r="BD48" s="314">
        <v>0</v>
      </c>
      <c r="BE48" s="313" t="str">
        <f>IF(ISERROR(BD48/BD49),"",IF(BD48/BD49=0,"-",IF(BD48/BD49&gt;2,"+++",BD48/BD49-1)))</f>
        <v/>
      </c>
      <c r="BF48" s="314">
        <v>0</v>
      </c>
      <c r="BG48" s="313" t="str">
        <f>IF(ISERROR(BF48/BF49),"",IF(BF48/BF49=0,"-",IF(BF48/BF49&gt;2,"+++",BF48/BF49-1)))</f>
        <v/>
      </c>
      <c r="BH48" s="314">
        <v>0</v>
      </c>
      <c r="BI48" s="313" t="str">
        <f>IF(ISERROR(BH48/BH49),"",IF(BH48/BH49=0,"-",IF(BH48/BH49&gt;2,"+++",BH48/BH49-1)))</f>
        <v/>
      </c>
      <c r="BJ48" s="314">
        <v>179.548</v>
      </c>
      <c r="BK48" s="313">
        <f>IF(ISERROR(BJ48/BJ49),"",IF(BJ48/BJ49=0,"-",IF(BJ48/BJ49&gt;2,"+++",BJ48/BJ49-1)))</f>
        <v>0.52775603281031969</v>
      </c>
      <c r="BL48" s="314">
        <v>415.02100000000002</v>
      </c>
      <c r="BM48" s="313">
        <f t="shared" ref="BM48" si="45">IF(ISERROR(BL48/BL49),"",IF(BL48/BL49=0,"-",IF(BL48/BL49&gt;2,"+++",BL48/BL49-1)))</f>
        <v>2.9688255945218511E-2</v>
      </c>
      <c r="BN48" s="312">
        <f t="shared" si="21"/>
        <v>251.52300000000014</v>
      </c>
      <c r="BO48" s="315">
        <f>IF(ISERROR(BN48/BN49),"",IF(BN48/BN49=0,"-",IF(BN48/BN49&gt;2,"+++",BN48/BN49-1)))</f>
        <v>9.2324462356256243E-2</v>
      </c>
      <c r="BP48" s="312">
        <v>3635.1410000000005</v>
      </c>
      <c r="BQ48" s="315">
        <f>IF(ISERROR(BP48/BP49),"",IF(BP48/BP49=0,"-",IF(BP48/BP49&gt;2,"+++",BP48/BP49-1)))</f>
        <v>2.9504715571766704E-2</v>
      </c>
      <c r="BR48" s="319"/>
      <c r="BS48" s="320"/>
      <c r="BT48" s="321"/>
      <c r="CI48" s="144"/>
      <c r="CJ48" s="144"/>
    </row>
    <row r="49" spans="1:88" ht="17.100000000000001" customHeight="1" thickBot="1">
      <c r="A49" s="167"/>
      <c r="B49" s="462"/>
      <c r="C49" s="462"/>
      <c r="D49" s="84" t="s">
        <v>132</v>
      </c>
      <c r="E49" s="301">
        <f>E48-1</f>
        <v>2023</v>
      </c>
      <c r="F49" s="302">
        <v>5756.2840000000006</v>
      </c>
      <c r="G49" s="324"/>
      <c r="H49" s="304">
        <v>9.3810000000000002</v>
      </c>
      <c r="I49" s="324"/>
      <c r="J49" s="304">
        <v>107.48100000000001</v>
      </c>
      <c r="K49" s="324"/>
      <c r="L49" s="304">
        <v>710.14499999999987</v>
      </c>
      <c r="M49" s="324"/>
      <c r="N49" s="304">
        <v>7659.7690000000002</v>
      </c>
      <c r="O49" s="324"/>
      <c r="P49" s="304">
        <v>0</v>
      </c>
      <c r="Q49" s="324"/>
      <c r="R49" s="304">
        <v>22.731999999999999</v>
      </c>
      <c r="S49" s="324"/>
      <c r="T49" s="304">
        <v>8127.6880000000019</v>
      </c>
      <c r="U49" s="324"/>
      <c r="V49" s="304">
        <v>0.90400000000000003</v>
      </c>
      <c r="W49" s="324"/>
      <c r="X49" s="304">
        <v>5667.6220000000003</v>
      </c>
      <c r="Y49" s="324"/>
      <c r="Z49" s="304">
        <v>1337.1549999999997</v>
      </c>
      <c r="AA49" s="324"/>
      <c r="AB49" s="304">
        <v>0</v>
      </c>
      <c r="AC49" s="324"/>
      <c r="AD49" s="304"/>
      <c r="AE49" s="324"/>
      <c r="AF49" s="302">
        <f t="shared" si="27"/>
        <v>18543.675999999989</v>
      </c>
      <c r="AG49" s="325"/>
      <c r="AH49" s="302">
        <v>47942.837</v>
      </c>
      <c r="AI49" s="325"/>
      <c r="AJ49" s="302"/>
      <c r="AK49" s="325"/>
      <c r="AL49" s="317"/>
      <c r="AM49" s="167"/>
      <c r="AN49" s="462"/>
      <c r="AO49" s="462"/>
      <c r="AP49" s="84" t="s">
        <v>132</v>
      </c>
      <c r="AQ49" s="301">
        <f t="shared" si="20"/>
        <v>2023</v>
      </c>
      <c r="AR49" s="302">
        <v>2756.7050000000004</v>
      </c>
      <c r="AS49" s="326"/>
      <c r="AT49" s="304">
        <v>7.0000000000000001E-3</v>
      </c>
      <c r="AU49" s="324"/>
      <c r="AV49" s="304">
        <v>14.15</v>
      </c>
      <c r="AW49" s="324"/>
      <c r="AX49" s="304">
        <v>0</v>
      </c>
      <c r="AY49" s="324"/>
      <c r="AZ49" s="304">
        <v>3.3360000000000003</v>
      </c>
      <c r="BA49" s="324"/>
      <c r="BB49" s="304">
        <v>5.92</v>
      </c>
      <c r="BC49" s="324"/>
      <c r="BD49" s="304">
        <v>0</v>
      </c>
      <c r="BE49" s="324"/>
      <c r="BF49" s="304">
        <v>0</v>
      </c>
      <c r="BG49" s="324"/>
      <c r="BH49" s="304">
        <v>0</v>
      </c>
      <c r="BI49" s="324"/>
      <c r="BJ49" s="304">
        <v>117.524</v>
      </c>
      <c r="BK49" s="324"/>
      <c r="BL49" s="304">
        <v>403.05499999999995</v>
      </c>
      <c r="BM49" s="324"/>
      <c r="BN49" s="302">
        <f t="shared" si="21"/>
        <v>230.26399999999921</v>
      </c>
      <c r="BO49" s="325"/>
      <c r="BP49" s="302">
        <v>3530.9609999999993</v>
      </c>
      <c r="BQ49" s="325"/>
      <c r="BR49" s="307"/>
      <c r="BS49" s="327"/>
      <c r="BT49" s="321"/>
      <c r="CI49" s="144"/>
      <c r="CJ49" s="144"/>
    </row>
    <row r="50" spans="1:88" ht="17.100000000000001" customHeight="1">
      <c r="A50" s="171" t="s">
        <v>134</v>
      </c>
      <c r="B50" s="461" t="s">
        <v>135</v>
      </c>
      <c r="C50" s="461"/>
      <c r="D50" s="103"/>
      <c r="E50" s="328">
        <f>$R$5</f>
        <v>2024</v>
      </c>
      <c r="F50" s="329">
        <f>F52+F54</f>
        <v>119.63050000000001</v>
      </c>
      <c r="G50" s="330">
        <f>IF(ISERROR(F50/F51),"",IF(F50/F51=0,"-",IF(F50/F51&gt;2,"+++",F50/F51-1)))</f>
        <v>-9.8691137442811327E-2</v>
      </c>
      <c r="H50" s="331">
        <f>H52+H54</f>
        <v>1.6027</v>
      </c>
      <c r="I50" s="330">
        <f>IF(ISERROR(H50/H51),"",IF(H50/H51=0,"-",IF(H50/H51&gt;2,"+++",H50/H51-1)))</f>
        <v>-0.94980527503433332</v>
      </c>
      <c r="J50" s="331">
        <f>J52+J54</f>
        <v>0</v>
      </c>
      <c r="K50" s="330" t="str">
        <f>IF(ISERROR(J50/J51),"",IF(J50/J51=0,"-",IF(J50/J51&gt;2,"+++",J50/J51-1)))</f>
        <v/>
      </c>
      <c r="L50" s="331">
        <f>L52+L54</f>
        <v>0</v>
      </c>
      <c r="M50" s="330" t="str">
        <f>IF(ISERROR(L50/L51),"",IF(L50/L51=0,"-",IF(L50/L51&gt;2,"+++",L50/L51-1)))</f>
        <v>-</v>
      </c>
      <c r="N50" s="331">
        <f>N52+N54</f>
        <v>0.10800000000000001</v>
      </c>
      <c r="O50" s="330">
        <f>IF(ISERROR(N50/N51),"",IF(N50/N51=0,"-",IF(N50/N51&gt;2,"+++",N50/N51-1)))</f>
        <v>-0.99970597423599239</v>
      </c>
      <c r="P50" s="331">
        <f>P52+P54</f>
        <v>1.3500000000000001E-3</v>
      </c>
      <c r="Q50" s="330" t="str">
        <f>IF(ISERROR(P50/P51),"",IF(P50/P51=0,"-",IF(P50/P51&gt;2,"+++",P50/P51-1)))</f>
        <v/>
      </c>
      <c r="R50" s="331">
        <f>R52+R54</f>
        <v>12.056850000000001</v>
      </c>
      <c r="S50" s="330">
        <f>IF(ISERROR(R50/R51),"",IF(R50/R51=0,"-",IF(R50/R51&gt;2,"+++",R50/R51-1)))</f>
        <v>-0.22251240532776195</v>
      </c>
      <c r="T50" s="331">
        <f>T52+T54</f>
        <v>5.9399999999999994E-2</v>
      </c>
      <c r="U50" s="330" t="str">
        <f>IF(ISERROR(T50/T51),"",IF(T50/T51=0,"-",IF(T50/T51&gt;2,"+++",T50/T51-1)))</f>
        <v>+++</v>
      </c>
      <c r="V50" s="331">
        <f>V52+V54</f>
        <v>1.6280999999999999</v>
      </c>
      <c r="W50" s="330">
        <f>IF(ISERROR(V50/V51),"",IF(V50/V51=0,"-",IF(V50/V51&gt;2,"+++",V50/V51-1)))</f>
        <v>0.43230403800475026</v>
      </c>
      <c r="X50" s="331">
        <f>X52+X54</f>
        <v>116.81790000000001</v>
      </c>
      <c r="Y50" s="330" t="str">
        <f>IF(ISERROR(X50/X51),"",IF(X50/X51=0,"-",IF(X50/X51&gt;2,"+++",X50/X51-1)))</f>
        <v>+++</v>
      </c>
      <c r="Z50" s="331">
        <f>Z52+Z54</f>
        <v>38.331900000000005</v>
      </c>
      <c r="AA50" s="330" t="str">
        <f>IF(ISERROR(Z50/Z51),"",IF(Z50/Z51=0,"-",IF(Z50/Z51&gt;2,"+++",Z50/Z51-1)))</f>
        <v>+++</v>
      </c>
      <c r="AB50" s="331">
        <f>AB52+AB54</f>
        <v>0</v>
      </c>
      <c r="AC50" s="330" t="str">
        <f>IF(ISERROR(AB50/AB51),"",IF(AB50/AB51=0,"-",IF(AB50/AB51&gt;2,"+++",AB50/AB51-1)))</f>
        <v/>
      </c>
      <c r="AD50" s="331"/>
      <c r="AE50" s="330"/>
      <c r="AF50" s="329">
        <f t="shared" si="27"/>
        <v>396.22039999999993</v>
      </c>
      <c r="AG50" s="332">
        <f>IF(ISERROR(AF50/AF51),"",IF(AF50/AF51=0,"-",IF(AF50/AF51&gt;2,"+++",AF50/AF51-1)))</f>
        <v>0.18703336179929519</v>
      </c>
      <c r="AH50" s="329">
        <f>AH52+AH54</f>
        <v>686.45709999999997</v>
      </c>
      <c r="AI50" s="332">
        <f>IF(ISERROR(AH50/AH51),"",IF(AH50/AH51=0,"-",IF(AH50/AH51&gt;2,"+++",AH50/AH51-1)))</f>
        <v>-0.24222799114284144</v>
      </c>
      <c r="AJ50" s="329"/>
      <c r="AK50" s="316"/>
      <c r="AL50" s="317"/>
      <c r="AM50" s="150" t="s">
        <v>134</v>
      </c>
      <c r="AN50" s="461" t="s">
        <v>135</v>
      </c>
      <c r="AO50" s="461"/>
      <c r="AP50" s="103"/>
      <c r="AQ50" s="328">
        <f t="shared" si="18"/>
        <v>2024</v>
      </c>
      <c r="AR50" s="329">
        <f>AR52+AR54</f>
        <v>56.585250000000009</v>
      </c>
      <c r="AS50" s="333">
        <f>IF(ISERROR(AR50/AR51),"",IF(AR50/AR51=0,"-",IF(AR50/AR51&gt;2,"+++",AR50/AR51-1)))</f>
        <v>-0.60017360945503795</v>
      </c>
      <c r="AT50" s="331">
        <f>AT52+AT54</f>
        <v>0</v>
      </c>
      <c r="AU50" s="330" t="str">
        <f>IF(ISERROR(AT50/AT51),"",IF(AT50/AT51=0,"-",IF(AT50/AT51&gt;2,"+++",AT50/AT51-1)))</f>
        <v/>
      </c>
      <c r="AV50" s="331">
        <f>AV52+AV54</f>
        <v>0</v>
      </c>
      <c r="AW50" s="330" t="str">
        <f>IF(ISERROR(AV50/AV51),"",IF(AV50/AV51=0,"-",IF(AV50/AV51&gt;2,"+++",AV50/AV51-1)))</f>
        <v/>
      </c>
      <c r="AX50" s="331">
        <f>AX52+AX54</f>
        <v>0.58860000000000001</v>
      </c>
      <c r="AY50" s="330" t="str">
        <f>IF(ISERROR(AX50/AX51),"",IF(AX50/AX51=0,"-",IF(AX50/AX51&gt;2,"+++",AX50/AX51-1)))</f>
        <v/>
      </c>
      <c r="AZ50" s="331">
        <f>AZ52+AZ54</f>
        <v>3.6450000000000003E-2</v>
      </c>
      <c r="BA50" s="330" t="str">
        <f>IF(ISERROR(AZ50/AZ51),"",IF(AZ50/AZ51=0,"-",IF(AZ50/AZ51&gt;2,"+++",AZ50/AZ51-1)))</f>
        <v/>
      </c>
      <c r="BB50" s="331">
        <f>BB52+BB54</f>
        <v>0</v>
      </c>
      <c r="BC50" s="330" t="str">
        <f>IF(ISERROR(BB50/BB51),"",IF(BB50/BB51=0,"-",IF(BB50/BB51&gt;2,"+++",BB50/BB51-1)))</f>
        <v/>
      </c>
      <c r="BD50" s="331">
        <f>BD52+BD54</f>
        <v>0</v>
      </c>
      <c r="BE50" s="330" t="str">
        <f>IF(ISERROR(BD50/BD51),"",IF(BD50/BD51=0,"-",IF(BD50/BD51&gt;2,"+++",BD50/BD51-1)))</f>
        <v/>
      </c>
      <c r="BF50" s="331">
        <f>BF52+BF54</f>
        <v>0</v>
      </c>
      <c r="BG50" s="330" t="str">
        <f>IF(ISERROR(BF50/BF51),"",IF(BF50/BF51=0,"-",IF(BF50/BF51&gt;2,"+++",BF50/BF51-1)))</f>
        <v/>
      </c>
      <c r="BH50" s="331">
        <f>BH52+BH54</f>
        <v>0</v>
      </c>
      <c r="BI50" s="330" t="str">
        <f>IF(ISERROR(BH50/BH51),"",IF(BH50/BH51=0,"-",IF(BH50/BH51&gt;2,"+++",BH50/BH51-1)))</f>
        <v/>
      </c>
      <c r="BJ50" s="331">
        <f>BJ52+BJ54</f>
        <v>0</v>
      </c>
      <c r="BK50" s="330" t="str">
        <f>IF(ISERROR(BJ50/BJ51),"",IF(BJ50/BJ51=0,"-",IF(BJ50/BJ51&gt;2,"+++",BJ50/BJ51-1)))</f>
        <v/>
      </c>
      <c r="BL50" s="331">
        <f t="shared" ref="BL50:BL51" si="46">BL52+BL54</f>
        <v>761.58900000000006</v>
      </c>
      <c r="BM50" s="330">
        <f t="shared" ref="BM50" si="47">IF(ISERROR(BL50/BL51),"",IF(BL50/BL51=0,"-",IF(BL50/BL51&gt;2,"+++",BL50/BL51-1)))</f>
        <v>0.12361027569421501</v>
      </c>
      <c r="BN50" s="329">
        <f t="shared" si="21"/>
        <v>32.993299999999977</v>
      </c>
      <c r="BO50" s="332" t="str">
        <f>IF(ISERROR(BN50/BN51),"",IF(BN50/BN51=0,"-",IF(BN50/BN51&gt;2,"+++",BN50/BN51-1)))</f>
        <v>+++</v>
      </c>
      <c r="BP50" s="329">
        <f t="shared" ref="BP50:BP51" si="48">BP52+BP54</f>
        <v>851.79259999999999</v>
      </c>
      <c r="BQ50" s="332">
        <f>IF(ISERROR(BP50/BP51),"",IF(BP50/BP51=0,"-",IF(BP50/BP51&gt;2,"+++",BP50/BP51-1)))</f>
        <v>2.8015599469670471E-2</v>
      </c>
      <c r="BR50" s="334"/>
      <c r="BS50" s="320"/>
      <c r="BT50" s="321"/>
      <c r="CI50" s="144"/>
      <c r="CJ50" s="144"/>
    </row>
    <row r="51" spans="1:88" ht="17.100000000000001" customHeight="1" thickBot="1">
      <c r="A51" s="171"/>
      <c r="B51" s="469"/>
      <c r="C51" s="469"/>
      <c r="D51" s="84"/>
      <c r="E51" s="301">
        <f>E50-1</f>
        <v>2023</v>
      </c>
      <c r="F51" s="302">
        <f>F53+F55</f>
        <v>132.72975</v>
      </c>
      <c r="G51" s="324"/>
      <c r="H51" s="304">
        <f>H53+H55</f>
        <v>31.929650000000002</v>
      </c>
      <c r="I51" s="324"/>
      <c r="J51" s="304">
        <f>J53+J55</f>
        <v>0</v>
      </c>
      <c r="K51" s="324"/>
      <c r="L51" s="304">
        <f>L53+L55</f>
        <v>18.908100000000001</v>
      </c>
      <c r="M51" s="324"/>
      <c r="N51" s="304">
        <f>N53+N55</f>
        <v>367.31475</v>
      </c>
      <c r="O51" s="324"/>
      <c r="P51" s="304">
        <f>P53+P55</f>
        <v>0</v>
      </c>
      <c r="Q51" s="324"/>
      <c r="R51" s="304">
        <f>R53+R55</f>
        <v>15.507450000000004</v>
      </c>
      <c r="S51" s="324"/>
      <c r="T51" s="304">
        <f>T53+T55</f>
        <v>6.7500000000000008E-3</v>
      </c>
      <c r="U51" s="324"/>
      <c r="V51" s="304">
        <f>V53+V55</f>
        <v>1.1367000000000003</v>
      </c>
      <c r="W51" s="324"/>
      <c r="X51" s="304">
        <f>X53+X55</f>
        <v>4.3720500000000007</v>
      </c>
      <c r="Y51" s="324"/>
      <c r="Z51" s="304">
        <f>Z53+Z55</f>
        <v>0.19305</v>
      </c>
      <c r="AA51" s="324"/>
      <c r="AB51" s="304">
        <f>AB53+AB55</f>
        <v>0</v>
      </c>
      <c r="AC51" s="324"/>
      <c r="AD51" s="304"/>
      <c r="AE51" s="324"/>
      <c r="AF51" s="302">
        <f t="shared" si="27"/>
        <v>333.79045000000031</v>
      </c>
      <c r="AG51" s="325"/>
      <c r="AH51" s="302">
        <f>AH53+AH55</f>
        <v>905.8887000000002</v>
      </c>
      <c r="AI51" s="325"/>
      <c r="AJ51" s="302"/>
      <c r="AK51" s="325"/>
      <c r="AL51" s="317"/>
      <c r="AM51" s="167"/>
      <c r="AN51" s="469"/>
      <c r="AO51" s="469"/>
      <c r="AP51" s="84"/>
      <c r="AQ51" s="301">
        <f t="shared" si="20"/>
        <v>2023</v>
      </c>
      <c r="AR51" s="302">
        <f>AR53+AR55</f>
        <v>141.52455</v>
      </c>
      <c r="AS51" s="326"/>
      <c r="AT51" s="304">
        <f>AT53+AT55</f>
        <v>0</v>
      </c>
      <c r="AU51" s="324"/>
      <c r="AV51" s="304">
        <f>AV53+AV55</f>
        <v>0</v>
      </c>
      <c r="AW51" s="324"/>
      <c r="AX51" s="304">
        <f>AX53+AX55</f>
        <v>0</v>
      </c>
      <c r="AY51" s="324"/>
      <c r="AZ51" s="304">
        <f>AZ53+AZ55</f>
        <v>0</v>
      </c>
      <c r="BA51" s="324"/>
      <c r="BB51" s="304">
        <f>BB53+BB55</f>
        <v>0</v>
      </c>
      <c r="BC51" s="324"/>
      <c r="BD51" s="304">
        <f>BD53+BD55</f>
        <v>0</v>
      </c>
      <c r="BE51" s="324"/>
      <c r="BF51" s="304">
        <f>BF53+BF55</f>
        <v>0</v>
      </c>
      <c r="BG51" s="324"/>
      <c r="BH51" s="304">
        <f>BH53+BH55</f>
        <v>0</v>
      </c>
      <c r="BI51" s="324"/>
      <c r="BJ51" s="304">
        <f>BJ53+BJ55</f>
        <v>0</v>
      </c>
      <c r="BK51" s="324"/>
      <c r="BL51" s="304">
        <f t="shared" si="46"/>
        <v>677.80529999999999</v>
      </c>
      <c r="BM51" s="324"/>
      <c r="BN51" s="302">
        <f t="shared" si="21"/>
        <v>9.2496000000001004</v>
      </c>
      <c r="BO51" s="325"/>
      <c r="BP51" s="302">
        <f t="shared" si="48"/>
        <v>828.57945000000007</v>
      </c>
      <c r="BQ51" s="325"/>
      <c r="BR51" s="307"/>
      <c r="BS51" s="327"/>
      <c r="BT51" s="321"/>
      <c r="CI51" s="144"/>
      <c r="CJ51" s="144"/>
    </row>
    <row r="52" spans="1:88" ht="17.100000000000001" hidden="1" customHeight="1" outlineLevel="1">
      <c r="A52" s="121"/>
      <c r="B52" s="122" t="s">
        <v>118</v>
      </c>
      <c r="C52" s="123" t="s">
        <v>136</v>
      </c>
      <c r="D52" s="124" t="s">
        <v>137</v>
      </c>
      <c r="E52" s="337">
        <f>$R$5</f>
        <v>2024</v>
      </c>
      <c r="F52" s="338">
        <v>0.84400000000000008</v>
      </c>
      <c r="G52" s="313" t="str">
        <f>IF(ISERROR(F52/F53),"",IF(F52/F53=0,"-",IF(F52/F53&gt;2,"+++",F52/F53-1)))</f>
        <v>+++</v>
      </c>
      <c r="H52" s="339">
        <v>1.6</v>
      </c>
      <c r="I52" s="313">
        <f>IF(ISERROR(H52/H53),"",IF(H52/H53=0,"-",IF(H52/H53&gt;2,"+++",H52/H53-1)))</f>
        <v>1</v>
      </c>
      <c r="J52" s="339">
        <v>0</v>
      </c>
      <c r="K52" s="313" t="str">
        <f>IF(ISERROR(J52/J53),"",IF(J52/J53=0,"-",IF(J52/J53&gt;2,"+++",J52/J53-1)))</f>
        <v/>
      </c>
      <c r="L52" s="339">
        <v>0</v>
      </c>
      <c r="M52" s="313" t="str">
        <f>IF(ISERROR(L52/L53),"",IF(L52/L53=0,"-",IF(L52/L53&gt;2,"+++",L52/L53-1)))</f>
        <v/>
      </c>
      <c r="N52" s="339">
        <v>0</v>
      </c>
      <c r="O52" s="313" t="str">
        <f>IF(ISERROR(N52/N53),"",IF(N52/N53=0,"-",IF(N52/N53&gt;2,"+++",N52/N53-1)))</f>
        <v/>
      </c>
      <c r="P52" s="339">
        <v>0</v>
      </c>
      <c r="Q52" s="313" t="str">
        <f>IF(ISERROR(P52/P53),"",IF(P52/P53=0,"-",IF(P52/P53&gt;2,"+++",P52/P53-1)))</f>
        <v/>
      </c>
      <c r="R52" s="339">
        <v>0</v>
      </c>
      <c r="S52" s="313" t="str">
        <f>IF(ISERROR(R52/R53),"",IF(R52/R53=0,"-",IF(R52/R53&gt;2,"+++",R52/R53-1)))</f>
        <v/>
      </c>
      <c r="T52" s="339">
        <v>0</v>
      </c>
      <c r="U52" s="313" t="str">
        <f>IF(ISERROR(T52/T53),"",IF(T52/T53=0,"-",IF(T52/T53&gt;2,"+++",T52/T53-1)))</f>
        <v/>
      </c>
      <c r="V52" s="339">
        <v>0</v>
      </c>
      <c r="W52" s="313" t="str">
        <f>IF(ISERROR(V52/V53),"",IF(V52/V53=0,"-",IF(V52/V53&gt;2,"+++",V52/V53-1)))</f>
        <v/>
      </c>
      <c r="X52" s="339">
        <v>41.847000000000001</v>
      </c>
      <c r="Y52" s="313" t="str">
        <f>IF(ISERROR(X52/X53),"",IF(X52/X53=0,"-",IF(X52/X53&gt;2,"+++",X52/X53-1)))</f>
        <v>+++</v>
      </c>
      <c r="Z52" s="339">
        <v>0</v>
      </c>
      <c r="AA52" s="313" t="str">
        <f>IF(ISERROR(Z52/Z53),"",IF(Z52/Z53=0,"-",IF(Z52/Z53&gt;2,"+++",Z52/Z53-1)))</f>
        <v/>
      </c>
      <c r="AB52" s="339">
        <v>0</v>
      </c>
      <c r="AC52" s="313" t="str">
        <f>IF(ISERROR(AB52/AB53),"",IF(AB52/AB53=0,"-",IF(AB52/AB53&gt;2,"+++",AB52/AB53-1)))</f>
        <v/>
      </c>
      <c r="AD52" s="339"/>
      <c r="AE52" s="313"/>
      <c r="AF52" s="338">
        <f t="shared" si="27"/>
        <v>13.300999999999998</v>
      </c>
      <c r="AG52" s="315">
        <f>IF(ISERROR(AF52/AF53),"",IF(AF52/AF53=0,"-",IF(AF52/AF53&gt;2,"+++",AF52/AF53-1)))</f>
        <v>-0.37898029694649371</v>
      </c>
      <c r="AH52" s="338">
        <v>57.591999999999999</v>
      </c>
      <c r="AI52" s="315" t="str">
        <f>IF(ISERROR(AH52/AH53),"",IF(AH52/AH53=0,"-",IF(AH52/AH53&gt;2,"+++",AH52/AH53-1)))</f>
        <v>+++</v>
      </c>
      <c r="AJ52" s="338"/>
      <c r="AK52" s="315"/>
      <c r="AL52" s="317"/>
      <c r="AM52" s="121"/>
      <c r="AN52" s="122" t="s">
        <v>118</v>
      </c>
      <c r="AO52" s="123" t="s">
        <v>136</v>
      </c>
      <c r="AP52" s="124" t="s">
        <v>137</v>
      </c>
      <c r="AQ52" s="337">
        <f t="shared" si="18"/>
        <v>2024</v>
      </c>
      <c r="AR52" s="338">
        <v>0</v>
      </c>
      <c r="AS52" s="318" t="str">
        <f>IF(ISERROR(AR52/AR53),"",IF(AR52/AR53=0,"-",IF(AR52/AR53&gt;2,"+++",AR52/AR53-1)))</f>
        <v/>
      </c>
      <c r="AT52" s="339">
        <v>0</v>
      </c>
      <c r="AU52" s="313" t="str">
        <f>IF(ISERROR(AT52/AT53),"",IF(AT52/AT53=0,"-",IF(AT52/AT53&gt;2,"+++",AT52/AT53-1)))</f>
        <v/>
      </c>
      <c r="AV52" s="339">
        <v>0</v>
      </c>
      <c r="AW52" s="313" t="str">
        <f>IF(ISERROR(AV52/AV53),"",IF(AV52/AV53=0,"-",IF(AV52/AV53&gt;2,"+++",AV52/AV53-1)))</f>
        <v/>
      </c>
      <c r="AX52" s="339">
        <v>0</v>
      </c>
      <c r="AY52" s="313" t="str">
        <f>IF(ISERROR(AX52/AX53),"",IF(AX52/AX53=0,"-",IF(AX52/AX53&gt;2,"+++",AX52/AX53-1)))</f>
        <v/>
      </c>
      <c r="AZ52" s="339">
        <v>0</v>
      </c>
      <c r="BA52" s="313" t="str">
        <f>IF(ISERROR(AZ52/AZ53),"",IF(AZ52/AZ53=0,"-",IF(AZ52/AZ53&gt;2,"+++",AZ52/AZ53-1)))</f>
        <v/>
      </c>
      <c r="BB52" s="339">
        <v>0</v>
      </c>
      <c r="BC52" s="313" t="str">
        <f>IF(ISERROR(BB52/BB53),"",IF(BB52/BB53=0,"-",IF(BB52/BB53&gt;2,"+++",BB52/BB53-1)))</f>
        <v/>
      </c>
      <c r="BD52" s="339">
        <v>0</v>
      </c>
      <c r="BE52" s="313" t="str">
        <f>IF(ISERROR(BD52/BD53),"",IF(BD52/BD53=0,"-",IF(BD52/BD53&gt;2,"+++",BD52/BD53-1)))</f>
        <v/>
      </c>
      <c r="BF52" s="339">
        <v>0</v>
      </c>
      <c r="BG52" s="313" t="str">
        <f>IF(ISERROR(BF52/BF53),"",IF(BF52/BF53=0,"-",IF(BF52/BF53&gt;2,"+++",BF52/BF53-1)))</f>
        <v/>
      </c>
      <c r="BH52" s="339">
        <v>0</v>
      </c>
      <c r="BI52" s="313" t="str">
        <f>IF(ISERROR(BH52/BH53),"",IF(BH52/BH53=0,"-",IF(BH52/BH53&gt;2,"+++",BH52/BH53-1)))</f>
        <v/>
      </c>
      <c r="BJ52" s="339">
        <v>0</v>
      </c>
      <c r="BK52" s="313" t="str">
        <f>IF(ISERROR(BJ52/BJ53),"",IF(BJ52/BJ53=0,"-",IF(BJ52/BJ53&gt;2,"+++",BJ52/BJ53-1)))</f>
        <v/>
      </c>
      <c r="BL52" s="339">
        <v>0</v>
      </c>
      <c r="BM52" s="313" t="str">
        <f t="shared" ref="BM52" si="49">IF(ISERROR(BL52/BL53),"",IF(BL52/BL53=0,"-",IF(BL52/BL53&gt;2,"+++",BL52/BL53-1)))</f>
        <v/>
      </c>
      <c r="BN52" s="338">
        <f t="shared" si="21"/>
        <v>2E-3</v>
      </c>
      <c r="BO52" s="315">
        <f>IF(ISERROR(BN52/BN53),"",IF(BN52/BN53=0,"-",IF(BN52/BN53&gt;2,"+++",BN52/BN53-1)))</f>
        <v>-0.90476190476190477</v>
      </c>
      <c r="BP52" s="338">
        <v>2E-3</v>
      </c>
      <c r="BQ52" s="315">
        <f>IF(ISERROR(BP52/BP53),"",IF(BP52/BP53=0,"-",IF(BP52/BP53&gt;2,"+++",BP52/BP53-1)))</f>
        <v>-0.90476190476190477</v>
      </c>
      <c r="BR52" s="340"/>
      <c r="BS52" s="341"/>
      <c r="BT52" s="321"/>
      <c r="CI52" s="144"/>
      <c r="CJ52" s="144"/>
    </row>
    <row r="53" spans="1:88" ht="17.100000000000001" hidden="1" customHeight="1" outlineLevel="1">
      <c r="A53" s="121"/>
      <c r="B53" s="133"/>
      <c r="C53" s="134"/>
      <c r="D53" s="113" t="s">
        <v>137</v>
      </c>
      <c r="E53" s="342">
        <f>E52-1</f>
        <v>2023</v>
      </c>
      <c r="F53" s="343">
        <v>0.20699999999999999</v>
      </c>
      <c r="G53" s="358"/>
      <c r="H53" s="345">
        <v>0.8</v>
      </c>
      <c r="I53" s="358"/>
      <c r="J53" s="345">
        <v>0</v>
      </c>
      <c r="K53" s="358"/>
      <c r="L53" s="345">
        <v>0</v>
      </c>
      <c r="M53" s="358"/>
      <c r="N53" s="345">
        <v>0</v>
      </c>
      <c r="O53" s="358"/>
      <c r="P53" s="345">
        <v>0</v>
      </c>
      <c r="Q53" s="358"/>
      <c r="R53" s="345">
        <v>0</v>
      </c>
      <c r="S53" s="358"/>
      <c r="T53" s="345">
        <v>0</v>
      </c>
      <c r="U53" s="358"/>
      <c r="V53" s="345">
        <v>0</v>
      </c>
      <c r="W53" s="358"/>
      <c r="X53" s="345">
        <v>0.10199999999999999</v>
      </c>
      <c r="Y53" s="358"/>
      <c r="Z53" s="345">
        <v>0</v>
      </c>
      <c r="AA53" s="358"/>
      <c r="AB53" s="345">
        <v>0</v>
      </c>
      <c r="AC53" s="358"/>
      <c r="AD53" s="345"/>
      <c r="AE53" s="358"/>
      <c r="AF53" s="343">
        <f t="shared" si="27"/>
        <v>21.417999999999999</v>
      </c>
      <c r="AG53" s="359"/>
      <c r="AH53" s="343">
        <v>22.527000000000001</v>
      </c>
      <c r="AI53" s="359"/>
      <c r="AJ53" s="343"/>
      <c r="AK53" s="359"/>
      <c r="AL53" s="317"/>
      <c r="AM53" s="121"/>
      <c r="AN53" s="133"/>
      <c r="AO53" s="134"/>
      <c r="AP53" s="113" t="s">
        <v>137</v>
      </c>
      <c r="AQ53" s="342">
        <f t="shared" si="20"/>
        <v>2023</v>
      </c>
      <c r="AR53" s="343">
        <v>0</v>
      </c>
      <c r="AS53" s="360"/>
      <c r="AT53" s="345">
        <v>0</v>
      </c>
      <c r="AU53" s="358"/>
      <c r="AV53" s="345">
        <v>0</v>
      </c>
      <c r="AW53" s="358"/>
      <c r="AX53" s="345">
        <v>0</v>
      </c>
      <c r="AY53" s="358"/>
      <c r="AZ53" s="345">
        <v>0</v>
      </c>
      <c r="BA53" s="358"/>
      <c r="BB53" s="345">
        <v>0</v>
      </c>
      <c r="BC53" s="358"/>
      <c r="BD53" s="345">
        <v>0</v>
      </c>
      <c r="BE53" s="358"/>
      <c r="BF53" s="345">
        <v>0</v>
      </c>
      <c r="BG53" s="358"/>
      <c r="BH53" s="345">
        <v>0</v>
      </c>
      <c r="BI53" s="358"/>
      <c r="BJ53" s="345">
        <v>0</v>
      </c>
      <c r="BK53" s="358"/>
      <c r="BL53" s="345">
        <v>0</v>
      </c>
      <c r="BM53" s="358"/>
      <c r="BN53" s="343">
        <f t="shared" si="21"/>
        <v>2.1000000000000001E-2</v>
      </c>
      <c r="BO53" s="359"/>
      <c r="BP53" s="343">
        <v>2.1000000000000001E-2</v>
      </c>
      <c r="BQ53" s="359"/>
      <c r="BR53" s="348"/>
      <c r="BS53" s="361"/>
      <c r="BT53" s="321"/>
      <c r="CI53" s="144"/>
      <c r="CJ53" s="144"/>
    </row>
    <row r="54" spans="1:88" ht="17.100000000000001" hidden="1" customHeight="1" outlineLevel="1">
      <c r="A54" s="121"/>
      <c r="B54" s="122" t="s">
        <v>109</v>
      </c>
      <c r="C54" s="123" t="s">
        <v>138</v>
      </c>
      <c r="D54" s="124" t="s">
        <v>139</v>
      </c>
      <c r="E54" s="337">
        <f>$R$5</f>
        <v>2024</v>
      </c>
      <c r="F54" s="338">
        <v>118.78650000000002</v>
      </c>
      <c r="G54" s="313">
        <f>IF(ISERROR(F54/F55),"",IF(F54/F55=0,"-",IF(F54/F55&gt;2,"+++",F54/F55-1)))</f>
        <v>-0.1036520144654407</v>
      </c>
      <c r="H54" s="339">
        <v>2.7000000000000001E-3</v>
      </c>
      <c r="I54" s="313">
        <f>IF(ISERROR(H54/H55),"",IF(H54/H55=0,"-",IF(H54/H55&gt;2,"+++",H54/H55-1)))</f>
        <v>-0.99991326596990326</v>
      </c>
      <c r="J54" s="339">
        <v>0</v>
      </c>
      <c r="K54" s="313" t="str">
        <f>IF(ISERROR(J54/J55),"",IF(J54/J55=0,"-",IF(J54/J55&gt;2,"+++",J54/J55-1)))</f>
        <v/>
      </c>
      <c r="L54" s="339">
        <v>0</v>
      </c>
      <c r="M54" s="313" t="str">
        <f>IF(ISERROR(L54/L55),"",IF(L54/L55=0,"-",IF(L54/L55&gt;2,"+++",L54/L55-1)))</f>
        <v>-</v>
      </c>
      <c r="N54" s="339">
        <v>0.10800000000000001</v>
      </c>
      <c r="O54" s="313">
        <f>IF(ISERROR(N54/N55),"",IF(N54/N55=0,"-",IF(N54/N55&gt;2,"+++",N54/N55-1)))</f>
        <v>-0.99970597423599239</v>
      </c>
      <c r="P54" s="339">
        <v>1.3500000000000001E-3</v>
      </c>
      <c r="Q54" s="313" t="str">
        <f>IF(ISERROR(P54/P55),"",IF(P54/P55=0,"-",IF(P54/P55&gt;2,"+++",P54/P55-1)))</f>
        <v/>
      </c>
      <c r="R54" s="339">
        <v>12.056850000000001</v>
      </c>
      <c r="S54" s="313">
        <f>IF(ISERROR(R54/R55),"",IF(R54/R55=0,"-",IF(R54/R55&gt;2,"+++",R54/R55-1)))</f>
        <v>-0.22251240532776195</v>
      </c>
      <c r="T54" s="339">
        <v>5.9399999999999994E-2</v>
      </c>
      <c r="U54" s="313" t="str">
        <f>IF(ISERROR(T54/T55),"",IF(T54/T55=0,"-",IF(T54/T55&gt;2,"+++",T54/T55-1)))</f>
        <v>+++</v>
      </c>
      <c r="V54" s="339">
        <v>1.6280999999999999</v>
      </c>
      <c r="W54" s="313">
        <f>IF(ISERROR(V54/V55),"",IF(V54/V55=0,"-",IF(V54/V55&gt;2,"+++",V54/V55-1)))</f>
        <v>0.43230403800475026</v>
      </c>
      <c r="X54" s="339">
        <v>74.9709</v>
      </c>
      <c r="Y54" s="313" t="str">
        <f>IF(ISERROR(X54/X55),"",IF(X54/X55=0,"-",IF(X54/X55&gt;2,"+++",X54/X55-1)))</f>
        <v>+++</v>
      </c>
      <c r="Z54" s="339">
        <v>38.331900000000005</v>
      </c>
      <c r="AA54" s="313" t="str">
        <f>IF(ISERROR(Z54/Z55),"",IF(Z54/Z55=0,"-",IF(Z54/Z55&gt;2,"+++",Z54/Z55-1)))</f>
        <v>+++</v>
      </c>
      <c r="AB54" s="339">
        <v>0</v>
      </c>
      <c r="AC54" s="313" t="str">
        <f>IF(ISERROR(AB54/AB55),"",IF(AB54/AB55=0,"-",IF(AB54/AB55&gt;2,"+++",AB54/AB55-1)))</f>
        <v/>
      </c>
      <c r="AD54" s="339"/>
      <c r="AE54" s="313"/>
      <c r="AF54" s="338">
        <f t="shared" si="27"/>
        <v>382.91939999999988</v>
      </c>
      <c r="AG54" s="315">
        <f>IF(ISERROR(AF54/AF55),"",IF(AF54/AF55=0,"-",IF(AF54/AF55&gt;2,"+++",AF54/AF55-1)))</f>
        <v>0.22584241984208164</v>
      </c>
      <c r="AH54" s="338">
        <v>628.86509999999998</v>
      </c>
      <c r="AI54" s="315">
        <f>IF(ISERROR(AH54/AH55),"",IF(AH54/AH55=0,"-",IF(AH54/AH55&gt;2,"+++",AH54/AH55-1)))</f>
        <v>-0.28810010667204622</v>
      </c>
      <c r="AJ54" s="338"/>
      <c r="AK54" s="315"/>
      <c r="AL54" s="317"/>
      <c r="AM54" s="121"/>
      <c r="AN54" s="122" t="s">
        <v>109</v>
      </c>
      <c r="AO54" s="123" t="s">
        <v>138</v>
      </c>
      <c r="AP54" s="124" t="s">
        <v>139</v>
      </c>
      <c r="AQ54" s="337">
        <f t="shared" si="18"/>
        <v>2024</v>
      </c>
      <c r="AR54" s="338">
        <v>56.585250000000009</v>
      </c>
      <c r="AS54" s="318">
        <f>IF(ISERROR(AR54/AR55),"",IF(AR54/AR55=0,"-",IF(AR54/AR55&gt;2,"+++",AR54/AR55-1)))</f>
        <v>-0.60017360945503795</v>
      </c>
      <c r="AT54" s="339">
        <v>0</v>
      </c>
      <c r="AU54" s="313" t="str">
        <f>IF(ISERROR(AT54/AT55),"",IF(AT54/AT55=0,"-",IF(AT54/AT55&gt;2,"+++",AT54/AT55-1)))</f>
        <v/>
      </c>
      <c r="AV54" s="339">
        <v>0</v>
      </c>
      <c r="AW54" s="313" t="str">
        <f>IF(ISERROR(AV54/AV55),"",IF(AV54/AV55=0,"-",IF(AV54/AV55&gt;2,"+++",AV54/AV55-1)))</f>
        <v/>
      </c>
      <c r="AX54" s="339">
        <v>0.58860000000000001</v>
      </c>
      <c r="AY54" s="313" t="str">
        <f>IF(ISERROR(AX54/AX55),"",IF(AX54/AX55=0,"-",IF(AX54/AX55&gt;2,"+++",AX54/AX55-1)))</f>
        <v/>
      </c>
      <c r="AZ54" s="339">
        <v>3.6450000000000003E-2</v>
      </c>
      <c r="BA54" s="313" t="str">
        <f>IF(ISERROR(AZ54/AZ55),"",IF(AZ54/AZ55=0,"-",IF(AZ54/AZ55&gt;2,"+++",AZ54/AZ55-1)))</f>
        <v/>
      </c>
      <c r="BB54" s="339">
        <v>0</v>
      </c>
      <c r="BC54" s="313" t="str">
        <f>IF(ISERROR(BB54/BB55),"",IF(BB54/BB55=0,"-",IF(BB54/BB55&gt;2,"+++",BB54/BB55-1)))</f>
        <v/>
      </c>
      <c r="BD54" s="339">
        <v>0</v>
      </c>
      <c r="BE54" s="313" t="str">
        <f>IF(ISERROR(BD54/BD55),"",IF(BD54/BD55=0,"-",IF(BD54/BD55&gt;2,"+++",BD54/BD55-1)))</f>
        <v/>
      </c>
      <c r="BF54" s="339">
        <v>0</v>
      </c>
      <c r="BG54" s="313" t="str">
        <f>IF(ISERROR(BF54/BF55),"",IF(BF54/BF55=0,"-",IF(BF54/BF55&gt;2,"+++",BF54/BF55-1)))</f>
        <v/>
      </c>
      <c r="BH54" s="339">
        <v>0</v>
      </c>
      <c r="BI54" s="313" t="str">
        <f>IF(ISERROR(BH54/BH55),"",IF(BH54/BH55=0,"-",IF(BH54/BH55&gt;2,"+++",BH54/BH55-1)))</f>
        <v/>
      </c>
      <c r="BJ54" s="339">
        <v>0</v>
      </c>
      <c r="BK54" s="313" t="str">
        <f>IF(ISERROR(BJ54/BJ55),"",IF(BJ54/BJ55=0,"-",IF(BJ54/BJ55&gt;2,"+++",BJ54/BJ55-1)))</f>
        <v/>
      </c>
      <c r="BL54" s="339">
        <v>761.58900000000006</v>
      </c>
      <c r="BM54" s="313">
        <f t="shared" ref="BM54" si="50">IF(ISERROR(BL54/BL55),"",IF(BL54/BL55=0,"-",IF(BL54/BL55&gt;2,"+++",BL54/BL55-1)))</f>
        <v>0.12361027569421501</v>
      </c>
      <c r="BN54" s="338">
        <f t="shared" si="21"/>
        <v>32.991300000000024</v>
      </c>
      <c r="BO54" s="315" t="str">
        <f>IF(ISERROR(BN54/BN55),"",IF(BN54/BN55=0,"-",IF(BN54/BN55&gt;2,"+++",BN54/BN55-1)))</f>
        <v>+++</v>
      </c>
      <c r="BP54" s="338">
        <v>851.79060000000004</v>
      </c>
      <c r="BQ54" s="315">
        <f>IF(ISERROR(BP54/BP55),"",IF(BP54/BP55=0,"-",IF(BP54/BP55&gt;2,"+++",BP54/BP55-1)))</f>
        <v>2.8039240925006537E-2</v>
      </c>
      <c r="BR54" s="340"/>
      <c r="BS54" s="341"/>
      <c r="BT54" s="321"/>
      <c r="CI54" s="144"/>
      <c r="CJ54" s="144"/>
    </row>
    <row r="55" spans="1:88" ht="17.100000000000001" hidden="1" customHeight="1" outlineLevel="1" thickBot="1">
      <c r="A55" s="121"/>
      <c r="B55" s="156"/>
      <c r="C55" s="157"/>
      <c r="D55" s="113" t="s">
        <v>139</v>
      </c>
      <c r="E55" s="366">
        <f>E54-1</f>
        <v>2023</v>
      </c>
      <c r="F55" s="362">
        <v>132.52275</v>
      </c>
      <c r="G55" s="324"/>
      <c r="H55" s="363">
        <v>31.129650000000002</v>
      </c>
      <c r="I55" s="324"/>
      <c r="J55" s="363">
        <v>0</v>
      </c>
      <c r="K55" s="324"/>
      <c r="L55" s="363">
        <v>18.908100000000001</v>
      </c>
      <c r="M55" s="324"/>
      <c r="N55" s="363">
        <v>367.31475</v>
      </c>
      <c r="O55" s="324"/>
      <c r="P55" s="363">
        <v>0</v>
      </c>
      <c r="Q55" s="324"/>
      <c r="R55" s="363">
        <v>15.507450000000004</v>
      </c>
      <c r="S55" s="324"/>
      <c r="T55" s="363">
        <v>6.7500000000000008E-3</v>
      </c>
      <c r="U55" s="324"/>
      <c r="V55" s="363">
        <v>1.1367000000000003</v>
      </c>
      <c r="W55" s="324"/>
      <c r="X55" s="363">
        <v>4.2700500000000003</v>
      </c>
      <c r="Y55" s="324"/>
      <c r="Z55" s="363">
        <v>0.19305</v>
      </c>
      <c r="AA55" s="324"/>
      <c r="AB55" s="363">
        <v>0</v>
      </c>
      <c r="AC55" s="324"/>
      <c r="AD55" s="363"/>
      <c r="AE55" s="324"/>
      <c r="AF55" s="362">
        <f t="shared" si="27"/>
        <v>312.37245000000019</v>
      </c>
      <c r="AG55" s="325"/>
      <c r="AH55" s="362">
        <v>883.36170000000016</v>
      </c>
      <c r="AI55" s="325"/>
      <c r="AJ55" s="362"/>
      <c r="AK55" s="325"/>
      <c r="AL55" s="317"/>
      <c r="AM55" s="121"/>
      <c r="AN55" s="156"/>
      <c r="AO55" s="157"/>
      <c r="AP55" s="113" t="s">
        <v>139</v>
      </c>
      <c r="AQ55" s="366">
        <f t="shared" si="20"/>
        <v>2023</v>
      </c>
      <c r="AR55" s="362">
        <v>141.52455</v>
      </c>
      <c r="AS55" s="326"/>
      <c r="AT55" s="363">
        <v>0</v>
      </c>
      <c r="AU55" s="324"/>
      <c r="AV55" s="363">
        <v>0</v>
      </c>
      <c r="AW55" s="324"/>
      <c r="AX55" s="363">
        <v>0</v>
      </c>
      <c r="AY55" s="324"/>
      <c r="AZ55" s="363">
        <v>0</v>
      </c>
      <c r="BA55" s="324"/>
      <c r="BB55" s="363">
        <v>0</v>
      </c>
      <c r="BC55" s="324"/>
      <c r="BD55" s="363">
        <v>0</v>
      </c>
      <c r="BE55" s="324"/>
      <c r="BF55" s="363">
        <v>0</v>
      </c>
      <c r="BG55" s="324"/>
      <c r="BH55" s="363">
        <v>0</v>
      </c>
      <c r="BI55" s="324"/>
      <c r="BJ55" s="363">
        <v>0</v>
      </c>
      <c r="BK55" s="324"/>
      <c r="BL55" s="363">
        <v>677.80529999999999</v>
      </c>
      <c r="BM55" s="324"/>
      <c r="BN55" s="362">
        <f t="shared" si="21"/>
        <v>9.2286000000001422</v>
      </c>
      <c r="BO55" s="325"/>
      <c r="BP55" s="362">
        <v>828.55845000000011</v>
      </c>
      <c r="BQ55" s="325"/>
      <c r="BR55" s="364"/>
      <c r="BS55" s="327"/>
      <c r="BT55" s="321"/>
      <c r="CI55" s="144"/>
      <c r="CJ55" s="144"/>
    </row>
    <row r="56" spans="1:88" s="374" customFormat="1" ht="18" customHeight="1" collapsed="1">
      <c r="A56" s="150" t="s">
        <v>134</v>
      </c>
      <c r="B56" s="461" t="s">
        <v>140</v>
      </c>
      <c r="C56" s="461"/>
      <c r="D56" s="103"/>
      <c r="E56" s="328">
        <f>$R$5</f>
        <v>2024</v>
      </c>
      <c r="F56" s="329">
        <f>F58+F60+F62</f>
        <v>45.199000000000005</v>
      </c>
      <c r="G56" s="367">
        <f>IF(ISERROR(F56/F57),"",IF(F56/F57=0,"-",IF(F56/F57&gt;2,"+++",F56/F57-1)))</f>
        <v>-0.27769432370237779</v>
      </c>
      <c r="H56" s="331">
        <f>H58+H60+H62</f>
        <v>0</v>
      </c>
      <c r="I56" s="367" t="str">
        <f>IF(ISERROR(H56/H57),"",IF(H56/H57=0,"-",IF(H56/H57&gt;2,"+++",H56/H57-1)))</f>
        <v/>
      </c>
      <c r="J56" s="331">
        <f>J58+J60+J62</f>
        <v>0</v>
      </c>
      <c r="K56" s="368" t="str">
        <f>IF(ISERROR(J56/J57),"",IF(J56/J57=0,"-",IF(J56/J57&gt;2,"+++",J56/J57-1)))</f>
        <v/>
      </c>
      <c r="L56" s="331">
        <f>L58+L60+L62</f>
        <v>1.6</v>
      </c>
      <c r="M56" s="367">
        <f>IF(ISERROR(L56/L57),"",IF(L56/L57=0,"-",IF(L56/L57&gt;2,"+++",L56/L57-1)))</f>
        <v>-0.57894736842105265</v>
      </c>
      <c r="N56" s="331">
        <f>N58+N60+N62</f>
        <v>0</v>
      </c>
      <c r="O56" s="367" t="str">
        <f>IF(ISERROR(N56/N57),"",IF(N56/N57=0,"-",IF(N56/N57&gt;2,"+++",N56/N57-1)))</f>
        <v/>
      </c>
      <c r="P56" s="331">
        <f>P58+P60+P62</f>
        <v>0</v>
      </c>
      <c r="Q56" s="368" t="str">
        <f>IF(ISERROR(P56/P57),"",IF(P56/P57=0,"-",IF(P56/P57&gt;2,"+++",P56/P57-1)))</f>
        <v/>
      </c>
      <c r="R56" s="331">
        <f>R58+R60+R62</f>
        <v>0</v>
      </c>
      <c r="S56" s="367" t="str">
        <f>IF(ISERROR(R56/R57),"",IF(R56/R57=0,"-",IF(R56/R57&gt;2,"+++",R56/R57-1)))</f>
        <v/>
      </c>
      <c r="T56" s="331">
        <f>T58+T60+T62</f>
        <v>0.4</v>
      </c>
      <c r="U56" s="367" t="str">
        <f>IF(ISERROR(T56/T57),"",IF(T56/T57=0,"-",IF(T56/T57&gt;2,"+++",T56/T57-1)))</f>
        <v>+++</v>
      </c>
      <c r="V56" s="331">
        <f>V58+V60+V62</f>
        <v>0</v>
      </c>
      <c r="W56" s="367" t="str">
        <f>IF(ISERROR(V56/V57),"",IF(V56/V57=0,"-",IF(V56/V57&gt;2,"+++",V56/V57-1)))</f>
        <v/>
      </c>
      <c r="X56" s="331">
        <f>X58+X60+X62</f>
        <v>0</v>
      </c>
      <c r="Y56" s="368" t="str">
        <f>IF(ISERROR(X56/X57),"",IF(X56/X57=0,"-",IF(X56/X57&gt;2,"+++",X56/X57-1)))</f>
        <v>-</v>
      </c>
      <c r="Z56" s="331">
        <f>Z58+Z60+Z62</f>
        <v>25.2</v>
      </c>
      <c r="AA56" s="367" t="str">
        <f>IF(ISERROR(Z56/Z57),"",IF(Z56/Z57=0,"-",IF(Z56/Z57&gt;2,"+++",Z56/Z57-1)))</f>
        <v>+++</v>
      </c>
      <c r="AB56" s="331">
        <f>AB58+AB60+AB62</f>
        <v>0</v>
      </c>
      <c r="AC56" s="367" t="str">
        <f>IF(ISERROR(AB56/AB57),"",IF(AB56/AB57=0,"-",IF(AB56/AB57&gt;2,"+++",AB56/AB57-1)))</f>
        <v/>
      </c>
      <c r="AD56" s="331"/>
      <c r="AE56" s="367"/>
      <c r="AF56" s="329">
        <f t="shared" si="27"/>
        <v>5741.8850000000002</v>
      </c>
      <c r="AG56" s="369">
        <f>IF(ISERROR(AF56/AF57),"",IF(AF56/AF57=0,"-",IF(AF56/AF57&gt;2,"+++",AF56/AF57-1)))</f>
        <v>0.99955599356451863</v>
      </c>
      <c r="AH56" s="329">
        <f>AH58+AH60+AH62</f>
        <v>5814.2839999999997</v>
      </c>
      <c r="AI56" s="369">
        <f>IF(ISERROR(AH56/AH57),"",IF(AH56/AH57=0,"-",IF(AH56/AH57&gt;2,"+++",AH56/AH57-1)))</f>
        <v>0.97640261984627363</v>
      </c>
      <c r="AJ56" s="329"/>
      <c r="AK56" s="316"/>
      <c r="AL56" s="370"/>
      <c r="AM56" s="150" t="s">
        <v>134</v>
      </c>
      <c r="AN56" s="461" t="s">
        <v>140</v>
      </c>
      <c r="AO56" s="461"/>
      <c r="AP56" s="103"/>
      <c r="AQ56" s="328">
        <f t="shared" si="18"/>
        <v>2024</v>
      </c>
      <c r="AR56" s="329">
        <f>AR58+AR60+AR62</f>
        <v>9.8360000000000003</v>
      </c>
      <c r="AS56" s="371">
        <f>IF(ISERROR(AR56/AR57),"",IF(AR56/AR57=0,"-",IF(AR56/AR57&gt;2,"+++",AR56/AR57-1)))</f>
        <v>-0.21160628406540549</v>
      </c>
      <c r="AT56" s="331">
        <f>AT58+AT60+AT62</f>
        <v>0</v>
      </c>
      <c r="AU56" s="367" t="str">
        <f>IF(ISERROR(AT56/AT57),"",IF(AT56/AT57=0,"-",IF(AT56/AT57&gt;2,"+++",AT56/AT57-1)))</f>
        <v/>
      </c>
      <c r="AV56" s="331">
        <f>AV58+AV60+AV62</f>
        <v>1E-3</v>
      </c>
      <c r="AW56" s="367" t="str">
        <f>IF(ISERROR(AV56/AV57),"",IF(AV56/AV57=0,"-",IF(AV56/AV57&gt;2,"+++",AV56/AV57-1)))</f>
        <v/>
      </c>
      <c r="AX56" s="331">
        <f>AX58+AX60+AX62</f>
        <v>0</v>
      </c>
      <c r="AY56" s="367" t="str">
        <f>IF(ISERROR(AX56/AX57),"",IF(AX56/AX57=0,"-",IF(AX56/AX57&gt;2,"+++",AX56/AX57-1)))</f>
        <v/>
      </c>
      <c r="AZ56" s="331">
        <f>AZ58+AZ60+AZ62</f>
        <v>5.0000000000000001E-3</v>
      </c>
      <c r="BA56" s="367" t="str">
        <f>IF(ISERROR(AZ56/AZ57),"",IF(AZ56/AZ57=0,"-",IF(AZ56/AZ57&gt;2,"+++",AZ56/AZ57-1)))</f>
        <v>+++</v>
      </c>
      <c r="BB56" s="331">
        <f>BB58+BB60+BB62</f>
        <v>0</v>
      </c>
      <c r="BC56" s="367" t="str">
        <f>IF(ISERROR(BB56/BB57),"",IF(BB56/BB57=0,"-",IF(BB56/BB57&gt;2,"+++",BB56/BB57-1)))</f>
        <v/>
      </c>
      <c r="BD56" s="331">
        <f>BD58+BD60+BD62</f>
        <v>0</v>
      </c>
      <c r="BE56" s="367" t="str">
        <f>IF(ISERROR(BD56/BD57),"",IF(BD56/BD57=0,"-",IF(BD56/BD57&gt;2,"+++",BD56/BD57-1)))</f>
        <v/>
      </c>
      <c r="BF56" s="331">
        <f>BF58+BF60+BF62</f>
        <v>0</v>
      </c>
      <c r="BG56" s="367" t="str">
        <f>IF(ISERROR(BF56/BF57),"",IF(BF56/BF57=0,"-",IF(BF56/BF57&gt;2,"+++",BF56/BF57-1)))</f>
        <v/>
      </c>
      <c r="BH56" s="331">
        <f>BH58+BH60+BH62</f>
        <v>0</v>
      </c>
      <c r="BI56" s="367" t="str">
        <f>IF(ISERROR(BH56/BH57),"",IF(BH56/BH57=0,"-",IF(BH56/BH57&gt;2,"+++",BH56/BH57-1)))</f>
        <v/>
      </c>
      <c r="BJ56" s="331">
        <f>BJ58+BJ60+BJ62</f>
        <v>4.8899999999999997</v>
      </c>
      <c r="BK56" s="367">
        <f>IF(ISERROR(BJ56/BJ57),"",IF(BJ56/BJ57=0,"-",IF(BJ56/BJ57&gt;2,"+++",BJ56/BJ57-1)))</f>
        <v>6.8385405287306078E-2</v>
      </c>
      <c r="BL56" s="331">
        <f t="shared" ref="BL56:BL57" si="51">BL58+BL60+BL62</f>
        <v>0.60299999999999998</v>
      </c>
      <c r="BM56" s="367" t="str">
        <f t="shared" ref="BM56" si="52">IF(ISERROR(BL56/BL57),"",IF(BL56/BL57=0,"-",IF(BL56/BL57&gt;2,"+++",BL56/BL57-1)))</f>
        <v>+++</v>
      </c>
      <c r="BN56" s="329">
        <f t="shared" si="21"/>
        <v>5.9999999999998721E-2</v>
      </c>
      <c r="BO56" s="372">
        <f>IF(ISERROR(BN56/BN57),"",IF(BN56/BN57=0,"-",IF(BN56/BN57&gt;2,"+++",BN56/BN57-1)))</f>
        <v>-0.5588235294117716</v>
      </c>
      <c r="BP56" s="329">
        <f t="shared" ref="BP56:BP57" si="53">BP58+BP60+BP62</f>
        <v>15.395</v>
      </c>
      <c r="BQ56" s="372">
        <f>IF(ISERROR(BP56/BP57),"",IF(BP56/BP57=0,"-",IF(BP56/BP57&gt;2,"+++",BP56/BP57-1)))</f>
        <v>-0.10478571843926265</v>
      </c>
      <c r="BR56" s="334"/>
      <c r="BS56" s="320"/>
      <c r="BT56" s="373"/>
      <c r="CI56" s="375"/>
      <c r="CJ56" s="375"/>
    </row>
    <row r="57" spans="1:88" s="374" customFormat="1" ht="18" customHeight="1" thickBot="1">
      <c r="A57" s="171"/>
      <c r="B57" s="469"/>
      <c r="C57" s="469"/>
      <c r="D57" s="84"/>
      <c r="E57" s="301">
        <f>E56-1</f>
        <v>2023</v>
      </c>
      <c r="F57" s="302">
        <f>F59+F61+F63</f>
        <v>62.575999999999993</v>
      </c>
      <c r="G57" s="376"/>
      <c r="H57" s="304">
        <f>H59+H61+H63</f>
        <v>0</v>
      </c>
      <c r="I57" s="376"/>
      <c r="J57" s="304">
        <f>J59+J61+J63</f>
        <v>0</v>
      </c>
      <c r="K57" s="376"/>
      <c r="L57" s="304">
        <f>L59+L61+L63</f>
        <v>3.8</v>
      </c>
      <c r="M57" s="376"/>
      <c r="N57" s="304">
        <f>N59+N61+N63</f>
        <v>0</v>
      </c>
      <c r="O57" s="376"/>
      <c r="P57" s="304">
        <f>P59+P61+P63</f>
        <v>0</v>
      </c>
      <c r="Q57" s="376"/>
      <c r="R57" s="304">
        <f>R59+R61+R63</f>
        <v>0</v>
      </c>
      <c r="S57" s="376"/>
      <c r="T57" s="304">
        <f>T59+T61+T63</f>
        <v>0.1</v>
      </c>
      <c r="U57" s="376"/>
      <c r="V57" s="304">
        <f>V59+V61+V63</f>
        <v>0</v>
      </c>
      <c r="W57" s="376"/>
      <c r="X57" s="304">
        <f>X59+X61+X63</f>
        <v>2.1759999999999997</v>
      </c>
      <c r="Y57" s="376"/>
      <c r="Z57" s="304">
        <f>Z59+Z61+Z63</f>
        <v>1.62</v>
      </c>
      <c r="AA57" s="376"/>
      <c r="AB57" s="304">
        <f>AB59+AB61+AB63</f>
        <v>0</v>
      </c>
      <c r="AC57" s="376"/>
      <c r="AD57" s="304"/>
      <c r="AE57" s="376"/>
      <c r="AF57" s="302">
        <f t="shared" si="27"/>
        <v>2871.58</v>
      </c>
      <c r="AG57" s="377"/>
      <c r="AH57" s="302">
        <f>AH59+AH61+AH63</f>
        <v>2941.8519999999999</v>
      </c>
      <c r="AI57" s="377"/>
      <c r="AJ57" s="302"/>
      <c r="AK57" s="377"/>
      <c r="AL57" s="370"/>
      <c r="AM57" s="167"/>
      <c r="AN57" s="469"/>
      <c r="AO57" s="469"/>
      <c r="AP57" s="84"/>
      <c r="AQ57" s="301">
        <f t="shared" si="20"/>
        <v>2023</v>
      </c>
      <c r="AR57" s="302">
        <f>AR59+AR61+AR63</f>
        <v>12.475999999999999</v>
      </c>
      <c r="AS57" s="378"/>
      <c r="AT57" s="304">
        <f>AT59+AT61+AT63</f>
        <v>0</v>
      </c>
      <c r="AU57" s="376"/>
      <c r="AV57" s="304">
        <f>AV59+AV61+AV63</f>
        <v>0</v>
      </c>
      <c r="AW57" s="376"/>
      <c r="AX57" s="304">
        <f>AX59+AX61+AX63</f>
        <v>0</v>
      </c>
      <c r="AY57" s="376"/>
      <c r="AZ57" s="304">
        <f>AZ59+AZ61+AZ63</f>
        <v>2E-3</v>
      </c>
      <c r="BA57" s="376"/>
      <c r="BB57" s="304">
        <f>BB59+BB61+BB63</f>
        <v>0</v>
      </c>
      <c r="BC57" s="376"/>
      <c r="BD57" s="304">
        <f>BD59+BD61+BD63</f>
        <v>0</v>
      </c>
      <c r="BE57" s="376"/>
      <c r="BF57" s="304">
        <f>BF59+BF61+BF63</f>
        <v>0</v>
      </c>
      <c r="BG57" s="376"/>
      <c r="BH57" s="304">
        <f>BH59+BH61+BH63</f>
        <v>0</v>
      </c>
      <c r="BI57" s="376"/>
      <c r="BJ57" s="304">
        <f>BJ59+BJ61+BJ63</f>
        <v>4.577</v>
      </c>
      <c r="BK57" s="376"/>
      <c r="BL57" s="304">
        <f t="shared" si="51"/>
        <v>6.0000000000000001E-3</v>
      </c>
      <c r="BM57" s="376"/>
      <c r="BN57" s="302">
        <f t="shared" si="21"/>
        <v>0.13599999999999923</v>
      </c>
      <c r="BO57" s="377"/>
      <c r="BP57" s="302">
        <f t="shared" si="53"/>
        <v>17.196999999999999</v>
      </c>
      <c r="BQ57" s="377"/>
      <c r="BR57" s="307"/>
      <c r="BS57" s="379"/>
      <c r="BT57" s="373"/>
      <c r="CI57" s="375"/>
      <c r="CJ57" s="375"/>
    </row>
    <row r="58" spans="1:88" s="32" customFormat="1" ht="18" hidden="1" customHeight="1" outlineLevel="1">
      <c r="A58" s="121"/>
      <c r="B58" s="122" t="s">
        <v>141</v>
      </c>
      <c r="C58" s="123" t="s">
        <v>142</v>
      </c>
      <c r="D58" s="124" t="s">
        <v>143</v>
      </c>
      <c r="E58" s="337">
        <f>$R$5</f>
        <v>2024</v>
      </c>
      <c r="F58" s="338">
        <v>0</v>
      </c>
      <c r="G58" s="380" t="str">
        <f>IF(ISERROR(F58/F59),"",IF(F58/F59=0,"-",IF(F58/F59&gt;2,"+++",F58/F59-1)))</f>
        <v/>
      </c>
      <c r="H58" s="339">
        <v>0</v>
      </c>
      <c r="I58" s="380" t="str">
        <f>IF(ISERROR(H58/H59),"",IF(H58/H59=0,"-",IF(H58/H59&gt;2,"+++",H58/H59-1)))</f>
        <v/>
      </c>
      <c r="J58" s="339">
        <v>0</v>
      </c>
      <c r="K58" s="380" t="str">
        <f>IF(ISERROR(J58/J59),"",IF(J58/J59=0,"-",IF(J58/J59&gt;2,"+++",J58/J59-1)))</f>
        <v/>
      </c>
      <c r="L58" s="339">
        <v>0</v>
      </c>
      <c r="M58" s="380" t="str">
        <f>IF(ISERROR(L58/L59),"",IF(L58/L59=0,"-",IF(L58/L59&gt;2,"+++",L58/L59-1)))</f>
        <v/>
      </c>
      <c r="N58" s="339">
        <v>0</v>
      </c>
      <c r="O58" s="380" t="str">
        <f>IF(ISERROR(N58/N59),"",IF(N58/N59=0,"-",IF(N58/N59&gt;2,"+++",N58/N59-1)))</f>
        <v/>
      </c>
      <c r="P58" s="339">
        <v>0</v>
      </c>
      <c r="Q58" s="380" t="str">
        <f>IF(ISERROR(P58/P59),"",IF(P58/P59=0,"-",IF(P58/P59&gt;2,"+++",P58/P59-1)))</f>
        <v/>
      </c>
      <c r="R58" s="339">
        <v>0</v>
      </c>
      <c r="S58" s="380" t="str">
        <f>IF(ISERROR(R58/R59),"",IF(R58/R59=0,"-",IF(R58/R59&gt;2,"+++",R58/R59-1)))</f>
        <v/>
      </c>
      <c r="T58" s="339">
        <v>0</v>
      </c>
      <c r="U58" s="380" t="str">
        <f>IF(ISERROR(T58/T59),"",IF(T58/T59=0,"-",IF(T58/T59&gt;2,"+++",T58/T59-1)))</f>
        <v/>
      </c>
      <c r="V58" s="339">
        <v>0</v>
      </c>
      <c r="W58" s="380" t="str">
        <f>IF(ISERROR(V58/V59),"",IF(V58/V59=0,"-",IF(V58/V59&gt;2,"+++",V58/V59-1)))</f>
        <v/>
      </c>
      <c r="X58" s="339">
        <v>0</v>
      </c>
      <c r="Y58" s="380" t="str">
        <f>IF(ISERROR(X58/X59),"",IF(X58/X59=0,"-",IF(X58/X59&gt;2,"+++",X58/X59-1)))</f>
        <v/>
      </c>
      <c r="Z58" s="339">
        <v>0</v>
      </c>
      <c r="AA58" s="380" t="str">
        <f>IF(ISERROR(Z58/Z59),"",IF(Z58/Z59=0,"-",IF(Z58/Z59&gt;2,"+++",Z58/Z59-1)))</f>
        <v/>
      </c>
      <c r="AB58" s="339">
        <v>0</v>
      </c>
      <c r="AC58" s="380" t="str">
        <f>IF(ISERROR(AB58/AB59),"",IF(AB58/AB59=0,"-",IF(AB58/AB59&gt;2,"+++",AB58/AB59-1)))</f>
        <v/>
      </c>
      <c r="AD58" s="339"/>
      <c r="AE58" s="380"/>
      <c r="AF58" s="338">
        <f t="shared" si="27"/>
        <v>11.228999999999999</v>
      </c>
      <c r="AG58" s="381" t="str">
        <f>IF(ISERROR(AF58/AF59),"",IF(AF58/AF59=0,"-",IF(AF58/AF59&gt;2,"+++",AF58/AF59-1)))</f>
        <v/>
      </c>
      <c r="AH58" s="338">
        <v>11.228999999999999</v>
      </c>
      <c r="AI58" s="381" t="str">
        <f>IF(ISERROR(AH58/AH59),"",IF(AH58/AH59=0,"-",IF(AH58/AH59&gt;2,"+++",AH58/AH59-1)))</f>
        <v/>
      </c>
      <c r="AJ58" s="338"/>
      <c r="AK58" s="381"/>
      <c r="AL58" s="291"/>
      <c r="AM58" s="121"/>
      <c r="AN58" s="122" t="s">
        <v>141</v>
      </c>
      <c r="AO58" s="123" t="s">
        <v>142</v>
      </c>
      <c r="AP58" s="124" t="s">
        <v>143</v>
      </c>
      <c r="AQ58" s="337">
        <f t="shared" si="18"/>
        <v>2024</v>
      </c>
      <c r="AR58" s="338">
        <v>0</v>
      </c>
      <c r="AS58" s="352" t="str">
        <f>IF(ISERROR(AR58/AR59),"",IF(AR58/AR59=0,"-",IF(AR58/AR59&gt;2,"+++",AR58/AR59-1)))</f>
        <v>-</v>
      </c>
      <c r="AT58" s="339">
        <v>0</v>
      </c>
      <c r="AU58" s="350" t="str">
        <f>IF(ISERROR(AT58/AT59),"",IF(AT58/AT59=0,"-",IF(AT58/AT59&gt;2,"+++",AT58/AT59-1)))</f>
        <v/>
      </c>
      <c r="AV58" s="339">
        <v>0</v>
      </c>
      <c r="AW58" s="350" t="str">
        <f>IF(ISERROR(AV58/AV59),"",IF(AV58/AV59=0,"-",IF(AV58/AV59&gt;2,"+++",AV58/AV59-1)))</f>
        <v/>
      </c>
      <c r="AX58" s="339">
        <v>0</v>
      </c>
      <c r="AY58" s="350" t="str">
        <f>IF(ISERROR(AX58/AX59),"",IF(AX58/AX59=0,"-",IF(AX58/AX59&gt;2,"+++",AX58/AX59-1)))</f>
        <v/>
      </c>
      <c r="AZ58" s="339">
        <v>0</v>
      </c>
      <c r="BA58" s="350" t="str">
        <f>IF(ISERROR(AZ58/AZ59),"",IF(AZ58/AZ59=0,"-",IF(AZ58/AZ59&gt;2,"+++",AZ58/AZ59-1)))</f>
        <v/>
      </c>
      <c r="BB58" s="339">
        <v>0</v>
      </c>
      <c r="BC58" s="350" t="str">
        <f>IF(ISERROR(BB58/BB59),"",IF(BB58/BB59=0,"-",IF(BB58/BB59&gt;2,"+++",BB58/BB59-1)))</f>
        <v/>
      </c>
      <c r="BD58" s="339">
        <v>0</v>
      </c>
      <c r="BE58" s="350" t="str">
        <f>IF(ISERROR(BD58/BD59),"",IF(BD58/BD59=0,"-",IF(BD58/BD59&gt;2,"+++",BD58/BD59-1)))</f>
        <v/>
      </c>
      <c r="BF58" s="339">
        <v>0</v>
      </c>
      <c r="BG58" s="350" t="str">
        <f>IF(ISERROR(BF58/BF59),"",IF(BF58/BF59=0,"-",IF(BF58/BF59&gt;2,"+++",BF58/BF59-1)))</f>
        <v/>
      </c>
      <c r="BH58" s="339">
        <v>0</v>
      </c>
      <c r="BI58" s="350" t="str">
        <f>IF(ISERROR(BH58/BH59),"",IF(BH58/BH59=0,"-",IF(BH58/BH59&gt;2,"+++",BH58/BH59-1)))</f>
        <v/>
      </c>
      <c r="BJ58" s="339">
        <v>0</v>
      </c>
      <c r="BK58" s="350" t="str">
        <f>IF(ISERROR(BJ58/BJ59),"",IF(BJ58/BJ59=0,"-",IF(BJ58/BJ59&gt;2,"+++",BJ58/BJ59-1)))</f>
        <v/>
      </c>
      <c r="BL58" s="339">
        <v>0</v>
      </c>
      <c r="BM58" s="350" t="str">
        <f t="shared" ref="BM58" si="54">IF(ISERROR(BL58/BL59),"",IF(BL58/BL59=0,"-",IF(BL58/BL59&gt;2,"+++",BL58/BL59-1)))</f>
        <v/>
      </c>
      <c r="BN58" s="338">
        <f t="shared" si="21"/>
        <v>0</v>
      </c>
      <c r="BO58" s="351" t="str">
        <f>IF(ISERROR(BN58/BN59),"",IF(BN58/BN59=0,"-",IF(BN58/BN59&gt;2,"+++",BN58/BN59-1)))</f>
        <v/>
      </c>
      <c r="BP58" s="338">
        <v>0</v>
      </c>
      <c r="BQ58" s="351" t="str">
        <f>IF(ISERROR(BP58/BP59),"",IF(BP58/BP59=0,"-",IF(BP58/BP59&gt;2,"+++",BP58/BP59-1)))</f>
        <v>-</v>
      </c>
      <c r="BR58" s="340"/>
      <c r="BS58" s="382"/>
      <c r="BT58" s="295"/>
      <c r="CI58" s="300"/>
      <c r="CJ58" s="300"/>
    </row>
    <row r="59" spans="1:88" s="32" customFormat="1" ht="18" hidden="1" customHeight="1" outlineLevel="1">
      <c r="A59" s="121"/>
      <c r="B59" s="133"/>
      <c r="C59" s="134"/>
      <c r="D59" s="113" t="s">
        <v>143</v>
      </c>
      <c r="E59" s="342">
        <f>E58-1</f>
        <v>2023</v>
      </c>
      <c r="F59" s="343">
        <v>0</v>
      </c>
      <c r="G59" s="354"/>
      <c r="H59" s="345">
        <v>0</v>
      </c>
      <c r="I59" s="354"/>
      <c r="J59" s="345">
        <v>0</v>
      </c>
      <c r="K59" s="354"/>
      <c r="L59" s="345">
        <v>0</v>
      </c>
      <c r="M59" s="354"/>
      <c r="N59" s="345">
        <v>0</v>
      </c>
      <c r="O59" s="354"/>
      <c r="P59" s="345">
        <v>0</v>
      </c>
      <c r="Q59" s="354"/>
      <c r="R59" s="345">
        <v>0</v>
      </c>
      <c r="S59" s="354"/>
      <c r="T59" s="345">
        <v>0</v>
      </c>
      <c r="U59" s="354"/>
      <c r="V59" s="345">
        <v>0</v>
      </c>
      <c r="W59" s="354"/>
      <c r="X59" s="345">
        <v>0</v>
      </c>
      <c r="Y59" s="354"/>
      <c r="Z59" s="345">
        <v>0</v>
      </c>
      <c r="AA59" s="354"/>
      <c r="AB59" s="345">
        <v>0</v>
      </c>
      <c r="AC59" s="354"/>
      <c r="AD59" s="345"/>
      <c r="AE59" s="354"/>
      <c r="AF59" s="343">
        <f t="shared" si="27"/>
        <v>0</v>
      </c>
      <c r="AG59" s="355"/>
      <c r="AH59" s="343">
        <v>0</v>
      </c>
      <c r="AI59" s="355"/>
      <c r="AJ59" s="343"/>
      <c r="AK59" s="355"/>
      <c r="AL59" s="291"/>
      <c r="AM59" s="121"/>
      <c r="AN59" s="133"/>
      <c r="AO59" s="134"/>
      <c r="AP59" s="113" t="s">
        <v>143</v>
      </c>
      <c r="AQ59" s="342">
        <f t="shared" si="20"/>
        <v>2023</v>
      </c>
      <c r="AR59" s="343">
        <v>0.98299999999999998</v>
      </c>
      <c r="AS59" s="356"/>
      <c r="AT59" s="345">
        <v>0</v>
      </c>
      <c r="AU59" s="354"/>
      <c r="AV59" s="345">
        <v>0</v>
      </c>
      <c r="AW59" s="354"/>
      <c r="AX59" s="345">
        <v>0</v>
      </c>
      <c r="AY59" s="354"/>
      <c r="AZ59" s="345">
        <v>0</v>
      </c>
      <c r="BA59" s="354"/>
      <c r="BB59" s="345">
        <v>0</v>
      </c>
      <c r="BC59" s="354"/>
      <c r="BD59" s="345">
        <v>0</v>
      </c>
      <c r="BE59" s="354"/>
      <c r="BF59" s="345">
        <v>0</v>
      </c>
      <c r="BG59" s="354"/>
      <c r="BH59" s="345">
        <v>0</v>
      </c>
      <c r="BI59" s="354"/>
      <c r="BJ59" s="345">
        <v>0</v>
      </c>
      <c r="BK59" s="354"/>
      <c r="BL59" s="345">
        <v>0</v>
      </c>
      <c r="BM59" s="354"/>
      <c r="BN59" s="343">
        <f t="shared" si="21"/>
        <v>0</v>
      </c>
      <c r="BO59" s="355"/>
      <c r="BP59" s="343">
        <v>0.98299999999999998</v>
      </c>
      <c r="BQ59" s="355"/>
      <c r="BR59" s="348"/>
      <c r="BS59" s="357"/>
      <c r="BT59" s="295"/>
      <c r="CI59" s="300"/>
      <c r="CJ59" s="300"/>
    </row>
    <row r="60" spans="1:88" ht="15" hidden="1" customHeight="1" outlineLevel="1">
      <c r="A60" s="121"/>
      <c r="B60" s="122" t="s">
        <v>144</v>
      </c>
      <c r="C60" s="123" t="s">
        <v>145</v>
      </c>
      <c r="D60" s="124" t="s">
        <v>146</v>
      </c>
      <c r="E60" s="337">
        <f>$R$5</f>
        <v>2024</v>
      </c>
      <c r="F60" s="338">
        <v>0</v>
      </c>
      <c r="G60" s="313" t="str">
        <f>IF(ISERROR(F60/F61),"",IF(F60/F61=0,"-",IF(F60/F61&gt;2,"+++",F60/F61-1)))</f>
        <v>-</v>
      </c>
      <c r="H60" s="339">
        <v>0</v>
      </c>
      <c r="I60" s="313" t="str">
        <f>IF(ISERROR(H60/H61),"",IF(H60/H61=0,"-",IF(H60/H61&gt;2,"+++",H60/H61-1)))</f>
        <v/>
      </c>
      <c r="J60" s="339">
        <v>0</v>
      </c>
      <c r="K60" s="313" t="str">
        <f>IF(ISERROR(J60/J61),"",IF(J60/J61=0,"-",IF(J60/J61&gt;2,"+++",J60/J61-1)))</f>
        <v/>
      </c>
      <c r="L60" s="339">
        <v>0</v>
      </c>
      <c r="M60" s="313" t="str">
        <f>IF(ISERROR(L60/L61),"",IF(L60/L61=0,"-",IF(L60/L61&gt;2,"+++",L60/L61-1)))</f>
        <v/>
      </c>
      <c r="N60" s="339">
        <v>0</v>
      </c>
      <c r="O60" s="313" t="str">
        <f>IF(ISERROR(N60/N61),"",IF(N60/N61=0,"-",IF(N60/N61&gt;2,"+++",N60/N61-1)))</f>
        <v/>
      </c>
      <c r="P60" s="339">
        <v>0</v>
      </c>
      <c r="Q60" s="313" t="str">
        <f>IF(ISERROR(P60/P61),"",IF(P60/P61=0,"-",IF(P60/P61&gt;2,"+++",P60/P61-1)))</f>
        <v/>
      </c>
      <c r="R60" s="339">
        <v>0</v>
      </c>
      <c r="S60" s="313" t="str">
        <f>IF(ISERROR(R60/R61),"",IF(R60/R61=0,"-",IF(R60/R61&gt;2,"+++",R60/R61-1)))</f>
        <v/>
      </c>
      <c r="T60" s="339">
        <v>0</v>
      </c>
      <c r="U60" s="313" t="str">
        <f>IF(ISERROR(T60/T61),"",IF(T60/T61=0,"-",IF(T60/T61&gt;2,"+++",T60/T61-1)))</f>
        <v/>
      </c>
      <c r="V60" s="339">
        <v>0</v>
      </c>
      <c r="W60" s="313" t="str">
        <f>IF(ISERROR(V60/V61),"",IF(V60/V61=0,"-",IF(V60/V61&gt;2,"+++",V60/V61-1)))</f>
        <v/>
      </c>
      <c r="X60" s="339">
        <v>0</v>
      </c>
      <c r="Y60" s="313" t="str">
        <f>IF(ISERROR(X60/X61),"",IF(X60/X61=0,"-",IF(X60/X61&gt;2,"+++",X60/X61-1)))</f>
        <v/>
      </c>
      <c r="Z60" s="339">
        <v>0</v>
      </c>
      <c r="AA60" s="313" t="str">
        <f>IF(ISERROR(Z60/Z61),"",IF(Z60/Z61=0,"-",IF(Z60/Z61&gt;2,"+++",Z60/Z61-1)))</f>
        <v/>
      </c>
      <c r="AB60" s="339">
        <v>0</v>
      </c>
      <c r="AC60" s="313" t="str">
        <f>IF(ISERROR(AB60/AB61),"",IF(AB60/AB61=0,"-",IF(AB60/AB61&gt;2,"+++",AB60/AB61-1)))</f>
        <v/>
      </c>
      <c r="AD60" s="339"/>
      <c r="AE60" s="313"/>
      <c r="AF60" s="338">
        <f t="shared" si="27"/>
        <v>71.753</v>
      </c>
      <c r="AG60" s="315">
        <f>IF(ISERROR(AF60/AF61),"",IF(AF60/AF61=0,"-",IF(AF60/AF61&gt;2,"+++",AF60/AF61-1)))</f>
        <v>-0.22317494343217803</v>
      </c>
      <c r="AH60" s="338">
        <v>71.753</v>
      </c>
      <c r="AI60" s="315">
        <f>IF(ISERROR(AH60/AH61),"",IF(AH60/AH61=0,"-",IF(AH60/AH61&gt;2,"+++",AH60/AH61-1)))</f>
        <v>-0.23389920990817847</v>
      </c>
      <c r="AJ60" s="338"/>
      <c r="AK60" s="315"/>
      <c r="AL60" s="317"/>
      <c r="AM60" s="121"/>
      <c r="AN60" s="122" t="s">
        <v>144</v>
      </c>
      <c r="AO60" s="123" t="s">
        <v>145</v>
      </c>
      <c r="AP60" s="124" t="s">
        <v>146</v>
      </c>
      <c r="AQ60" s="337">
        <f t="shared" si="18"/>
        <v>2024</v>
      </c>
      <c r="AR60" s="338">
        <v>3.0000000000000001E-3</v>
      </c>
      <c r="AS60" s="318">
        <f>IF(ISERROR(AR60/AR61),"",IF(AR60/AR61=0,"-",IF(AR60/AR61&gt;2,"+++",AR60/AR61-1)))</f>
        <v>-0.25</v>
      </c>
      <c r="AT60" s="339">
        <v>0</v>
      </c>
      <c r="AU60" s="313" t="str">
        <f>IF(ISERROR(AT60/AT61),"",IF(AT60/AT61=0,"-",IF(AT60/AT61&gt;2,"+++",AT60/AT61-1)))</f>
        <v/>
      </c>
      <c r="AV60" s="339">
        <v>0</v>
      </c>
      <c r="AW60" s="313" t="str">
        <f>IF(ISERROR(AV60/AV61),"",IF(AV60/AV61=0,"-",IF(AV60/AV61&gt;2,"+++",AV60/AV61-1)))</f>
        <v/>
      </c>
      <c r="AX60" s="339">
        <v>0</v>
      </c>
      <c r="AY60" s="313" t="str">
        <f>IF(ISERROR(AX60/AX61),"",IF(AX60/AX61=0,"-",IF(AX60/AX61&gt;2,"+++",AX60/AX61-1)))</f>
        <v/>
      </c>
      <c r="AZ60" s="339">
        <v>0</v>
      </c>
      <c r="BA60" s="313" t="str">
        <f>IF(ISERROR(AZ60/AZ61),"",IF(AZ60/AZ61=0,"-",IF(AZ60/AZ61&gt;2,"+++",AZ60/AZ61-1)))</f>
        <v/>
      </c>
      <c r="BB60" s="339">
        <v>0</v>
      </c>
      <c r="BC60" s="313" t="str">
        <f>IF(ISERROR(BB60/BB61),"",IF(BB60/BB61=0,"-",IF(BB60/BB61&gt;2,"+++",BB60/BB61-1)))</f>
        <v/>
      </c>
      <c r="BD60" s="339">
        <v>0</v>
      </c>
      <c r="BE60" s="313" t="str">
        <f>IF(ISERROR(BD60/BD61),"",IF(BD60/BD61=0,"-",IF(BD60/BD61&gt;2,"+++",BD60/BD61-1)))</f>
        <v/>
      </c>
      <c r="BF60" s="339">
        <v>0</v>
      </c>
      <c r="BG60" s="313" t="str">
        <f>IF(ISERROR(BF60/BF61),"",IF(BF60/BF61=0,"-",IF(BF60/BF61&gt;2,"+++",BF60/BF61-1)))</f>
        <v/>
      </c>
      <c r="BH60" s="339">
        <v>0</v>
      </c>
      <c r="BI60" s="313" t="str">
        <f>IF(ISERROR(BH60/BH61),"",IF(BH60/BH61=0,"-",IF(BH60/BH61&gt;2,"+++",BH60/BH61-1)))</f>
        <v/>
      </c>
      <c r="BJ60" s="339">
        <v>0</v>
      </c>
      <c r="BK60" s="313" t="str">
        <f>IF(ISERROR(BJ60/BJ61),"",IF(BJ60/BJ61=0,"-",IF(BJ60/BJ61&gt;2,"+++",BJ60/BJ61-1)))</f>
        <v/>
      </c>
      <c r="BL60" s="339">
        <v>0</v>
      </c>
      <c r="BM60" s="313" t="str">
        <f t="shared" ref="BM60" si="55">IF(ISERROR(BL60/BL61),"",IF(BL60/BL61=0,"-",IF(BL60/BL61&gt;2,"+++",BL60/BL61-1)))</f>
        <v/>
      </c>
      <c r="BN60" s="338">
        <f t="shared" si="21"/>
        <v>0</v>
      </c>
      <c r="BO60" s="315" t="str">
        <f>IF(ISERROR(BN60/BN61),"",IF(BN60/BN61=0,"-",IF(BN60/BN61&gt;2,"+++",BN60/BN61-1)))</f>
        <v>-</v>
      </c>
      <c r="BP60" s="338">
        <v>3.0000000000000001E-3</v>
      </c>
      <c r="BQ60" s="315">
        <f>IF(ISERROR(BP60/BP61),"",IF(BP60/BP61=0,"-",IF(BP60/BP61&gt;2,"+++",BP60/BP61-1)))</f>
        <v>-0.4</v>
      </c>
      <c r="BR60" s="340"/>
      <c r="BS60" s="341"/>
      <c r="BT60" s="321"/>
      <c r="CI60" s="144"/>
      <c r="CJ60" s="144"/>
    </row>
    <row r="61" spans="1:88" ht="15" hidden="1" customHeight="1" outlineLevel="1">
      <c r="A61" s="121"/>
      <c r="B61" s="133"/>
      <c r="C61" s="134"/>
      <c r="D61" s="113" t="s">
        <v>146</v>
      </c>
      <c r="E61" s="342">
        <f>E60-1</f>
        <v>2023</v>
      </c>
      <c r="F61" s="343">
        <v>1.2929999999999999</v>
      </c>
      <c r="G61" s="358"/>
      <c r="H61" s="345">
        <v>0</v>
      </c>
      <c r="I61" s="358"/>
      <c r="J61" s="345">
        <v>0</v>
      </c>
      <c r="K61" s="358"/>
      <c r="L61" s="345">
        <v>0</v>
      </c>
      <c r="M61" s="358"/>
      <c r="N61" s="345">
        <v>0</v>
      </c>
      <c r="O61" s="358"/>
      <c r="P61" s="345">
        <v>0</v>
      </c>
      <c r="Q61" s="358"/>
      <c r="R61" s="345">
        <v>0</v>
      </c>
      <c r="S61" s="358"/>
      <c r="T61" s="345">
        <v>0</v>
      </c>
      <c r="U61" s="358"/>
      <c r="V61" s="345">
        <v>0</v>
      </c>
      <c r="W61" s="358"/>
      <c r="X61" s="345">
        <v>0</v>
      </c>
      <c r="Y61" s="358"/>
      <c r="Z61" s="345">
        <v>0</v>
      </c>
      <c r="AA61" s="358"/>
      <c r="AB61" s="345">
        <v>0</v>
      </c>
      <c r="AC61" s="358"/>
      <c r="AD61" s="345"/>
      <c r="AE61" s="358"/>
      <c r="AF61" s="343">
        <f t="shared" si="27"/>
        <v>92.36699999999999</v>
      </c>
      <c r="AG61" s="359"/>
      <c r="AH61" s="343">
        <v>93.66</v>
      </c>
      <c r="AI61" s="359"/>
      <c r="AJ61" s="343"/>
      <c r="AK61" s="359"/>
      <c r="AL61" s="317"/>
      <c r="AM61" s="121"/>
      <c r="AN61" s="133"/>
      <c r="AO61" s="134"/>
      <c r="AP61" s="113" t="s">
        <v>146</v>
      </c>
      <c r="AQ61" s="342">
        <f t="shared" si="20"/>
        <v>2023</v>
      </c>
      <c r="AR61" s="343">
        <v>4.0000000000000001E-3</v>
      </c>
      <c r="AS61" s="360"/>
      <c r="AT61" s="345">
        <v>0</v>
      </c>
      <c r="AU61" s="358"/>
      <c r="AV61" s="345">
        <v>0</v>
      </c>
      <c r="AW61" s="358"/>
      <c r="AX61" s="345">
        <v>0</v>
      </c>
      <c r="AY61" s="358"/>
      <c r="AZ61" s="345">
        <v>0</v>
      </c>
      <c r="BA61" s="358"/>
      <c r="BB61" s="345">
        <v>0</v>
      </c>
      <c r="BC61" s="358"/>
      <c r="BD61" s="345">
        <v>0</v>
      </c>
      <c r="BE61" s="358"/>
      <c r="BF61" s="345">
        <v>0</v>
      </c>
      <c r="BG61" s="358"/>
      <c r="BH61" s="345">
        <v>0</v>
      </c>
      <c r="BI61" s="358"/>
      <c r="BJ61" s="345">
        <v>0</v>
      </c>
      <c r="BK61" s="358"/>
      <c r="BL61" s="345">
        <v>0</v>
      </c>
      <c r="BM61" s="358"/>
      <c r="BN61" s="343">
        <f t="shared" si="21"/>
        <v>1E-3</v>
      </c>
      <c r="BO61" s="359"/>
      <c r="BP61" s="343">
        <v>5.0000000000000001E-3</v>
      </c>
      <c r="BQ61" s="359"/>
      <c r="BR61" s="348"/>
      <c r="BS61" s="361"/>
      <c r="BT61" s="321"/>
      <c r="CI61" s="144"/>
      <c r="CJ61" s="144"/>
    </row>
    <row r="62" spans="1:88" ht="15" hidden="1" customHeight="1" outlineLevel="1">
      <c r="A62" s="121"/>
      <c r="B62" s="122" t="s">
        <v>147</v>
      </c>
      <c r="C62" s="123" t="s">
        <v>148</v>
      </c>
      <c r="D62" s="124" t="s">
        <v>149</v>
      </c>
      <c r="E62" s="337">
        <f>$R$5</f>
        <v>2024</v>
      </c>
      <c r="F62" s="338">
        <v>45.199000000000005</v>
      </c>
      <c r="G62" s="313">
        <f>IF(ISERROR(F62/F63),"",IF(F62/F63=0,"-",IF(F62/F63&gt;2,"+++",F62/F63-1)))</f>
        <v>-0.26245451430249811</v>
      </c>
      <c r="H62" s="339">
        <v>0</v>
      </c>
      <c r="I62" s="313" t="str">
        <f>IF(ISERROR(H62/H63),"",IF(H62/H63=0,"-",IF(H62/H63&gt;2,"+++",H62/H63-1)))</f>
        <v/>
      </c>
      <c r="J62" s="339">
        <v>0</v>
      </c>
      <c r="K62" s="313" t="str">
        <f>IF(ISERROR(J62/J63),"",IF(J62/J63=0,"-",IF(J62/J63&gt;2,"+++",J62/J63-1)))</f>
        <v/>
      </c>
      <c r="L62" s="339">
        <v>1.6</v>
      </c>
      <c r="M62" s="313">
        <f>IF(ISERROR(L62/L63),"",IF(L62/L63=0,"-",IF(L62/L63&gt;2,"+++",L62/L63-1)))</f>
        <v>-0.57894736842105265</v>
      </c>
      <c r="N62" s="339">
        <v>0</v>
      </c>
      <c r="O62" s="313" t="str">
        <f>IF(ISERROR(N62/N63),"",IF(N62/N63=0,"-",IF(N62/N63&gt;2,"+++",N62/N63-1)))</f>
        <v/>
      </c>
      <c r="P62" s="339">
        <v>0</v>
      </c>
      <c r="Q62" s="313" t="str">
        <f>IF(ISERROR(P62/P63),"",IF(P62/P63=0,"-",IF(P62/P63&gt;2,"+++",P62/P63-1)))</f>
        <v/>
      </c>
      <c r="R62" s="339">
        <v>0</v>
      </c>
      <c r="S62" s="313" t="str">
        <f>IF(ISERROR(R62/R63),"",IF(R62/R63=0,"-",IF(R62/R63&gt;2,"+++",R62/R63-1)))</f>
        <v/>
      </c>
      <c r="T62" s="339">
        <v>0.4</v>
      </c>
      <c r="U62" s="313" t="str">
        <f>IF(ISERROR(T62/T63),"",IF(T62/T63=0,"-",IF(T62/T63&gt;2,"+++",T62/T63-1)))</f>
        <v>+++</v>
      </c>
      <c r="V62" s="339">
        <v>0</v>
      </c>
      <c r="W62" s="313" t="str">
        <f>IF(ISERROR(V62/V63),"",IF(V62/V63=0,"-",IF(V62/V63&gt;2,"+++",V62/V63-1)))</f>
        <v/>
      </c>
      <c r="X62" s="339">
        <v>0</v>
      </c>
      <c r="Y62" s="313" t="str">
        <f>IF(ISERROR(X62/X63),"",IF(X62/X63=0,"-",IF(X62/X63&gt;2,"+++",X62/X63-1)))</f>
        <v>-</v>
      </c>
      <c r="Z62" s="339">
        <v>25.2</v>
      </c>
      <c r="AA62" s="313" t="str">
        <f>IF(ISERROR(Z62/Z63),"",IF(Z62/Z63=0,"-",IF(Z62/Z63&gt;2,"+++",Z62/Z63-1)))</f>
        <v>+++</v>
      </c>
      <c r="AB62" s="339">
        <v>0</v>
      </c>
      <c r="AC62" s="313" t="str">
        <f>IF(ISERROR(AB62/AB63),"",IF(AB62/AB63=0,"-",IF(AB62/AB63&gt;2,"+++",AB62/AB63-1)))</f>
        <v/>
      </c>
      <c r="AD62" s="339"/>
      <c r="AE62" s="313"/>
      <c r="AF62" s="338">
        <f t="shared" si="27"/>
        <v>5658.9030000000002</v>
      </c>
      <c r="AG62" s="315" t="str">
        <f>IF(ISERROR(AF62/AF63),"",IF(AF62/AF63=0,"-",IF(AF62/AF63&gt;2,"+++",AF62/AF63-1)))</f>
        <v>+++</v>
      </c>
      <c r="AH62" s="338">
        <v>5731.3019999999997</v>
      </c>
      <c r="AI62" s="315" t="str">
        <f>IF(ISERROR(AH62/AH63),"",IF(AH62/AH63=0,"-",IF(AH62/AH63&gt;2,"+++",AH62/AH63-1)))</f>
        <v>+++</v>
      </c>
      <c r="AJ62" s="338"/>
      <c r="AK62" s="315"/>
      <c r="AL62" s="317"/>
      <c r="AM62" s="121"/>
      <c r="AN62" s="122" t="s">
        <v>147</v>
      </c>
      <c r="AO62" s="123" t="s">
        <v>148</v>
      </c>
      <c r="AP62" s="124" t="s">
        <v>149</v>
      </c>
      <c r="AQ62" s="337">
        <f t="shared" si="18"/>
        <v>2024</v>
      </c>
      <c r="AR62" s="338">
        <v>9.8330000000000002</v>
      </c>
      <c r="AS62" s="318">
        <f>IF(ISERROR(AR62/AR63),"",IF(AR62/AR63=0,"-",IF(AR62/AR63&gt;2,"+++",AR62/AR63-1)))</f>
        <v>-0.14413787100705011</v>
      </c>
      <c r="AT62" s="339">
        <v>0</v>
      </c>
      <c r="AU62" s="313" t="str">
        <f>IF(ISERROR(AT62/AT63),"",IF(AT62/AT63=0,"-",IF(AT62/AT63&gt;2,"+++",AT62/AT63-1)))</f>
        <v/>
      </c>
      <c r="AV62" s="339">
        <v>1E-3</v>
      </c>
      <c r="AW62" s="313" t="str">
        <f>IF(ISERROR(AV62/AV63),"",IF(AV62/AV63=0,"-",IF(AV62/AV63&gt;2,"+++",AV62/AV63-1)))</f>
        <v/>
      </c>
      <c r="AX62" s="339">
        <v>0</v>
      </c>
      <c r="AY62" s="313" t="str">
        <f>IF(ISERROR(AX62/AX63),"",IF(AX62/AX63=0,"-",IF(AX62/AX63&gt;2,"+++",AX62/AX63-1)))</f>
        <v/>
      </c>
      <c r="AZ62" s="339">
        <v>5.0000000000000001E-3</v>
      </c>
      <c r="BA62" s="313" t="str">
        <f>IF(ISERROR(AZ62/AZ63),"",IF(AZ62/AZ63=0,"-",IF(AZ62/AZ63&gt;2,"+++",AZ62/AZ63-1)))</f>
        <v>+++</v>
      </c>
      <c r="BB62" s="339">
        <v>0</v>
      </c>
      <c r="BC62" s="313" t="str">
        <f>IF(ISERROR(BB62/BB63),"",IF(BB62/BB63=0,"-",IF(BB62/BB63&gt;2,"+++",BB62/BB63-1)))</f>
        <v/>
      </c>
      <c r="BD62" s="339">
        <v>0</v>
      </c>
      <c r="BE62" s="313" t="str">
        <f>IF(ISERROR(BD62/BD63),"",IF(BD62/BD63=0,"-",IF(BD62/BD63&gt;2,"+++",BD62/BD63-1)))</f>
        <v/>
      </c>
      <c r="BF62" s="339">
        <v>0</v>
      </c>
      <c r="BG62" s="313" t="str">
        <f>IF(ISERROR(BF62/BF63),"",IF(BF62/BF63=0,"-",IF(BF62/BF63&gt;2,"+++",BF62/BF63-1)))</f>
        <v/>
      </c>
      <c r="BH62" s="339">
        <v>0</v>
      </c>
      <c r="BI62" s="313" t="str">
        <f>IF(ISERROR(BH62/BH63),"",IF(BH62/BH63=0,"-",IF(BH62/BH63&gt;2,"+++",BH62/BH63-1)))</f>
        <v/>
      </c>
      <c r="BJ62" s="339">
        <v>4.8899999999999997</v>
      </c>
      <c r="BK62" s="313">
        <f>IF(ISERROR(BJ62/BJ63),"",IF(BJ62/BJ63=0,"-",IF(BJ62/BJ63&gt;2,"+++",BJ62/BJ63-1)))</f>
        <v>6.8385405287306078E-2</v>
      </c>
      <c r="BL62" s="339">
        <v>0.60299999999999998</v>
      </c>
      <c r="BM62" s="313" t="str">
        <f t="shared" ref="BM62" si="56">IF(ISERROR(BL62/BL63),"",IF(BL62/BL63=0,"-",IF(BL62/BL63&gt;2,"+++",BL62/BL63-1)))</f>
        <v>+++</v>
      </c>
      <c r="BN62" s="338">
        <f t="shared" si="21"/>
        <v>5.9999999999998721E-2</v>
      </c>
      <c r="BO62" s="315">
        <f>IF(ISERROR(BN62/BN63),"",IF(BN62/BN63=0,"-",IF(BN62/BN63&gt;2,"+++",BN62/BN63-1)))</f>
        <v>-0.55555555555557024</v>
      </c>
      <c r="BP62" s="338">
        <v>15.391999999999999</v>
      </c>
      <c r="BQ62" s="315">
        <f>IF(ISERROR(BP62/BP63),"",IF(BP62/BP63=0,"-",IF(BP62/BP63&gt;2,"+++",BP62/BP63-1)))</f>
        <v>-5.0404096489604533E-2</v>
      </c>
      <c r="BR62" s="340"/>
      <c r="BS62" s="341"/>
      <c r="BT62" s="321"/>
      <c r="CI62" s="144"/>
      <c r="CJ62" s="144"/>
    </row>
    <row r="63" spans="1:88" ht="15" hidden="1" customHeight="1" outlineLevel="1" thickBot="1">
      <c r="A63" s="121"/>
      <c r="B63" s="156"/>
      <c r="C63" s="157"/>
      <c r="D63" s="113" t="s">
        <v>149</v>
      </c>
      <c r="E63" s="383">
        <f>E62-1</f>
        <v>2023</v>
      </c>
      <c r="F63" s="362">
        <v>61.282999999999994</v>
      </c>
      <c r="G63" s="324"/>
      <c r="H63" s="363">
        <v>0</v>
      </c>
      <c r="I63" s="324"/>
      <c r="J63" s="363">
        <v>0</v>
      </c>
      <c r="K63" s="324"/>
      <c r="L63" s="363">
        <v>3.8</v>
      </c>
      <c r="M63" s="324"/>
      <c r="N63" s="363">
        <v>0</v>
      </c>
      <c r="O63" s="324"/>
      <c r="P63" s="363">
        <v>0</v>
      </c>
      <c r="Q63" s="324"/>
      <c r="R63" s="363">
        <v>0</v>
      </c>
      <c r="S63" s="324"/>
      <c r="T63" s="363">
        <v>0.1</v>
      </c>
      <c r="U63" s="324"/>
      <c r="V63" s="363">
        <v>0</v>
      </c>
      <c r="W63" s="324"/>
      <c r="X63" s="363">
        <v>2.1759999999999997</v>
      </c>
      <c r="Y63" s="324"/>
      <c r="Z63" s="363">
        <v>1.62</v>
      </c>
      <c r="AA63" s="324"/>
      <c r="AB63" s="363">
        <v>0</v>
      </c>
      <c r="AC63" s="324"/>
      <c r="AD63" s="363"/>
      <c r="AE63" s="324"/>
      <c r="AF63" s="362">
        <f t="shared" si="27"/>
        <v>2779.2130000000002</v>
      </c>
      <c r="AG63" s="325"/>
      <c r="AH63" s="362">
        <v>2848.192</v>
      </c>
      <c r="AI63" s="325"/>
      <c r="AJ63" s="362"/>
      <c r="AK63" s="325"/>
      <c r="AL63" s="317"/>
      <c r="AM63" s="121"/>
      <c r="AN63" s="156"/>
      <c r="AO63" s="157"/>
      <c r="AP63" s="113" t="s">
        <v>149</v>
      </c>
      <c r="AQ63" s="383">
        <f t="shared" si="20"/>
        <v>2023</v>
      </c>
      <c r="AR63" s="362">
        <v>11.488999999999999</v>
      </c>
      <c r="AS63" s="326"/>
      <c r="AT63" s="363">
        <v>0</v>
      </c>
      <c r="AU63" s="324"/>
      <c r="AV63" s="363">
        <v>0</v>
      </c>
      <c r="AW63" s="324"/>
      <c r="AX63" s="363">
        <v>0</v>
      </c>
      <c r="AY63" s="324"/>
      <c r="AZ63" s="363">
        <v>2E-3</v>
      </c>
      <c r="BA63" s="324"/>
      <c r="BB63" s="363">
        <v>0</v>
      </c>
      <c r="BC63" s="324"/>
      <c r="BD63" s="363">
        <v>0</v>
      </c>
      <c r="BE63" s="324"/>
      <c r="BF63" s="363">
        <v>0</v>
      </c>
      <c r="BG63" s="324"/>
      <c r="BH63" s="363">
        <v>0</v>
      </c>
      <c r="BI63" s="324"/>
      <c r="BJ63" s="363">
        <v>4.577</v>
      </c>
      <c r="BK63" s="324"/>
      <c r="BL63" s="363">
        <v>6.0000000000000001E-3</v>
      </c>
      <c r="BM63" s="324"/>
      <c r="BN63" s="362">
        <f t="shared" si="21"/>
        <v>0.13500000000000156</v>
      </c>
      <c r="BO63" s="325"/>
      <c r="BP63" s="362">
        <v>16.209</v>
      </c>
      <c r="BQ63" s="325"/>
      <c r="BR63" s="364"/>
      <c r="BS63" s="327"/>
      <c r="BT63" s="321"/>
      <c r="CI63" s="144"/>
      <c r="CJ63" s="144"/>
    </row>
    <row r="64" spans="1:88" ht="15" customHeight="1" collapsed="1">
      <c r="A64" s="150" t="s">
        <v>150</v>
      </c>
      <c r="B64" s="461" t="s">
        <v>151</v>
      </c>
      <c r="C64" s="461"/>
      <c r="D64" s="103" t="s">
        <v>150</v>
      </c>
      <c r="E64" s="311">
        <f>$R$5</f>
        <v>2024</v>
      </c>
      <c r="F64" s="312">
        <v>1955.759</v>
      </c>
      <c r="G64" s="313">
        <f>IF(ISERROR(F64/F65),"",IF(F64/F65=0,"-",IF(F64/F65&gt;2,"+++",F64/F65-1)))</f>
        <v>0.24369506892992776</v>
      </c>
      <c r="H64" s="314">
        <v>0.08</v>
      </c>
      <c r="I64" s="313" t="str">
        <f>IF(ISERROR(H64/H65),"",IF(H64/H65=0,"-",IF(H64/H65&gt;2,"+++",H64/H65-1)))</f>
        <v/>
      </c>
      <c r="J64" s="314">
        <v>223.935</v>
      </c>
      <c r="K64" s="313">
        <f>IF(ISERROR(J64/J65),"",IF(J64/J65=0,"-",IF(J64/J65&gt;2,"+++",J64/J65-1)))</f>
        <v>-0.19726776739817753</v>
      </c>
      <c r="L64" s="314">
        <v>319.14</v>
      </c>
      <c r="M64" s="313">
        <f>IF(ISERROR(L64/L65),"",IF(L64/L65=0,"-",IF(L64/L65&gt;2,"+++",L64/L65-1)))</f>
        <v>6.7940047584469143E-2</v>
      </c>
      <c r="N64" s="314">
        <v>0</v>
      </c>
      <c r="O64" s="313" t="str">
        <f>IF(ISERROR(N64/N65),"",IF(N64/N65=0,"-",IF(N64/N65&gt;2,"+++",N64/N65-1)))</f>
        <v/>
      </c>
      <c r="P64" s="314">
        <v>0</v>
      </c>
      <c r="Q64" s="313" t="str">
        <f>IF(ISERROR(P64/P65),"",IF(P64/P65=0,"-",IF(P64/P65&gt;2,"+++",P64/P65-1)))</f>
        <v/>
      </c>
      <c r="R64" s="314">
        <v>0</v>
      </c>
      <c r="S64" s="313" t="str">
        <f>IF(ISERROR(R64/R65),"",IF(R64/R65=0,"-",IF(R64/R65&gt;2,"+++",R64/R65-1)))</f>
        <v/>
      </c>
      <c r="T64" s="314">
        <v>25</v>
      </c>
      <c r="U64" s="313" t="str">
        <f>IF(ISERROR(T64/T65),"",IF(T64/T65=0,"-",IF(T64/T65&gt;2,"+++",T64/T65-1)))</f>
        <v/>
      </c>
      <c r="V64" s="314">
        <v>12.500999999999999</v>
      </c>
      <c r="W64" s="313">
        <f>IF(ISERROR(V64/V65),"",IF(V64/V65=0,"-",IF(V64/V65&gt;2,"+++",V64/V65-1)))</f>
        <v>-0.68874337076413616</v>
      </c>
      <c r="X64" s="314">
        <v>41.606999999999999</v>
      </c>
      <c r="Y64" s="313" t="str">
        <f>IF(ISERROR(X64/X65),"",IF(X64/X65=0,"-",IF(X64/X65&gt;2,"+++",X64/X65-1)))</f>
        <v>+++</v>
      </c>
      <c r="Z64" s="314">
        <v>946.79300000000001</v>
      </c>
      <c r="AA64" s="313">
        <f>IF(ISERROR(Z64/Z65),"",IF(Z64/Z65=0,"-",IF(Z64/Z65&gt;2,"+++",Z64/Z65-1)))</f>
        <v>0.4910454718686712</v>
      </c>
      <c r="AB64" s="314">
        <v>0</v>
      </c>
      <c r="AC64" s="313" t="str">
        <f>IF(ISERROR(AB64/AB65),"",IF(AB64/AB65=0,"-",IF(AB64/AB65&gt;2,"+++",AB64/AB65-1)))</f>
        <v/>
      </c>
      <c r="AD64" s="314"/>
      <c r="AE64" s="313"/>
      <c r="AF64" s="312">
        <f t="shared" si="27"/>
        <v>2557.7519999999986</v>
      </c>
      <c r="AG64" s="315">
        <f>IF(ISERROR(AF64/AF65),"",IF(AF64/AF65=0,"-",IF(AF64/AF65&gt;2,"+++",AF64/AF65-1)))</f>
        <v>-0.12123616061842446</v>
      </c>
      <c r="AH64" s="312">
        <v>6082.5669999999991</v>
      </c>
      <c r="AI64" s="315">
        <f>IF(ISERROR(AH64/AH65),"",IF(AH64/AH65=0,"-",IF(AH64/AH65&gt;2,"+++",AH64/AH65-1)))</f>
        <v>5.7842890365379152E-2</v>
      </c>
      <c r="AJ64" s="312"/>
      <c r="AK64" s="316"/>
      <c r="AL64" s="317"/>
      <c r="AM64" s="150" t="s">
        <v>150</v>
      </c>
      <c r="AN64" s="461" t="s">
        <v>151</v>
      </c>
      <c r="AO64" s="461"/>
      <c r="AP64" s="103" t="s">
        <v>150</v>
      </c>
      <c r="AQ64" s="328">
        <f t="shared" si="18"/>
        <v>2024</v>
      </c>
      <c r="AR64" s="329">
        <v>3692.1840000000002</v>
      </c>
      <c r="AS64" s="333">
        <f>IF(ISERROR(AR64/AR65),"",IF(AR64/AR65=0,"-",IF(AR64/AR65&gt;2,"+++",AR64/AR65-1)))</f>
        <v>0.36081762930256045</v>
      </c>
      <c r="AT64" s="331">
        <v>6.0999999999999999E-2</v>
      </c>
      <c r="AU64" s="330">
        <f>IF(ISERROR(AT64/AT65),"",IF(AT64/AT65=0,"-",IF(AT64/AT65&gt;2,"+++",AT64/AT65-1)))</f>
        <v>0.8484848484848484</v>
      </c>
      <c r="AV64" s="331">
        <v>0</v>
      </c>
      <c r="AW64" s="330" t="str">
        <f>IF(ISERROR(AV64/AV65),"",IF(AV64/AV65=0,"-",IF(AV64/AV65&gt;2,"+++",AV64/AV65-1)))</f>
        <v/>
      </c>
      <c r="AX64" s="331">
        <v>0</v>
      </c>
      <c r="AY64" s="330" t="str">
        <f>IF(ISERROR(AX64/AX65),"",IF(AX64/AX65=0,"-",IF(AX64/AX65&gt;2,"+++",AX64/AX65-1)))</f>
        <v/>
      </c>
      <c r="AZ64" s="331">
        <v>1E-3</v>
      </c>
      <c r="BA64" s="330" t="str">
        <f>IF(ISERROR(AZ64/AZ65),"",IF(AZ64/AZ65=0,"-",IF(AZ64/AZ65&gt;2,"+++",AZ64/AZ65-1)))</f>
        <v/>
      </c>
      <c r="BB64" s="331">
        <v>0</v>
      </c>
      <c r="BC64" s="330" t="str">
        <f>IF(ISERROR(BB64/BB65),"",IF(BB64/BB65=0,"-",IF(BB64/BB65&gt;2,"+++",BB64/BB65-1)))</f>
        <v>-</v>
      </c>
      <c r="BD64" s="331">
        <v>0</v>
      </c>
      <c r="BE64" s="330" t="str">
        <f>IF(ISERROR(BD64/BD65),"",IF(BD64/BD65=0,"-",IF(BD64/BD65&gt;2,"+++",BD64/BD65-1)))</f>
        <v/>
      </c>
      <c r="BF64" s="331">
        <v>0</v>
      </c>
      <c r="BG64" s="330" t="str">
        <f>IF(ISERROR(BF64/BF65),"",IF(BF64/BF65=0,"-",IF(BF64/BF65&gt;2,"+++",BF64/BF65-1)))</f>
        <v/>
      </c>
      <c r="BH64" s="331">
        <v>0</v>
      </c>
      <c r="BI64" s="330" t="str">
        <f>IF(ISERROR(BH64/BH65),"",IF(BH64/BH65=0,"-",IF(BH64/BH65&gt;2,"+++",BH64/BH65-1)))</f>
        <v/>
      </c>
      <c r="BJ64" s="331">
        <v>13.92</v>
      </c>
      <c r="BK64" s="330" t="str">
        <f>IF(ISERROR(BJ64/BJ65),"",IF(BJ64/BJ65=0,"-",IF(BJ64/BJ65&gt;2,"+++",BJ64/BJ65-1)))</f>
        <v/>
      </c>
      <c r="BL64" s="331">
        <v>139.215</v>
      </c>
      <c r="BM64" s="330">
        <f t="shared" ref="BM64" si="57">IF(ISERROR(BL64/BL65),"",IF(BL64/BL65=0,"-",IF(BL64/BL65&gt;2,"+++",BL64/BL65-1)))</f>
        <v>0.50992407809110629</v>
      </c>
      <c r="BN64" s="329">
        <f t="shared" si="21"/>
        <v>0.16600000000016735</v>
      </c>
      <c r="BO64" s="332" t="str">
        <f>IF(ISERROR(BN64/BN65),"",IF(BN64/BN65=0,"-",IF(BN64/BN65&gt;2,"+++",BN64/BN65-1)))</f>
        <v>+++</v>
      </c>
      <c r="BP64" s="329">
        <v>3845.5470000000005</v>
      </c>
      <c r="BQ64" s="332">
        <f>IF(ISERROR(BP64/BP65),"",IF(BP64/BP65=0,"-",IF(BP64/BP65&gt;2,"+++",BP64/BP65-1)))</f>
        <v>0.3706653749671196</v>
      </c>
      <c r="BR64" s="334"/>
      <c r="BS64" s="320"/>
      <c r="BT64" s="321"/>
      <c r="CI64" s="144"/>
      <c r="CJ64" s="144"/>
    </row>
    <row r="65" spans="1:88" ht="15" customHeight="1" thickBot="1">
      <c r="A65" s="167"/>
      <c r="B65" s="462"/>
      <c r="C65" s="462"/>
      <c r="D65" s="84" t="s">
        <v>150</v>
      </c>
      <c r="E65" s="301">
        <f>E64-1</f>
        <v>2023</v>
      </c>
      <c r="F65" s="302">
        <v>1572.5390000000002</v>
      </c>
      <c r="G65" s="324"/>
      <c r="H65" s="304">
        <v>0</v>
      </c>
      <c r="I65" s="324"/>
      <c r="J65" s="304">
        <v>278.96600000000001</v>
      </c>
      <c r="K65" s="324"/>
      <c r="L65" s="304">
        <v>298.83699999999999</v>
      </c>
      <c r="M65" s="324"/>
      <c r="N65" s="304">
        <v>0</v>
      </c>
      <c r="O65" s="324"/>
      <c r="P65" s="304">
        <v>0</v>
      </c>
      <c r="Q65" s="324"/>
      <c r="R65" s="304">
        <v>0</v>
      </c>
      <c r="S65" s="324"/>
      <c r="T65" s="304">
        <v>0</v>
      </c>
      <c r="U65" s="324"/>
      <c r="V65" s="304">
        <v>40.162999999999997</v>
      </c>
      <c r="W65" s="324"/>
      <c r="X65" s="304">
        <v>13.856</v>
      </c>
      <c r="Y65" s="324"/>
      <c r="Z65" s="304">
        <v>634.98599999999999</v>
      </c>
      <c r="AA65" s="324"/>
      <c r="AB65" s="304">
        <v>0</v>
      </c>
      <c r="AC65" s="324"/>
      <c r="AD65" s="304"/>
      <c r="AE65" s="324"/>
      <c r="AF65" s="302">
        <f t="shared" si="27"/>
        <v>2910.6250000000005</v>
      </c>
      <c r="AG65" s="325"/>
      <c r="AH65" s="302">
        <v>5749.9719999999998</v>
      </c>
      <c r="AI65" s="325"/>
      <c r="AJ65" s="302"/>
      <c r="AK65" s="325"/>
      <c r="AL65" s="317"/>
      <c r="AM65" s="167"/>
      <c r="AN65" s="469"/>
      <c r="AO65" s="469"/>
      <c r="AP65" s="84" t="s">
        <v>150</v>
      </c>
      <c r="AQ65" s="301">
        <f t="shared" si="20"/>
        <v>2023</v>
      </c>
      <c r="AR65" s="302">
        <v>2713.21</v>
      </c>
      <c r="AS65" s="326"/>
      <c r="AT65" s="304">
        <v>3.3000000000000002E-2</v>
      </c>
      <c r="AU65" s="324"/>
      <c r="AV65" s="304">
        <v>0</v>
      </c>
      <c r="AW65" s="324"/>
      <c r="AX65" s="304">
        <v>0</v>
      </c>
      <c r="AY65" s="324"/>
      <c r="AZ65" s="304">
        <v>0</v>
      </c>
      <c r="BA65" s="324"/>
      <c r="BB65" s="304">
        <v>0.09</v>
      </c>
      <c r="BC65" s="324"/>
      <c r="BD65" s="304">
        <v>0</v>
      </c>
      <c r="BE65" s="324"/>
      <c r="BF65" s="304">
        <v>0</v>
      </c>
      <c r="BG65" s="324"/>
      <c r="BH65" s="304">
        <v>0</v>
      </c>
      <c r="BI65" s="324"/>
      <c r="BJ65" s="304">
        <v>0</v>
      </c>
      <c r="BK65" s="324"/>
      <c r="BL65" s="304">
        <v>92.2</v>
      </c>
      <c r="BM65" s="324"/>
      <c r="BN65" s="302">
        <f t="shared" si="21"/>
        <v>7.2999999999865395E-2</v>
      </c>
      <c r="BO65" s="325"/>
      <c r="BP65" s="302">
        <v>2805.6059999999998</v>
      </c>
      <c r="BQ65" s="325"/>
      <c r="BR65" s="307"/>
      <c r="BS65" s="327"/>
      <c r="BT65" s="321"/>
      <c r="CI65" s="144"/>
      <c r="CJ65" s="144"/>
    </row>
    <row r="66" spans="1:88" ht="15" customHeight="1">
      <c r="A66" s="150" t="s">
        <v>152</v>
      </c>
      <c r="B66" s="461" t="s">
        <v>153</v>
      </c>
      <c r="C66" s="461"/>
      <c r="D66" s="103"/>
      <c r="E66" s="328">
        <f>$R$5</f>
        <v>2024</v>
      </c>
      <c r="F66" s="329">
        <f>F68+F72+F74</f>
        <v>11810.1039</v>
      </c>
      <c r="G66" s="330">
        <f>IF(ISERROR(F66/F67),"",IF(F66/F67=0,"-",IF(F66/F67&gt;2,"+++",F66/F67-1)))</f>
        <v>-0.10272269223978203</v>
      </c>
      <c r="H66" s="331">
        <f>H68+H72+H74</f>
        <v>62.057850000000009</v>
      </c>
      <c r="I66" s="330" t="str">
        <f>IF(ISERROR(H66/H67),"",IF(H66/H67=0,"-",IF(H66/H67&gt;2,"+++",H66/H67-1)))</f>
        <v>+++</v>
      </c>
      <c r="J66" s="331">
        <f>J68+J72+J74</f>
        <v>0.17125000000000001</v>
      </c>
      <c r="K66" s="330">
        <f>IF(ISERROR(J66/J67),"",IF(J66/J67=0,"-",IF(J66/J67&gt;2,"+++",J66/J67-1)))</f>
        <v>-0.99749867813355375</v>
      </c>
      <c r="L66" s="331">
        <f>L68+L72+L74</f>
        <v>31.937499999999996</v>
      </c>
      <c r="M66" s="330" t="str">
        <f>IF(ISERROR(L66/L67),"",IF(L66/L67=0,"-",IF(L66/L67&gt;2,"+++",L66/L67-1)))</f>
        <v>+++</v>
      </c>
      <c r="N66" s="331">
        <f>N68+N72+N74</f>
        <v>1910.6032500000003</v>
      </c>
      <c r="O66" s="330" t="str">
        <f>IF(ISERROR(N66/N67),"",IF(N66/N67=0,"-",IF(N66/N67&gt;2,"+++",N66/N67-1)))</f>
        <v>+++</v>
      </c>
      <c r="P66" s="331">
        <f>P68+P72+P74</f>
        <v>5.0000000000000001E-3</v>
      </c>
      <c r="Q66" s="330" t="str">
        <f>IF(ISERROR(P66/P67),"",IF(P66/P67=0,"-",IF(P66/P67&gt;2,"+++",P66/P67-1)))</f>
        <v/>
      </c>
      <c r="R66" s="331">
        <f>R68+R72+R74</f>
        <v>163.93174999999999</v>
      </c>
      <c r="S66" s="330">
        <f>IF(ISERROR(R66/R67),"",IF(R66/R67=0,"-",IF(R66/R67&gt;2,"+++",R66/R67-1)))</f>
        <v>0.23458386992310754</v>
      </c>
      <c r="T66" s="331">
        <f>T68+T72+T74</f>
        <v>256.82620000000003</v>
      </c>
      <c r="U66" s="330">
        <f>IF(ISERROR(T66/T67),"",IF(T66/T67=0,"-",IF(T66/T67&gt;2,"+++",T66/T67-1)))</f>
        <v>-0.17895369154218355</v>
      </c>
      <c r="V66" s="331">
        <f>V68+V72+V74</f>
        <v>151.70994999999999</v>
      </c>
      <c r="W66" s="330">
        <f>IF(ISERROR(V66/V67),"",IF(V66/V67=0,"-",IF(V66/V67&gt;2,"+++",V66/V67-1)))</f>
        <v>0.15742636386350606</v>
      </c>
      <c r="X66" s="331">
        <f>X68+X72+X74</f>
        <v>113.14144999999999</v>
      </c>
      <c r="Y66" s="330">
        <f>IF(ISERROR(X66/X67),"",IF(X66/X67=0,"-",IF(X66/X67&gt;2,"+++",X66/X67-1)))</f>
        <v>0.45244006547065019</v>
      </c>
      <c r="Z66" s="331">
        <f>Z68+Z72+Z74</f>
        <v>45.287499999999994</v>
      </c>
      <c r="AA66" s="330" t="str">
        <f>IF(ISERROR(Z66/Z67),"",IF(Z66/Z67=0,"-",IF(Z66/Z67&gt;2,"+++",Z66/Z67-1)))</f>
        <v>+++</v>
      </c>
      <c r="AB66" s="331">
        <f>AB68+AB72+AB74</f>
        <v>0</v>
      </c>
      <c r="AC66" s="330" t="str">
        <f>IF(ISERROR(AB66/AB67),"",IF(AB66/AB67=0,"-",IF(AB66/AB67&gt;2,"+++",AB66/AB67-1)))</f>
        <v/>
      </c>
      <c r="AD66" s="331"/>
      <c r="AE66" s="330"/>
      <c r="AF66" s="329">
        <f t="shared" si="27"/>
        <v>6218.3543000000009</v>
      </c>
      <c r="AG66" s="332">
        <f>IF(ISERROR(AF66/AF67),"",IF(AF66/AF67=0,"-",IF(AF66/AF67&gt;2,"+++",AF66/AF67-1)))</f>
        <v>0.27043211874745987</v>
      </c>
      <c r="AH66" s="329">
        <f>AH68+AH72+AH74</f>
        <v>20764.1299</v>
      </c>
      <c r="AI66" s="332">
        <f>IF(ISERROR(AH66/AH67),"",IF(AH66/AH67=0,"-",IF(AH66/AH67&gt;2,"+++",AH66/AH67-1)))</f>
        <v>6.3799884631921433E-2</v>
      </c>
      <c r="AJ66" s="329"/>
      <c r="AK66" s="316"/>
      <c r="AL66" s="317"/>
      <c r="AM66" s="150" t="s">
        <v>152</v>
      </c>
      <c r="AN66" s="461" t="s">
        <v>153</v>
      </c>
      <c r="AO66" s="461"/>
      <c r="AP66" s="103"/>
      <c r="AQ66" s="328">
        <f t="shared" si="18"/>
        <v>2024</v>
      </c>
      <c r="AR66" s="329">
        <f>AR68+AR72+AR74</f>
        <v>2146.6747999999998</v>
      </c>
      <c r="AS66" s="333">
        <f>IF(ISERROR(AR66/AR67),"",IF(AR66/AR67=0,"-",IF(AR66/AR67&gt;2,"+++",AR66/AR67-1)))</f>
        <v>-0.12365769088704337</v>
      </c>
      <c r="AT66" s="331">
        <f>AT68+AT72+AT74</f>
        <v>3923.87435</v>
      </c>
      <c r="AU66" s="330">
        <f>IF(ISERROR(AT66/AT67),"",IF(AT66/AT67=0,"-",IF(AT66/AT67&gt;2,"+++",AT66/AT67-1)))</f>
        <v>-0.12228307968295282</v>
      </c>
      <c r="AV66" s="331">
        <f>AV68+AV72+AV74</f>
        <v>0</v>
      </c>
      <c r="AW66" s="330" t="str">
        <f>IF(ISERROR(AV66/AV67),"",IF(AV66/AV67=0,"-",IF(AV66/AV67&gt;2,"+++",AV66/AV67-1)))</f>
        <v>-</v>
      </c>
      <c r="AX66" s="331">
        <f>AX68+AX72+AX74</f>
        <v>24.276250000000001</v>
      </c>
      <c r="AY66" s="330" t="str">
        <f>IF(ISERROR(AX66/AX67),"",IF(AX66/AX67=0,"-",IF(AX66/AX67&gt;2,"+++",AX66/AX67-1)))</f>
        <v>+++</v>
      </c>
      <c r="AZ66" s="331">
        <f>AZ68+AZ72+AZ74</f>
        <v>0.32474999999999998</v>
      </c>
      <c r="BA66" s="330" t="str">
        <f>IF(ISERROR(AZ66/AZ67),"",IF(AZ66/AZ67=0,"-",IF(AZ66/AZ67&gt;2,"+++",AZ66/AZ67-1)))</f>
        <v>+++</v>
      </c>
      <c r="BB66" s="331">
        <f>BB68+BB72+BB74</f>
        <v>2.7000000000000001E-3</v>
      </c>
      <c r="BC66" s="330">
        <f>IF(ISERROR(BB66/BB67),"",IF(BB66/BB67=0,"-",IF(BB66/BB67&gt;2,"+++",BB66/BB67-1)))</f>
        <v>-0.7857142857142857</v>
      </c>
      <c r="BD66" s="331">
        <f>BD68+BD72+BD74</f>
        <v>0.93374999999999997</v>
      </c>
      <c r="BE66" s="330" t="str">
        <f>IF(ISERROR(BD66/BD67),"",IF(BD66/BD67=0,"-",IF(BD66/BD67&gt;2,"+++",BD66/BD67-1)))</f>
        <v>+++</v>
      </c>
      <c r="BF66" s="331">
        <f>BF68+BF72+BF74</f>
        <v>0</v>
      </c>
      <c r="BG66" s="330" t="str">
        <f>IF(ISERROR(BF66/BF67),"",IF(BF66/BF67=0,"-",IF(BF66/BF67&gt;2,"+++",BF66/BF67-1)))</f>
        <v/>
      </c>
      <c r="BH66" s="331">
        <f>BH68+BH72+BH74</f>
        <v>0</v>
      </c>
      <c r="BI66" s="330" t="str">
        <f>IF(ISERROR(BH66/BH67),"",IF(BH66/BH67=0,"-",IF(BH66/BH67&gt;2,"+++",BH66/BH67-1)))</f>
        <v/>
      </c>
      <c r="BJ66" s="331">
        <f>BJ68+BJ72+BJ74</f>
        <v>0</v>
      </c>
      <c r="BK66" s="330" t="str">
        <f>IF(ISERROR(BJ66/BJ67),"",IF(BJ66/BJ67=0,"-",IF(BJ66/BJ67&gt;2,"+++",BJ66/BJ67-1)))</f>
        <v>-</v>
      </c>
      <c r="BL66" s="331">
        <f t="shared" ref="BL66:BL67" si="58">BL68+BL72+BL74</f>
        <v>5.6750000000000002E-2</v>
      </c>
      <c r="BM66" s="330">
        <f t="shared" ref="BM66" si="59">IF(ISERROR(BL66/BL67),"",IF(BL66/BL67=0,"-",IF(BL66/BL67&gt;2,"+++",BL66/BL67-1)))</f>
        <v>-0.82803030303030301</v>
      </c>
      <c r="BN66" s="329">
        <f t="shared" si="21"/>
        <v>154.86014999999861</v>
      </c>
      <c r="BO66" s="332">
        <f>IF(ISERROR(BN66/BN67),"",IF(BN66/BN67=0,"-",IF(BN66/BN67&gt;2,"+++",BN66/BN67-1)))</f>
        <v>-0.32981862796012262</v>
      </c>
      <c r="BP66" s="329">
        <f t="shared" ref="BP66:BP67" si="60">BP68+BP72+BP74</f>
        <v>6251.0034999999989</v>
      </c>
      <c r="BQ66" s="332">
        <f>IF(ISERROR(BP66/BP67),"",IF(BP66/BP67=0,"-",IF(BP66/BP67&gt;2,"+++",BP66/BP67-1)))</f>
        <v>-0.12870608877504308</v>
      </c>
      <c r="BR66" s="334"/>
      <c r="BS66" s="320"/>
      <c r="BT66" s="321"/>
      <c r="CI66" s="144"/>
      <c r="CJ66" s="144"/>
    </row>
    <row r="67" spans="1:88" ht="15" customHeight="1" thickBot="1">
      <c r="A67" s="384"/>
      <c r="B67" s="503"/>
      <c r="C67" s="503"/>
      <c r="D67" s="385"/>
      <c r="E67" s="386">
        <f>E66-1</f>
        <v>2023</v>
      </c>
      <c r="F67" s="387">
        <f>F69+F73+F75</f>
        <v>13162.156000000001</v>
      </c>
      <c r="G67" s="388"/>
      <c r="H67" s="389">
        <f>H69+H73+H75</f>
        <v>23.758500000000002</v>
      </c>
      <c r="I67" s="388"/>
      <c r="J67" s="389">
        <f>J69+J73+J75</f>
        <v>68.463799999999992</v>
      </c>
      <c r="K67" s="388"/>
      <c r="L67" s="389">
        <f>L69+L73+L75</f>
        <v>6.8375000000000004</v>
      </c>
      <c r="M67" s="388"/>
      <c r="N67" s="389">
        <f>N69+N73+N75</f>
        <v>687.67909999999995</v>
      </c>
      <c r="O67" s="388"/>
      <c r="P67" s="389">
        <f>P69+P73+P75</f>
        <v>0</v>
      </c>
      <c r="Q67" s="388"/>
      <c r="R67" s="389">
        <f>R69+R73+R75</f>
        <v>132.78300000000002</v>
      </c>
      <c r="S67" s="388"/>
      <c r="T67" s="389">
        <f>T69+T73+T75</f>
        <v>312.80355000000003</v>
      </c>
      <c r="U67" s="388"/>
      <c r="V67" s="389">
        <f>V69+V73+V75</f>
        <v>131.07524999999998</v>
      </c>
      <c r="W67" s="388"/>
      <c r="X67" s="389">
        <f>X69+X73+X75</f>
        <v>77.897500000000008</v>
      </c>
      <c r="Y67" s="388"/>
      <c r="Z67" s="389">
        <f>Z69+Z73+Z75</f>
        <v>20.7</v>
      </c>
      <c r="AA67" s="388"/>
      <c r="AB67" s="389">
        <f>AB69+AB73+AB75</f>
        <v>0</v>
      </c>
      <c r="AC67" s="388"/>
      <c r="AD67" s="389"/>
      <c r="AE67" s="388"/>
      <c r="AF67" s="387">
        <f t="shared" si="27"/>
        <v>4894.6765499999947</v>
      </c>
      <c r="AG67" s="390"/>
      <c r="AH67" s="387">
        <f>AH69+AH73+AH75</f>
        <v>19518.830750000001</v>
      </c>
      <c r="AI67" s="390"/>
      <c r="AJ67" s="387"/>
      <c r="AK67" s="390"/>
      <c r="AL67" s="317"/>
      <c r="AM67" s="167"/>
      <c r="AN67" s="469"/>
      <c r="AO67" s="469"/>
      <c r="AP67" s="84"/>
      <c r="AQ67" s="301">
        <f t="shared" si="20"/>
        <v>2023</v>
      </c>
      <c r="AR67" s="302">
        <f>AR69+AR73+AR75</f>
        <v>2449.5847999999996</v>
      </c>
      <c r="AS67" s="326"/>
      <c r="AT67" s="304">
        <f>AT69+AT73+AT75</f>
        <v>4470.54655</v>
      </c>
      <c r="AU67" s="324"/>
      <c r="AV67" s="304">
        <f>AV69+AV73+AV75</f>
        <v>3.7499999999999999E-3</v>
      </c>
      <c r="AW67" s="324"/>
      <c r="AX67" s="304">
        <f>AX69+AX73+AX75</f>
        <v>0.63985000000000003</v>
      </c>
      <c r="AY67" s="324"/>
      <c r="AZ67" s="304">
        <f>AZ69+AZ73+AZ75</f>
        <v>9.3049999999999994E-2</v>
      </c>
      <c r="BA67" s="324"/>
      <c r="BB67" s="304">
        <f>BB69+BB73+BB75</f>
        <v>1.26E-2</v>
      </c>
      <c r="BC67" s="324"/>
      <c r="BD67" s="304">
        <f>BD69+BD73+BD75</f>
        <v>0.42625000000000002</v>
      </c>
      <c r="BE67" s="324"/>
      <c r="BF67" s="304">
        <f>BF69+BF73+BF75</f>
        <v>0</v>
      </c>
      <c r="BG67" s="324"/>
      <c r="BH67" s="304">
        <f>BH69+BH73+BH75</f>
        <v>0</v>
      </c>
      <c r="BI67" s="324"/>
      <c r="BJ67" s="304">
        <f>BJ69+BJ73+BJ75</f>
        <v>21.682500000000001</v>
      </c>
      <c r="BK67" s="324"/>
      <c r="BL67" s="304">
        <f t="shared" si="58"/>
        <v>0.32999999999999996</v>
      </c>
      <c r="BM67" s="324"/>
      <c r="BN67" s="302">
        <f t="shared" si="21"/>
        <v>231.07200000000012</v>
      </c>
      <c r="BO67" s="325"/>
      <c r="BP67" s="302">
        <f t="shared" si="60"/>
        <v>7174.3913499999999</v>
      </c>
      <c r="BQ67" s="325"/>
      <c r="BR67" s="307"/>
      <c r="BS67" s="391"/>
      <c r="BT67" s="321"/>
      <c r="CI67" s="144"/>
      <c r="CJ67" s="144"/>
    </row>
    <row r="68" spans="1:88" ht="15" hidden="1" customHeight="1" outlineLevel="1" thickTop="1">
      <c r="A68" s="121"/>
      <c r="B68" s="122" t="s">
        <v>154</v>
      </c>
      <c r="C68" s="123" t="s">
        <v>155</v>
      </c>
      <c r="D68" s="124" t="s">
        <v>156</v>
      </c>
      <c r="E68" s="337">
        <f>$R$5</f>
        <v>2024</v>
      </c>
      <c r="F68" s="338">
        <v>1571.06</v>
      </c>
      <c r="G68" s="313">
        <f>IF(ISERROR(F68/F69),"",IF(F68/F69=0,"-",IF(F68/F69&gt;2,"+++",F68/F69-1)))</f>
        <v>-1.1507626186526565E-3</v>
      </c>
      <c r="H68" s="339">
        <v>11.61</v>
      </c>
      <c r="I68" s="313">
        <f>IF(ISERROR(H68/H69),"",IF(H68/H69=0,"-",IF(H68/H69&gt;2,"+++",H68/H69-1)))</f>
        <v>0.20843091334894615</v>
      </c>
      <c r="J68" s="339">
        <v>0.17125000000000001</v>
      </c>
      <c r="K68" s="313">
        <f>IF(ISERROR(J68/J69),"",IF(J68/J69=0,"-",IF(J68/J69&gt;2,"+++",J68/J69-1)))</f>
        <v>-0.67688679245283012</v>
      </c>
      <c r="L68" s="339">
        <v>3.4137500000000003</v>
      </c>
      <c r="M68" s="313">
        <f>IF(ISERROR(L68/L69),"",IF(L68/L69=0,"-",IF(L68/L69&gt;2,"+++",L68/L69-1)))</f>
        <v>-0.44117045222017603</v>
      </c>
      <c r="N68" s="339">
        <v>0.13500000000000001</v>
      </c>
      <c r="O68" s="313">
        <f>IF(ISERROR(N68/N69),"",IF(N68/N69=0,"-",IF(N68/N69&gt;2,"+++",N68/N69-1)))</f>
        <v>0.50000000000000022</v>
      </c>
      <c r="P68" s="339">
        <v>5.0000000000000001E-3</v>
      </c>
      <c r="Q68" s="313" t="str">
        <f>IF(ISERROR(P68/P69),"",IF(P68/P69=0,"-",IF(P68/P69&gt;2,"+++",P68/P69-1)))</f>
        <v/>
      </c>
      <c r="R68" s="339">
        <v>0.11124999999999999</v>
      </c>
      <c r="S68" s="313" t="str">
        <f>IF(ISERROR(R68/R69),"",IF(R68/R69=0,"-",IF(R68/R69&gt;2,"+++",R68/R69-1)))</f>
        <v/>
      </c>
      <c r="T68" s="339">
        <v>15.338750000000001</v>
      </c>
      <c r="U68" s="313">
        <f>IF(ISERROR(T68/T69),"",IF(T68/T69=0,"-",IF(T68/T69&gt;2,"+++",T68/T69-1)))</f>
        <v>7.4236190142694669E-2</v>
      </c>
      <c r="V68" s="339">
        <v>0</v>
      </c>
      <c r="W68" s="313" t="str">
        <f>IF(ISERROR(V68/V69),"",IF(V68/V69=0,"-",IF(V68/V69&gt;2,"+++",V68/V69-1)))</f>
        <v>-</v>
      </c>
      <c r="X68" s="339">
        <v>0</v>
      </c>
      <c r="Y68" s="313" t="str">
        <f>IF(ISERROR(X68/X69),"",IF(X68/X69=0,"-",IF(X68/X69&gt;2,"+++",X68/X69-1)))</f>
        <v>-</v>
      </c>
      <c r="Z68" s="339">
        <v>45.287499999999994</v>
      </c>
      <c r="AA68" s="313" t="str">
        <f>IF(ISERROR(Z68/Z69),"",IF(Z68/Z69=0,"-",IF(Z68/Z69&gt;2,"+++",Z68/Z69-1)))</f>
        <v/>
      </c>
      <c r="AB68" s="339">
        <v>0</v>
      </c>
      <c r="AC68" s="313" t="str">
        <f>IF(ISERROR(AB68/AB69),"",IF(AB68/AB69=0,"-",IF(AB68/AB69&gt;2,"+++",AB68/AB69-1)))</f>
        <v/>
      </c>
      <c r="AD68" s="339"/>
      <c r="AE68" s="313"/>
      <c r="AF68" s="338">
        <f t="shared" si="27"/>
        <v>487.97374999999965</v>
      </c>
      <c r="AG68" s="315">
        <f>IF(ISERROR(AF68/AF69),"",IF(AF68/AF69=0,"-",IF(AF68/AF69&gt;2,"+++",AF68/AF69-1)))</f>
        <v>0.8397962165270092</v>
      </c>
      <c r="AH68" s="338">
        <v>2135.1062499999998</v>
      </c>
      <c r="AI68" s="315">
        <f>IF(ISERROR(AH68/AH69),"",IF(AH68/AH69=0,"-",IF(AH68/AH69&gt;2,"+++",AH68/AH69-1)))</f>
        <v>0.13360849181824919</v>
      </c>
      <c r="AJ68" s="338"/>
      <c r="AK68" s="315"/>
      <c r="AL68" s="317"/>
      <c r="AM68" s="121"/>
      <c r="AN68" s="122" t="s">
        <v>154</v>
      </c>
      <c r="AO68" s="123" t="s">
        <v>155</v>
      </c>
      <c r="AP68" s="124" t="s">
        <v>156</v>
      </c>
      <c r="AQ68" s="337">
        <f t="shared" si="18"/>
        <v>2024</v>
      </c>
      <c r="AR68" s="338">
        <v>98.65625</v>
      </c>
      <c r="AS68" s="318" t="str">
        <f>IF(ISERROR(AR68/AR69),"",IF(AR68/AR69=0,"-",IF(AR68/AR69&gt;2,"+++",AR68/AR69-1)))</f>
        <v>+++</v>
      </c>
      <c r="AT68" s="339">
        <v>948.43375000000015</v>
      </c>
      <c r="AU68" s="313">
        <f>IF(ISERROR(AT68/AT69),"",IF(AT68/AT69=0,"-",IF(AT68/AT69&gt;2,"+++",AT68/AT69-1)))</f>
        <v>-0.14712646520599426</v>
      </c>
      <c r="AV68" s="339">
        <v>0</v>
      </c>
      <c r="AW68" s="313" t="str">
        <f>IF(ISERROR(AV68/AV69),"",IF(AV68/AV69=0,"-",IF(AV68/AV69&gt;2,"+++",AV68/AV69-1)))</f>
        <v>-</v>
      </c>
      <c r="AX68" s="339">
        <v>24.276250000000001</v>
      </c>
      <c r="AY68" s="313" t="str">
        <f>IF(ISERROR(AX68/AX69),"",IF(AX68/AX69=0,"-",IF(AX68/AX69&gt;2,"+++",AX68/AX69-1)))</f>
        <v>+++</v>
      </c>
      <c r="AZ68" s="339">
        <v>0</v>
      </c>
      <c r="BA68" s="313" t="str">
        <f>IF(ISERROR(AZ68/AZ69),"",IF(AZ68/AZ69=0,"-",IF(AZ68/AZ69&gt;2,"+++",AZ68/AZ69-1)))</f>
        <v>-</v>
      </c>
      <c r="BB68" s="339">
        <v>0</v>
      </c>
      <c r="BC68" s="313" t="str">
        <f>IF(ISERROR(BB68/BB69),"",IF(BB68/BB69=0,"-",IF(BB68/BB69&gt;2,"+++",BB68/BB69-1)))</f>
        <v/>
      </c>
      <c r="BD68" s="339">
        <v>0</v>
      </c>
      <c r="BE68" s="313" t="str">
        <f>IF(ISERROR(BD68/BD69),"",IF(BD68/BD69=0,"-",IF(BD68/BD69&gt;2,"+++",BD68/BD69-1)))</f>
        <v/>
      </c>
      <c r="BF68" s="339">
        <v>0</v>
      </c>
      <c r="BG68" s="313" t="str">
        <f>IF(ISERROR(BF68/BF69),"",IF(BF68/BF69=0,"-",IF(BF68/BF69&gt;2,"+++",BF68/BF69-1)))</f>
        <v/>
      </c>
      <c r="BH68" s="339">
        <v>0</v>
      </c>
      <c r="BI68" s="313" t="str">
        <f>IF(ISERROR(BH68/BH69),"",IF(BH68/BH69=0,"-",IF(BH68/BH69&gt;2,"+++",BH68/BH69-1)))</f>
        <v/>
      </c>
      <c r="BJ68" s="339">
        <v>0</v>
      </c>
      <c r="BK68" s="313" t="str">
        <f>IF(ISERROR(BJ68/BJ69),"",IF(BJ68/BJ69=0,"-",IF(BJ68/BJ69&gt;2,"+++",BJ68/BJ69-1)))</f>
        <v/>
      </c>
      <c r="BL68" s="339">
        <v>0</v>
      </c>
      <c r="BM68" s="313" t="str">
        <f t="shared" ref="BM68" si="61">IF(ISERROR(BL68/BL69),"",IF(BL68/BL69=0,"-",IF(BL68/BL69&gt;2,"+++",BL68/BL69-1)))</f>
        <v/>
      </c>
      <c r="BN68" s="338">
        <f t="shared" si="21"/>
        <v>1.2499999997999112E-3</v>
      </c>
      <c r="BO68" s="315">
        <f>IF(ISERROR(BN68/BN69),"",IF(BN68/BN69=0,"-",IF(BN68/BN69&gt;2,"+++",BN68/BN69-1)))</f>
        <v>-0.99966250421875125</v>
      </c>
      <c r="BP68" s="338">
        <v>1071.3674999999998</v>
      </c>
      <c r="BQ68" s="315">
        <f>IF(ISERROR(BP68/BP69),"",IF(BP68/BP69=0,"-",IF(BP68/BP69&gt;2,"+++",BP68/BP69-1)))</f>
        <v>-4.3675898589437434E-2</v>
      </c>
      <c r="BR68" s="340"/>
      <c r="BS68" s="341"/>
      <c r="BT68" s="321"/>
      <c r="CI68" s="144"/>
      <c r="CJ68" s="144"/>
    </row>
    <row r="69" spans="1:88" ht="15" hidden="1" customHeight="1" outlineLevel="1">
      <c r="A69" s="121"/>
      <c r="B69" s="133"/>
      <c r="C69" s="134"/>
      <c r="D69" s="113" t="s">
        <v>156</v>
      </c>
      <c r="E69" s="342">
        <f>E68-1</f>
        <v>2023</v>
      </c>
      <c r="F69" s="343">
        <v>1572.8700000000001</v>
      </c>
      <c r="G69" s="358"/>
      <c r="H69" s="345">
        <v>9.6074999999999999</v>
      </c>
      <c r="I69" s="358"/>
      <c r="J69" s="345">
        <v>0.53</v>
      </c>
      <c r="K69" s="358"/>
      <c r="L69" s="345">
        <v>6.1087500000000006</v>
      </c>
      <c r="M69" s="358"/>
      <c r="N69" s="345">
        <v>0.09</v>
      </c>
      <c r="O69" s="358"/>
      <c r="P69" s="345">
        <v>0</v>
      </c>
      <c r="Q69" s="358"/>
      <c r="R69" s="345">
        <v>0</v>
      </c>
      <c r="S69" s="358"/>
      <c r="T69" s="345">
        <v>14.27875</v>
      </c>
      <c r="U69" s="358"/>
      <c r="V69" s="345">
        <v>1.75</v>
      </c>
      <c r="W69" s="358"/>
      <c r="X69" s="345">
        <v>12.9925</v>
      </c>
      <c r="Y69" s="358"/>
      <c r="Z69" s="345">
        <v>0</v>
      </c>
      <c r="AA69" s="358"/>
      <c r="AB69" s="345">
        <v>0</v>
      </c>
      <c r="AC69" s="358"/>
      <c r="AD69" s="345"/>
      <c r="AE69" s="358"/>
      <c r="AF69" s="343">
        <f t="shared" si="27"/>
        <v>265.23249999999985</v>
      </c>
      <c r="AG69" s="359"/>
      <c r="AH69" s="343">
        <v>1883.46</v>
      </c>
      <c r="AI69" s="359"/>
      <c r="AJ69" s="343"/>
      <c r="AK69" s="359"/>
      <c r="AL69" s="317"/>
      <c r="AM69" s="121"/>
      <c r="AN69" s="133"/>
      <c r="AO69" s="134"/>
      <c r="AP69" s="113" t="s">
        <v>156</v>
      </c>
      <c r="AQ69" s="342">
        <f t="shared" si="20"/>
        <v>2023</v>
      </c>
      <c r="AR69" s="343">
        <v>4.49</v>
      </c>
      <c r="AS69" s="360"/>
      <c r="AT69" s="345">
        <v>1112.0450000000001</v>
      </c>
      <c r="AU69" s="358"/>
      <c r="AV69" s="345">
        <v>3.7499999999999999E-3</v>
      </c>
      <c r="AW69" s="358"/>
      <c r="AX69" s="345">
        <v>5.1250000000000004E-2</v>
      </c>
      <c r="AY69" s="358"/>
      <c r="AZ69" s="345">
        <v>3.7499999999999999E-3</v>
      </c>
      <c r="BA69" s="358"/>
      <c r="BB69" s="345">
        <v>0</v>
      </c>
      <c r="BC69" s="358"/>
      <c r="BD69" s="345">
        <v>0</v>
      </c>
      <c r="BE69" s="358"/>
      <c r="BF69" s="345">
        <v>0</v>
      </c>
      <c r="BG69" s="358"/>
      <c r="BH69" s="345">
        <v>0</v>
      </c>
      <c r="BI69" s="358"/>
      <c r="BJ69" s="345">
        <v>0</v>
      </c>
      <c r="BK69" s="358"/>
      <c r="BL69" s="345">
        <v>0</v>
      </c>
      <c r="BM69" s="358"/>
      <c r="BN69" s="343">
        <f t="shared" si="21"/>
        <v>3.7037500000001273</v>
      </c>
      <c r="BO69" s="359"/>
      <c r="BP69" s="343">
        <v>1120.2975000000001</v>
      </c>
      <c r="BQ69" s="359"/>
      <c r="BR69" s="348"/>
      <c r="BS69" s="361"/>
      <c r="BT69" s="321"/>
      <c r="CI69" s="144"/>
      <c r="CJ69" s="144"/>
    </row>
    <row r="70" spans="1:88" ht="15" hidden="1" customHeight="1" outlineLevel="2">
      <c r="A70" s="121"/>
      <c r="B70" s="122"/>
      <c r="C70" s="123"/>
      <c r="D70" s="124"/>
      <c r="E70" s="337"/>
      <c r="F70" s="338"/>
      <c r="G70" s="313"/>
      <c r="H70" s="339"/>
      <c r="I70" s="313"/>
      <c r="J70" s="339"/>
      <c r="K70" s="313"/>
      <c r="L70" s="339"/>
      <c r="M70" s="313"/>
      <c r="N70" s="339"/>
      <c r="O70" s="313"/>
      <c r="P70" s="339"/>
      <c r="Q70" s="313"/>
      <c r="R70" s="339"/>
      <c r="S70" s="313"/>
      <c r="T70" s="339"/>
      <c r="U70" s="313"/>
      <c r="V70" s="339"/>
      <c r="W70" s="313"/>
      <c r="X70" s="339"/>
      <c r="Y70" s="313"/>
      <c r="Z70" s="339"/>
      <c r="AA70" s="313"/>
      <c r="AB70" s="339"/>
      <c r="AC70" s="313"/>
      <c r="AD70" s="339"/>
      <c r="AE70" s="313"/>
      <c r="AF70" s="338"/>
      <c r="AG70" s="315"/>
      <c r="AH70" s="338"/>
      <c r="AI70" s="315"/>
      <c r="AJ70" s="338"/>
      <c r="AK70" s="315"/>
      <c r="AL70" s="317"/>
      <c r="AM70" s="121"/>
      <c r="AN70" s="122"/>
      <c r="AO70" s="123"/>
      <c r="AP70" s="124"/>
      <c r="AQ70" s="337"/>
      <c r="AR70" s="338"/>
      <c r="AS70" s="318"/>
      <c r="AT70" s="339"/>
      <c r="AU70" s="313"/>
      <c r="AV70" s="339"/>
      <c r="AW70" s="313"/>
      <c r="AX70" s="339"/>
      <c r="AY70" s="313"/>
      <c r="AZ70" s="339"/>
      <c r="BA70" s="313"/>
      <c r="BB70" s="339"/>
      <c r="BC70" s="313"/>
      <c r="BD70" s="339"/>
      <c r="BE70" s="313"/>
      <c r="BF70" s="339"/>
      <c r="BG70" s="313"/>
      <c r="BH70" s="339"/>
      <c r="BI70" s="313"/>
      <c r="BJ70" s="339"/>
      <c r="BK70" s="313"/>
      <c r="BL70" s="339"/>
      <c r="BM70" s="313"/>
      <c r="BN70" s="338"/>
      <c r="BO70" s="315"/>
      <c r="BP70" s="338"/>
      <c r="BQ70" s="315"/>
      <c r="BR70" s="340"/>
      <c r="BS70" s="341"/>
      <c r="BT70" s="321"/>
      <c r="CI70" s="144"/>
      <c r="CJ70" s="144"/>
    </row>
    <row r="71" spans="1:88" ht="15" hidden="1" customHeight="1" outlineLevel="2">
      <c r="A71" s="121"/>
      <c r="B71" s="133"/>
      <c r="C71" s="134"/>
      <c r="D71" s="113"/>
      <c r="E71" s="342"/>
      <c r="F71" s="343"/>
      <c r="G71" s="358"/>
      <c r="H71" s="345"/>
      <c r="I71" s="358"/>
      <c r="J71" s="345"/>
      <c r="K71" s="358"/>
      <c r="L71" s="345"/>
      <c r="M71" s="358"/>
      <c r="N71" s="345"/>
      <c r="O71" s="358"/>
      <c r="P71" s="345"/>
      <c r="Q71" s="358"/>
      <c r="R71" s="345"/>
      <c r="S71" s="358"/>
      <c r="T71" s="345"/>
      <c r="U71" s="358"/>
      <c r="V71" s="345"/>
      <c r="W71" s="358"/>
      <c r="X71" s="345"/>
      <c r="Y71" s="358"/>
      <c r="Z71" s="345"/>
      <c r="AA71" s="358"/>
      <c r="AB71" s="345"/>
      <c r="AC71" s="358"/>
      <c r="AD71" s="345"/>
      <c r="AE71" s="358"/>
      <c r="AF71" s="343"/>
      <c r="AG71" s="359"/>
      <c r="AH71" s="343"/>
      <c r="AI71" s="359"/>
      <c r="AJ71" s="343"/>
      <c r="AK71" s="359"/>
      <c r="AL71" s="317"/>
      <c r="AM71" s="121"/>
      <c r="AN71" s="133"/>
      <c r="AO71" s="134"/>
      <c r="AP71" s="113"/>
      <c r="AQ71" s="342"/>
      <c r="AR71" s="343"/>
      <c r="AS71" s="360"/>
      <c r="AT71" s="345"/>
      <c r="AU71" s="358"/>
      <c r="AV71" s="345"/>
      <c r="AW71" s="358"/>
      <c r="AX71" s="345"/>
      <c r="AY71" s="358"/>
      <c r="AZ71" s="345"/>
      <c r="BA71" s="358"/>
      <c r="BB71" s="345"/>
      <c r="BC71" s="358"/>
      <c r="BD71" s="345"/>
      <c r="BE71" s="358"/>
      <c r="BF71" s="345"/>
      <c r="BG71" s="358"/>
      <c r="BH71" s="345"/>
      <c r="BI71" s="358"/>
      <c r="BJ71" s="345"/>
      <c r="BK71" s="358"/>
      <c r="BL71" s="345"/>
      <c r="BM71" s="358"/>
      <c r="BN71" s="343"/>
      <c r="BO71" s="359"/>
      <c r="BP71" s="343"/>
      <c r="BQ71" s="359"/>
      <c r="BR71" s="348"/>
      <c r="BS71" s="361"/>
      <c r="BT71" s="321"/>
      <c r="CI71" s="144"/>
      <c r="CJ71" s="144"/>
    </row>
    <row r="72" spans="1:88" ht="15" hidden="1" customHeight="1" outlineLevel="2" collapsed="1">
      <c r="A72" s="121"/>
      <c r="B72" s="122" t="s">
        <v>158</v>
      </c>
      <c r="C72" s="123" t="s">
        <v>159</v>
      </c>
      <c r="D72" s="124" t="s">
        <v>160</v>
      </c>
      <c r="E72" s="337">
        <f>$R$5</f>
        <v>2024</v>
      </c>
      <c r="F72" s="338">
        <v>0</v>
      </c>
      <c r="G72" s="313" t="str">
        <f>IF(ISERROR(F72/F73),"",IF(F72/F73=0,"-",IF(F72/F73&gt;2,"+++",F72/F73-1)))</f>
        <v/>
      </c>
      <c r="H72" s="339">
        <v>0</v>
      </c>
      <c r="I72" s="313" t="str">
        <f>IF(ISERROR(H72/H73),"",IF(H72/H73=0,"-",IF(H72/H73&gt;2,"+++",H72/H73-1)))</f>
        <v/>
      </c>
      <c r="J72" s="339">
        <v>0</v>
      </c>
      <c r="K72" s="313" t="str">
        <f>IF(ISERROR(J72/J73),"",IF(J72/J73=0,"-",IF(J72/J73&gt;2,"+++",J72/J73-1)))</f>
        <v/>
      </c>
      <c r="L72" s="339">
        <v>0</v>
      </c>
      <c r="M72" s="313" t="str">
        <f>IF(ISERROR(L72/L73),"",IF(L72/L73=0,"-",IF(L72/L73&gt;2,"+++",L72/L73-1)))</f>
        <v/>
      </c>
      <c r="N72" s="339">
        <v>0</v>
      </c>
      <c r="O72" s="313" t="str">
        <f>IF(ISERROR(N72/N73),"",IF(N72/N73=0,"-",IF(N72/N73&gt;2,"+++",N72/N73-1)))</f>
        <v/>
      </c>
      <c r="P72" s="339">
        <v>0</v>
      </c>
      <c r="Q72" s="313" t="str">
        <f>IF(ISERROR(P72/P73),"",IF(P72/P73=0,"-",IF(P72/P73&gt;2,"+++",P72/P73-1)))</f>
        <v/>
      </c>
      <c r="R72" s="339">
        <v>0</v>
      </c>
      <c r="S72" s="313" t="str">
        <f>IF(ISERROR(R72/R73),"",IF(R72/R73=0,"-",IF(R72/R73&gt;2,"+++",R72/R73-1)))</f>
        <v/>
      </c>
      <c r="T72" s="339">
        <v>0</v>
      </c>
      <c r="U72" s="313" t="str">
        <f>IF(ISERROR(T72/T73),"",IF(T72/T73=0,"-",IF(T72/T73&gt;2,"+++",T72/T73-1)))</f>
        <v/>
      </c>
      <c r="V72" s="339">
        <v>0</v>
      </c>
      <c r="W72" s="313" t="str">
        <f>IF(ISERROR(V72/V73),"",IF(V72/V73=0,"-",IF(V72/V73&gt;2,"+++",V72/V73-1)))</f>
        <v/>
      </c>
      <c r="X72" s="339">
        <v>0</v>
      </c>
      <c r="Y72" s="313" t="str">
        <f>IF(ISERROR(X72/X73),"",IF(X72/X73=0,"-",IF(X72/X73&gt;2,"+++",X72/X73-1)))</f>
        <v/>
      </c>
      <c r="Z72" s="339">
        <v>0</v>
      </c>
      <c r="AA72" s="313" t="str">
        <f>IF(ISERROR(Z72/Z73),"",IF(Z72/Z73=0,"-",IF(Z72/Z73&gt;2,"+++",Z72/Z73-1)))</f>
        <v/>
      </c>
      <c r="AB72" s="339">
        <v>0</v>
      </c>
      <c r="AC72" s="313" t="str">
        <f>IF(ISERROR(AB72/AB73),"",IF(AB72/AB73=0,"-",IF(AB72/AB73&gt;2,"+++",AB72/AB73-1)))</f>
        <v/>
      </c>
      <c r="AD72" s="339"/>
      <c r="AE72" s="313"/>
      <c r="AF72" s="338">
        <f t="shared" si="27"/>
        <v>0</v>
      </c>
      <c r="AG72" s="315" t="str">
        <f>IF(ISERROR(AF72/AF73),"",IF(AF72/AF73=0,"-",IF(AF72/AF73&gt;2,"+++",AF72/AF73-1)))</f>
        <v/>
      </c>
      <c r="AH72" s="338">
        <v>0</v>
      </c>
      <c r="AI72" s="315" t="str">
        <f>IF(ISERROR(AH72/AH73),"",IF(AH72/AH73=0,"-",IF(AH72/AH73&gt;2,"+++",AH72/AH73-1)))</f>
        <v/>
      </c>
      <c r="AJ72" s="338"/>
      <c r="AK72" s="315"/>
      <c r="AL72" s="317"/>
      <c r="AM72" s="121"/>
      <c r="AN72" s="122" t="s">
        <v>158</v>
      </c>
      <c r="AO72" s="123" t="s">
        <v>159</v>
      </c>
      <c r="AP72" s="124" t="s">
        <v>160</v>
      </c>
      <c r="AQ72" s="337">
        <f t="shared" si="18"/>
        <v>2024</v>
      </c>
      <c r="AR72" s="338">
        <v>0</v>
      </c>
      <c r="AS72" s="318" t="str">
        <f>IF(ISERROR(AR72/AR73),"",IF(AR72/AR73=0,"-",IF(AR72/AR73&gt;2,"+++",AR72/AR73-1)))</f>
        <v/>
      </c>
      <c r="AT72" s="339">
        <v>0</v>
      </c>
      <c r="AU72" s="313" t="str">
        <f>IF(ISERROR(AT72/AT73),"",IF(AT72/AT73=0,"-",IF(AT72/AT73&gt;2,"+++",AT72/AT73-1)))</f>
        <v/>
      </c>
      <c r="AV72" s="339">
        <v>0</v>
      </c>
      <c r="AW72" s="313" t="str">
        <f>IF(ISERROR(AV72/AV73),"",IF(AV72/AV73=0,"-",IF(AV72/AV73&gt;2,"+++",AV72/AV73-1)))</f>
        <v/>
      </c>
      <c r="AX72" s="339">
        <v>0</v>
      </c>
      <c r="AY72" s="313" t="str">
        <f>IF(ISERROR(AX72/AX73),"",IF(AX72/AX73=0,"-",IF(AX72/AX73&gt;2,"+++",AX72/AX73-1)))</f>
        <v/>
      </c>
      <c r="AZ72" s="339">
        <v>0</v>
      </c>
      <c r="BA72" s="313" t="str">
        <f>IF(ISERROR(AZ72/AZ73),"",IF(AZ72/AZ73=0,"-",IF(AZ72/AZ73&gt;2,"+++",AZ72/AZ73-1)))</f>
        <v/>
      </c>
      <c r="BB72" s="339">
        <v>0</v>
      </c>
      <c r="BC72" s="313" t="str">
        <f>IF(ISERROR(BB72/BB73),"",IF(BB72/BB73=0,"-",IF(BB72/BB73&gt;2,"+++",BB72/BB73-1)))</f>
        <v/>
      </c>
      <c r="BD72" s="339">
        <v>0</v>
      </c>
      <c r="BE72" s="313" t="str">
        <f>IF(ISERROR(BD72/BD73),"",IF(BD72/BD73=0,"-",IF(BD72/BD73&gt;2,"+++",BD72/BD73-1)))</f>
        <v/>
      </c>
      <c r="BF72" s="339">
        <v>0</v>
      </c>
      <c r="BG72" s="313" t="str">
        <f>IF(ISERROR(BF72/BF73),"",IF(BF72/BF73=0,"-",IF(BF72/BF73&gt;2,"+++",BF72/BF73-1)))</f>
        <v/>
      </c>
      <c r="BH72" s="339">
        <v>0</v>
      </c>
      <c r="BI72" s="313" t="str">
        <f>IF(ISERROR(BH72/BH73),"",IF(BH72/BH73=0,"-",IF(BH72/BH73&gt;2,"+++",BH72/BH73-1)))</f>
        <v/>
      </c>
      <c r="BJ72" s="339">
        <v>0</v>
      </c>
      <c r="BK72" s="313" t="str">
        <f>IF(ISERROR(BJ72/BJ73),"",IF(BJ72/BJ73=0,"-",IF(BJ72/BJ73&gt;2,"+++",BJ72/BJ73-1)))</f>
        <v/>
      </c>
      <c r="BL72" s="339">
        <v>0</v>
      </c>
      <c r="BM72" s="313" t="str">
        <f t="shared" ref="BM72" si="62">IF(ISERROR(BL72/BL73),"",IF(BL72/BL73=0,"-",IF(BL72/BL73&gt;2,"+++",BL72/BL73-1)))</f>
        <v/>
      </c>
      <c r="BN72" s="338">
        <f t="shared" si="21"/>
        <v>0</v>
      </c>
      <c r="BO72" s="315" t="str">
        <f>IF(ISERROR(BN72/BN73),"",IF(BN72/BN73=0,"-",IF(BN72/BN73&gt;2,"+++",BN72/BN73-1)))</f>
        <v/>
      </c>
      <c r="BP72" s="338">
        <v>0</v>
      </c>
      <c r="BQ72" s="315" t="str">
        <f>IF(ISERROR(BP72/BP73),"",IF(BP72/BP73=0,"-",IF(BP72/BP73&gt;2,"+++",BP72/BP73-1)))</f>
        <v/>
      </c>
      <c r="BR72" s="340"/>
      <c r="BS72" s="341"/>
      <c r="BT72" s="321"/>
      <c r="CI72" s="144"/>
      <c r="CJ72" s="144"/>
    </row>
    <row r="73" spans="1:88" ht="15" hidden="1" customHeight="1" outlineLevel="2">
      <c r="A73" s="121"/>
      <c r="B73" s="156"/>
      <c r="C73" s="157"/>
      <c r="D73" s="113" t="s">
        <v>160</v>
      </c>
      <c r="E73" s="342">
        <f>E72-1</f>
        <v>2023</v>
      </c>
      <c r="F73" s="343">
        <v>0</v>
      </c>
      <c r="G73" s="358"/>
      <c r="H73" s="345">
        <v>0</v>
      </c>
      <c r="I73" s="358"/>
      <c r="J73" s="345">
        <v>0</v>
      </c>
      <c r="K73" s="358"/>
      <c r="L73" s="345">
        <v>0</v>
      </c>
      <c r="M73" s="358"/>
      <c r="N73" s="345">
        <v>0</v>
      </c>
      <c r="O73" s="358"/>
      <c r="P73" s="345">
        <v>0</v>
      </c>
      <c r="Q73" s="358"/>
      <c r="R73" s="345">
        <v>0</v>
      </c>
      <c r="S73" s="358"/>
      <c r="T73" s="345">
        <v>0</v>
      </c>
      <c r="U73" s="358"/>
      <c r="V73" s="345">
        <v>0</v>
      </c>
      <c r="W73" s="358"/>
      <c r="X73" s="345">
        <v>0</v>
      </c>
      <c r="Y73" s="358"/>
      <c r="Z73" s="345">
        <v>0</v>
      </c>
      <c r="AA73" s="358"/>
      <c r="AB73" s="345">
        <v>0</v>
      </c>
      <c r="AC73" s="358"/>
      <c r="AD73" s="345"/>
      <c r="AE73" s="358"/>
      <c r="AF73" s="343">
        <f t="shared" si="27"/>
        <v>0</v>
      </c>
      <c r="AG73" s="359"/>
      <c r="AH73" s="343">
        <v>0</v>
      </c>
      <c r="AI73" s="359"/>
      <c r="AJ73" s="343"/>
      <c r="AK73" s="359"/>
      <c r="AL73" s="317"/>
      <c r="AM73" s="121"/>
      <c r="AN73" s="156"/>
      <c r="AO73" s="157"/>
      <c r="AP73" s="113" t="s">
        <v>160</v>
      </c>
      <c r="AQ73" s="342">
        <f t="shared" si="20"/>
        <v>2023</v>
      </c>
      <c r="AR73" s="343">
        <v>0</v>
      </c>
      <c r="AS73" s="360"/>
      <c r="AT73" s="345">
        <v>0</v>
      </c>
      <c r="AU73" s="358"/>
      <c r="AV73" s="345">
        <v>0</v>
      </c>
      <c r="AW73" s="358"/>
      <c r="AX73" s="345">
        <v>0</v>
      </c>
      <c r="AY73" s="358"/>
      <c r="AZ73" s="345">
        <v>0</v>
      </c>
      <c r="BA73" s="358"/>
      <c r="BB73" s="345">
        <v>0</v>
      </c>
      <c r="BC73" s="358"/>
      <c r="BD73" s="345">
        <v>0</v>
      </c>
      <c r="BE73" s="358"/>
      <c r="BF73" s="345">
        <v>0</v>
      </c>
      <c r="BG73" s="358"/>
      <c r="BH73" s="345">
        <v>0</v>
      </c>
      <c r="BI73" s="358"/>
      <c r="BJ73" s="345">
        <v>0</v>
      </c>
      <c r="BK73" s="358"/>
      <c r="BL73" s="345">
        <v>0</v>
      </c>
      <c r="BM73" s="358"/>
      <c r="BN73" s="343">
        <f t="shared" si="21"/>
        <v>0</v>
      </c>
      <c r="BO73" s="359"/>
      <c r="BP73" s="343">
        <v>0</v>
      </c>
      <c r="BQ73" s="359"/>
      <c r="BR73" s="348"/>
      <c r="BS73" s="361"/>
      <c r="BT73" s="321"/>
      <c r="CI73" s="144"/>
      <c r="CJ73" s="144"/>
    </row>
    <row r="74" spans="1:88" ht="15" hidden="1" customHeight="1" outlineLevel="1">
      <c r="A74" s="121"/>
      <c r="B74" s="182"/>
      <c r="C74" s="183" t="s">
        <v>161</v>
      </c>
      <c r="D74" s="8" t="s">
        <v>162</v>
      </c>
      <c r="E74" s="9">
        <f>$R$5</f>
        <v>2024</v>
      </c>
      <c r="F74" s="392">
        <v>10239.043900000001</v>
      </c>
      <c r="G74" s="313">
        <f>IF(ISERROR(F74/F75),"",IF(F74/F75=0,"-",IF(F74/F75&gt;2,"+++",F74/F75-1)))</f>
        <v>-0.11650779003986955</v>
      </c>
      <c r="H74" s="393">
        <v>50.44785000000001</v>
      </c>
      <c r="I74" s="313" t="str">
        <f>IF(ISERROR(H74/H75),"",IF(H74/H75=0,"-",IF(H74/H75&gt;2,"+++",H74/H75-1)))</f>
        <v>+++</v>
      </c>
      <c r="J74" s="393">
        <v>0</v>
      </c>
      <c r="K74" s="313" t="str">
        <f>IF(ISERROR(J74/J75),"",IF(J74/J75=0,"-",IF(J74/J75&gt;2,"+++",J74/J75-1)))</f>
        <v>-</v>
      </c>
      <c r="L74" s="393">
        <v>28.523749999999996</v>
      </c>
      <c r="M74" s="313" t="str">
        <f>IF(ISERROR(L74/L75),"",IF(L74/L75=0,"-",IF(L74/L75&gt;2,"+++",L74/L75-1)))</f>
        <v>+++</v>
      </c>
      <c r="N74" s="393">
        <v>1910.4682500000004</v>
      </c>
      <c r="O74" s="313" t="str">
        <f>IF(ISERROR(N74/N75),"",IF(N74/N75=0,"-",IF(N74/N75&gt;2,"+++",N74/N75-1)))</f>
        <v>+++</v>
      </c>
      <c r="P74" s="393">
        <v>0</v>
      </c>
      <c r="Q74" s="313" t="str">
        <f>IF(ISERROR(P74/P75),"",IF(P74/P75=0,"-",IF(P74/P75&gt;2,"+++",P74/P75-1)))</f>
        <v/>
      </c>
      <c r="R74" s="393">
        <v>163.82049999999998</v>
      </c>
      <c r="S74" s="313">
        <f>IF(ISERROR(R74/R75),"",IF(R74/R75=0,"-",IF(R74/R75&gt;2,"+++",R74/R75-1)))</f>
        <v>0.23374603676675454</v>
      </c>
      <c r="T74" s="393">
        <v>241.48745000000002</v>
      </c>
      <c r="U74" s="313">
        <f>IF(ISERROR(T74/T75),"",IF(T74/T75=0,"-",IF(T74/T75&gt;2,"+++",T74/T75-1)))</f>
        <v>-0.19106402550139889</v>
      </c>
      <c r="V74" s="393">
        <v>151.70994999999999</v>
      </c>
      <c r="W74" s="313">
        <f>IF(ISERROR(V74/V75),"",IF(V74/V75=0,"-",IF(V74/V75&gt;2,"+++",V74/V75-1)))</f>
        <v>0.17308839534429676</v>
      </c>
      <c r="X74" s="393">
        <v>113.14144999999999</v>
      </c>
      <c r="Y74" s="313">
        <f>IF(ISERROR(X74/X75),"",IF(X74/X75=0,"-",IF(X74/X75&gt;2,"+++",X74/X75-1)))</f>
        <v>0.7431854248517058</v>
      </c>
      <c r="Z74" s="393">
        <v>0</v>
      </c>
      <c r="AA74" s="313" t="str">
        <f>IF(ISERROR(Z74/Z75),"",IF(Z74/Z75=0,"-",IF(Z74/Z75&gt;2,"+++",Z74/Z75-1)))</f>
        <v>-</v>
      </c>
      <c r="AB74" s="393">
        <v>0</v>
      </c>
      <c r="AC74" s="313" t="str">
        <f>IF(ISERROR(AB74/AB75),"",IF(AB74/AB75=0,"-",IF(AB74/AB75&gt;2,"+++",AB74/AB75-1)))</f>
        <v/>
      </c>
      <c r="AD74" s="393"/>
      <c r="AE74" s="313"/>
      <c r="AF74" s="392">
        <f t="shared" si="27"/>
        <v>5730.3805499999962</v>
      </c>
      <c r="AG74" s="315">
        <f>IF(ISERROR(AF74/AF75),"",IF(AF74/AF75=0,"-",IF(AF74/AF75&gt;2,"+++",AF74/AF75-1)))</f>
        <v>0.2378118167342349</v>
      </c>
      <c r="AH74" s="392">
        <v>18629.023649999999</v>
      </c>
      <c r="AI74" s="315">
        <f>IF(ISERROR(AH74/AH75),"",IF(AH74/AH75=0,"-",IF(AH74/AH75&gt;2,"+++",AH74/AH75-1)))</f>
        <v>5.6344315868720685E-2</v>
      </c>
      <c r="AJ74" s="392"/>
      <c r="AK74" s="315"/>
      <c r="AL74" s="317"/>
      <c r="AM74" s="121"/>
      <c r="AN74" s="182"/>
      <c r="AO74" s="183" t="s">
        <v>161</v>
      </c>
      <c r="AP74" s="8" t="s">
        <v>162</v>
      </c>
      <c r="AQ74" s="9">
        <f t="shared" si="18"/>
        <v>2024</v>
      </c>
      <c r="AR74" s="392">
        <v>2048.0185499999998</v>
      </c>
      <c r="AS74" s="318">
        <f>IF(ISERROR(AR74/AR75),"",IF(AR74/AR75=0,"-",IF(AR74/AR75&gt;2,"+++",AR74/AR75-1)))</f>
        <v>-0.16239707761024236</v>
      </c>
      <c r="AT74" s="393">
        <v>2975.4405999999999</v>
      </c>
      <c r="AU74" s="313">
        <f>IF(ISERROR(AT74/AT75),"",IF(AT74/AT75=0,"-",IF(AT74/AT75&gt;2,"+++",AT74/AT75-1)))</f>
        <v>-0.11405710085201537</v>
      </c>
      <c r="AV74" s="393">
        <v>0</v>
      </c>
      <c r="AW74" s="313" t="str">
        <f>IF(ISERROR(AV74/AV75),"",IF(AV74/AV75=0,"-",IF(AV74/AV75&gt;2,"+++",AV74/AV75-1)))</f>
        <v/>
      </c>
      <c r="AX74" s="393">
        <v>0</v>
      </c>
      <c r="AY74" s="313" t="str">
        <f>IF(ISERROR(AX74/AX75),"",IF(AX74/AX75=0,"-",IF(AX74/AX75&gt;2,"+++",AX74/AX75-1)))</f>
        <v>-</v>
      </c>
      <c r="AZ74" s="393">
        <v>0.32474999999999998</v>
      </c>
      <c r="BA74" s="313" t="str">
        <f>IF(ISERROR(AZ74/AZ75),"",IF(AZ74/AZ75=0,"-",IF(AZ74/AZ75&gt;2,"+++",AZ74/AZ75-1)))</f>
        <v>+++</v>
      </c>
      <c r="BB74" s="393">
        <v>2.7000000000000001E-3</v>
      </c>
      <c r="BC74" s="313">
        <f>IF(ISERROR(BB74/BB75),"",IF(BB74/BB75=0,"-",IF(BB74/BB75&gt;2,"+++",BB74/BB75-1)))</f>
        <v>-0.7857142857142857</v>
      </c>
      <c r="BD74" s="393">
        <v>0.93374999999999997</v>
      </c>
      <c r="BE74" s="313" t="str">
        <f>IF(ISERROR(BD74/BD75),"",IF(BD74/BD75=0,"-",IF(BD74/BD75&gt;2,"+++",BD74/BD75-1)))</f>
        <v>+++</v>
      </c>
      <c r="BF74" s="393">
        <v>0</v>
      </c>
      <c r="BG74" s="313" t="str">
        <f>IF(ISERROR(BF74/BF75),"",IF(BF74/BF75=0,"-",IF(BF74/BF75&gt;2,"+++",BF74/BF75-1)))</f>
        <v/>
      </c>
      <c r="BH74" s="393">
        <v>0</v>
      </c>
      <c r="BI74" s="313" t="str">
        <f>IF(ISERROR(BH74/BH75),"",IF(BH74/BH75=0,"-",IF(BH74/BH75&gt;2,"+++",BH74/BH75-1)))</f>
        <v/>
      </c>
      <c r="BJ74" s="393">
        <v>0</v>
      </c>
      <c r="BK74" s="313" t="str">
        <f>IF(ISERROR(BJ74/BJ75),"",IF(BJ74/BJ75=0,"-",IF(BJ74/BJ75&gt;2,"+++",BJ74/BJ75-1)))</f>
        <v>-</v>
      </c>
      <c r="BL74" s="393">
        <v>5.6750000000000002E-2</v>
      </c>
      <c r="BM74" s="313">
        <f t="shared" ref="BM74" si="63">IF(ISERROR(BL74/BL75),"",IF(BL74/BL75=0,"-",IF(BL74/BL75&gt;2,"+++",BL74/BL75-1)))</f>
        <v>-0.82803030303030301</v>
      </c>
      <c r="BN74" s="392">
        <f t="shared" si="21"/>
        <v>154.85890000000018</v>
      </c>
      <c r="BO74" s="315">
        <f>IF(ISERROR(BN74/BN75),"",IF(BN74/BN75=0,"-",IF(BN74/BN75&gt;2,"+++",BN74/BN75-1)))</f>
        <v>-0.31890710334446493</v>
      </c>
      <c r="BP74" s="392">
        <v>5179.6359999999995</v>
      </c>
      <c r="BQ74" s="315">
        <f>IF(ISERROR(BP74/BP75),"",IF(BP74/BP75=0,"-",IF(BP74/BP75&gt;2,"+++",BP74/BP75-1)))</f>
        <v>-0.14444074896526438</v>
      </c>
      <c r="BR74" s="394"/>
      <c r="BS74" s="341"/>
      <c r="BT74" s="321"/>
      <c r="CI74" s="144"/>
      <c r="CJ74" s="144"/>
    </row>
    <row r="75" spans="1:88" ht="15" hidden="1" customHeight="1" outlineLevel="1" thickBot="1">
      <c r="A75" s="121"/>
      <c r="B75" s="182"/>
      <c r="C75" s="183"/>
      <c r="D75" s="192" t="str">
        <f>D74</f>
        <v>1602Other</v>
      </c>
      <c r="E75" s="9">
        <f>E74-1</f>
        <v>2023</v>
      </c>
      <c r="F75" s="395">
        <v>11589.286</v>
      </c>
      <c r="G75" s="388"/>
      <c r="H75" s="396">
        <v>14.151000000000002</v>
      </c>
      <c r="I75" s="388"/>
      <c r="J75" s="396">
        <v>67.933799999999991</v>
      </c>
      <c r="K75" s="388"/>
      <c r="L75" s="396">
        <v>0.72875000000000001</v>
      </c>
      <c r="M75" s="388"/>
      <c r="N75" s="396">
        <v>687.58909999999992</v>
      </c>
      <c r="O75" s="388"/>
      <c r="P75" s="396">
        <v>0</v>
      </c>
      <c r="Q75" s="388"/>
      <c r="R75" s="396">
        <v>132.78300000000002</v>
      </c>
      <c r="S75" s="388"/>
      <c r="T75" s="396">
        <v>298.52480000000003</v>
      </c>
      <c r="U75" s="388"/>
      <c r="V75" s="396">
        <v>129.32524999999998</v>
      </c>
      <c r="W75" s="388"/>
      <c r="X75" s="396">
        <v>64.905000000000015</v>
      </c>
      <c r="Y75" s="388"/>
      <c r="Z75" s="396">
        <v>20.7</v>
      </c>
      <c r="AA75" s="388"/>
      <c r="AB75" s="396">
        <v>0</v>
      </c>
      <c r="AC75" s="388"/>
      <c r="AD75" s="396"/>
      <c r="AE75" s="388"/>
      <c r="AF75" s="395">
        <f t="shared" si="27"/>
        <v>4629.4440500000019</v>
      </c>
      <c r="AG75" s="390"/>
      <c r="AH75" s="395">
        <v>17635.370750000002</v>
      </c>
      <c r="AI75" s="390"/>
      <c r="AJ75" s="395"/>
      <c r="AK75" s="390"/>
      <c r="AL75" s="317"/>
      <c r="AM75" s="121"/>
      <c r="AN75" s="182"/>
      <c r="AO75" s="183"/>
      <c r="AP75" s="192" t="str">
        <f>AP74</f>
        <v>1602Other</v>
      </c>
      <c r="AQ75" s="9">
        <f t="shared" si="20"/>
        <v>2023</v>
      </c>
      <c r="AR75" s="395">
        <v>2445.0947999999999</v>
      </c>
      <c r="AS75" s="397"/>
      <c r="AT75" s="396">
        <v>3358.50155</v>
      </c>
      <c r="AU75" s="388"/>
      <c r="AV75" s="396">
        <v>0</v>
      </c>
      <c r="AW75" s="388"/>
      <c r="AX75" s="396">
        <v>0.58860000000000001</v>
      </c>
      <c r="AY75" s="388"/>
      <c r="AZ75" s="396">
        <v>8.929999999999999E-2</v>
      </c>
      <c r="BA75" s="388"/>
      <c r="BB75" s="396">
        <v>1.26E-2</v>
      </c>
      <c r="BC75" s="388"/>
      <c r="BD75" s="396">
        <v>0.42625000000000002</v>
      </c>
      <c r="BE75" s="388"/>
      <c r="BF75" s="396">
        <v>0</v>
      </c>
      <c r="BG75" s="388"/>
      <c r="BH75" s="396">
        <v>0</v>
      </c>
      <c r="BI75" s="388"/>
      <c r="BJ75" s="396">
        <v>21.682500000000001</v>
      </c>
      <c r="BK75" s="388"/>
      <c r="BL75" s="396">
        <v>0.32999999999999996</v>
      </c>
      <c r="BM75" s="388"/>
      <c r="BN75" s="395">
        <f t="shared" si="21"/>
        <v>227.36825000000044</v>
      </c>
      <c r="BO75" s="390"/>
      <c r="BP75" s="395">
        <v>6054.0938500000002</v>
      </c>
      <c r="BQ75" s="390"/>
      <c r="BR75" s="398"/>
      <c r="BS75" s="391"/>
      <c r="BT75" s="321"/>
      <c r="CI75" s="144"/>
      <c r="CJ75" s="144"/>
    </row>
    <row r="76" spans="1:88" ht="15" customHeight="1" collapsed="1" thickTop="1">
      <c r="A76" s="200" t="s">
        <v>163</v>
      </c>
      <c r="B76" s="201"/>
      <c r="C76" s="201"/>
      <c r="D76" s="202"/>
      <c r="E76" s="201">
        <f>$R$5</f>
        <v>2024</v>
      </c>
      <c r="F76" s="312">
        <f>F12+F14+F16+F30+F48+F50+F56+F64+F66</f>
        <v>117811.0839</v>
      </c>
      <c r="G76" s="313">
        <f>IF(ISERROR(F76/F77),"",IF(F76/F77=0,"-",IF(F76/F77&gt;2,"+++",F76/F77-1)))</f>
        <v>-4.616818049002025E-2</v>
      </c>
      <c r="H76" s="314">
        <f>H12+H14+H16+H30+H48+H50+H56+H64+H66</f>
        <v>39198.485789999999</v>
      </c>
      <c r="I76" s="313">
        <f>IF(ISERROR(H76/H77),"",IF(H76/H77=0,"-",IF(H76/H77&gt;2,"+++",H76/H77-1)))</f>
        <v>0.72175373089368544</v>
      </c>
      <c r="J76" s="314">
        <f>J12+J14+J16+J30+J48+J50+J56+J64+J66</f>
        <v>16017.122170000004</v>
      </c>
      <c r="K76" s="313">
        <f>IF(ISERROR(J76/J77),"",IF(J76/J77=0,"-",IF(J76/J77&gt;2,"+++",J76/J77-1)))</f>
        <v>-0.15489476761267817</v>
      </c>
      <c r="L76" s="314">
        <f>L12+L14+L16+L30+L48+L50+L56+L64+L66</f>
        <v>15840.174019999999</v>
      </c>
      <c r="M76" s="313">
        <f>IF(ISERROR(L76/L77),"",IF(L76/L77=0,"-",IF(L76/L77&gt;2,"+++",L76/L77-1)))</f>
        <v>0.24589779051861371</v>
      </c>
      <c r="N76" s="314">
        <f>N12+N14+N16+N30+N48+N50+N56+N64+N66</f>
        <v>12089.877050000001</v>
      </c>
      <c r="O76" s="313">
        <f>IF(ISERROR(N76/N77),"",IF(N76/N77=0,"-",IF(N76/N77&gt;2,"+++",N76/N77-1)))</f>
        <v>9.5109457280742937E-2</v>
      </c>
      <c r="P76" s="314">
        <f>P12+P14+P16+P30+P48+P50+P56+P64+P66</f>
        <v>11471.04495</v>
      </c>
      <c r="Q76" s="313" t="str">
        <f>IF(ISERROR(P76/P77),"",IF(P76/P77=0,"-",IF(P76/P77&gt;2,"+++",P76/P77-1)))</f>
        <v>+++</v>
      </c>
      <c r="R76" s="314">
        <f>R12+R14+R16+R30+R48+R50+R56+R64+R66</f>
        <v>10460.798860000001</v>
      </c>
      <c r="S76" s="313" t="str">
        <f>IF(ISERROR(R76/R77),"",IF(R76/R77=0,"-",IF(R76/R77&gt;2,"+++",R76/R77-1)))</f>
        <v>+++</v>
      </c>
      <c r="T76" s="314">
        <f>T12+T14+T16+T30+T48+T50+T56+T64+T66</f>
        <v>9196.9002999999975</v>
      </c>
      <c r="U76" s="313">
        <f>IF(ISERROR(T76/T77),"",IF(T76/T77=0,"-",IF(T76/T77&gt;2,"+++",T76/T77-1)))</f>
        <v>4.3382480504974286E-2</v>
      </c>
      <c r="V76" s="314">
        <f>V12+V14+V16+V30+V48+V50+V56+V64+V66</f>
        <v>8634.6526200000008</v>
      </c>
      <c r="W76" s="313">
        <f>IF(ISERROR(V76/V77),"",IF(V76/V77=0,"-",IF(V76/V77&gt;2,"+++",V76/V77-1)))</f>
        <v>0.52781059891344539</v>
      </c>
      <c r="X76" s="314">
        <f>X12+X14+X16+X30+X48+X50+X56+X64+X66</f>
        <v>8462.8003499999995</v>
      </c>
      <c r="Y76" s="313">
        <f>IF(ISERROR(X76/X77),"",IF(X76/X77=0,"-",IF(X76/X77&gt;2,"+++",X76/X77-1)))</f>
        <v>0.10413085476572026</v>
      </c>
      <c r="Z76" s="314">
        <f>Z12+Z14+Z16+Z30+Z48+Z50+Z56+Z64+Z66</f>
        <v>7962.1812000000009</v>
      </c>
      <c r="AA76" s="313">
        <f>IF(ISERROR(Z76/Z77),"",IF(Z76/Z77=0,"-",IF(Z76/Z77&gt;2,"+++",Z76/Z77-1)))</f>
        <v>0.59117210150052135</v>
      </c>
      <c r="AB76" s="314">
        <f>AB12+AB14+AB16+AB30+AB48+AB50+AB56+AB64+AB66</f>
        <v>0</v>
      </c>
      <c r="AC76" s="313" t="str">
        <f>IF(ISERROR(AB76/AB77),"",IF(AB76/AB77=0,"-",IF(AB76/AB77&gt;2,"+++",AB76/AB77-1)))</f>
        <v/>
      </c>
      <c r="AD76" s="314"/>
      <c r="AE76" s="313"/>
      <c r="AF76" s="312">
        <f t="shared" si="27"/>
        <v>93896.067770000023</v>
      </c>
      <c r="AG76" s="315">
        <f>IF(ISERROR(AF76/AF77),"",IF(AF76/AF77=0,"-",IF(AF76/AF77&gt;2,"+++",AF76/AF77-1)))</f>
        <v>0.16771812679421649</v>
      </c>
      <c r="AH76" s="312">
        <f>AH12+AH14+AH16+AH30+AH48+AH50+AH56+AH64+AH66</f>
        <v>351041.18897999998</v>
      </c>
      <c r="AI76" s="315">
        <f>IF(ISERROR(AH76/AH77),"",IF(AH76/AH77=0,"-",IF(AH76/AH77&gt;2,"+++",AH76/AH77-1)))</f>
        <v>0.14352912804041695</v>
      </c>
      <c r="AJ76" s="312"/>
      <c r="AK76" s="316"/>
      <c r="AL76" s="317"/>
      <c r="AM76" s="200" t="s">
        <v>163</v>
      </c>
      <c r="AN76" s="201"/>
      <c r="AO76" s="201"/>
      <c r="AP76" s="202"/>
      <c r="AQ76" s="201">
        <f>$R$5</f>
        <v>2024</v>
      </c>
      <c r="AR76" s="312">
        <f>AR12+AR14+AR16+AR30+AR48+AR50+AR56+AR64+AR66</f>
        <v>38756.290289999997</v>
      </c>
      <c r="AS76" s="318">
        <f>IF(ISERROR(AR76/AR77),"",IF(AR76/AR77=0,"-",IF(AR76/AR77&gt;2,"+++",AR76/AR77-1)))</f>
        <v>1.0212494373198489E-3</v>
      </c>
      <c r="AT76" s="314">
        <f>AT12+AT14+AT16+AT30+AT48+AT50+AT56+AT64+AT66</f>
        <v>28833.904849999999</v>
      </c>
      <c r="AU76" s="313">
        <f>IF(ISERROR(AT76/AT77),"",IF(AT76/AT77=0,"-",IF(AT76/AT77&gt;2,"+++",AT76/AT77-1)))</f>
        <v>-0.12868384030924418</v>
      </c>
      <c r="AV76" s="314">
        <f>AV12+AV14+AV16+AV30+AV48+AV50+AV56+AV64+AV66</f>
        <v>21904.4509</v>
      </c>
      <c r="AW76" s="313">
        <f>IF(ISERROR(AV76/AV77),"",IF(AV76/AV77=0,"-",IF(AV76/AV77&gt;2,"+++",AV76/AV77-1)))</f>
        <v>1.9058848415885565E-2</v>
      </c>
      <c r="AX76" s="314">
        <f>AX12+AX14+AX16+AX30+AX48+AX50+AX56+AX64+AX66</f>
        <v>15911.154949999998</v>
      </c>
      <c r="AY76" s="313">
        <f>IF(ISERROR(AX76/AX77),"",IF(AX76/AX77=0,"-",IF(AX76/AX77&gt;2,"+++",AX76/AX77-1)))</f>
        <v>-2.1408797382813538E-2</v>
      </c>
      <c r="AZ76" s="314">
        <f>AZ12+AZ14+AZ16+AZ30+AZ48+AZ50+AZ56+AZ64+AZ66</f>
        <v>5102.1311000000005</v>
      </c>
      <c r="BA76" s="313">
        <f>IF(ISERROR(AZ76/AZ77),"",IF(AZ76/AZ77=0,"-",IF(AZ76/AZ77&gt;2,"+++",AZ76/AZ77-1)))</f>
        <v>-7.7878295999530334E-2</v>
      </c>
      <c r="BB76" s="314">
        <f>BB12+BB14+BB16+BB30+BB48+BB50+BB56+BB64+BB66</f>
        <v>2817.0192000000002</v>
      </c>
      <c r="BC76" s="313">
        <f>IF(ISERROR(BB76/BB77),"",IF(BB76/BB77=0,"-",IF(BB76/BB77&gt;2,"+++",BB76/BB77-1)))</f>
        <v>0.14308331170200539</v>
      </c>
      <c r="BD76" s="314">
        <f>BD12+BD14+BD16+BD30+BD48+BD50+BD56+BD64+BD66</f>
        <v>2199.7511500000005</v>
      </c>
      <c r="BE76" s="313">
        <f>IF(ISERROR(BD76/BD77),"",IF(BD76/BD77=0,"-",IF(BD76/BD77&gt;2,"+++",BD76/BD77-1)))</f>
        <v>0.38607291549408185</v>
      </c>
      <c r="BF76" s="314">
        <f>BF12+BF14+BF16+BF30+BF48+BF50+BF56+BF64+BF66</f>
        <v>1780.1966</v>
      </c>
      <c r="BG76" s="313">
        <f>IF(ISERROR(BF76/BF77),"",IF(BF76/BF77=0,"-",IF(BF76/BF77&gt;2,"+++",BF76/BF77-1)))</f>
        <v>7.0318020096669098E-2</v>
      </c>
      <c r="BH76" s="314">
        <f>BH12+BH14+BH16+BH30+BH48+BH50+BH56+BH64+BH66</f>
        <v>1702.1784</v>
      </c>
      <c r="BI76" s="313" t="str">
        <f>IF(ISERROR(BH76/BH77),"",IF(BH76/BH77=0,"-",IF(BH76/BH77&gt;2,"+++",BH76/BH77-1)))</f>
        <v>+++</v>
      </c>
      <c r="BJ76" s="314">
        <f>BJ12+BJ14+BJ16+BJ30+BJ48+BJ50+BJ56+BJ64+BJ66</f>
        <v>1688.7817000000002</v>
      </c>
      <c r="BK76" s="313">
        <f>IF(ISERROR(BJ76/BJ77),"",IF(BJ76/BJ77=0,"-",IF(BJ76/BJ77&gt;2,"+++",BJ76/BJ77-1)))</f>
        <v>0.25774411377494255</v>
      </c>
      <c r="BL76" s="314">
        <f t="shared" ref="BL76:BL77" si="64">BL12+BL14+BL16+BL30+BL48+BL50+BL56+BL64+BL66</f>
        <v>1339.8927699999999</v>
      </c>
      <c r="BM76" s="313">
        <f t="shared" ref="BM76" si="65">IF(ISERROR(BL76/BL77),"",IF(BL76/BL77=0,"-",IF(BL76/BL77&gt;2,"+++",BL76/BL77-1)))</f>
        <v>0.11338473327988985</v>
      </c>
      <c r="BN76" s="312">
        <f t="shared" si="21"/>
        <v>1259.7604500000307</v>
      </c>
      <c r="BO76" s="315">
        <f>IF(ISERROR(BN76/BN77),"",IF(BN76/BN77=0,"-",IF(BN76/BN77&gt;2,"+++",BN76/BN77-1)))</f>
        <v>-0.15950714134452548</v>
      </c>
      <c r="BP76" s="312">
        <f t="shared" ref="BP76:BP77" si="66">BP12+BP14+BP16+BP30+BP48+BP50+BP56+BP64+BP66</f>
        <v>123295.51236000002</v>
      </c>
      <c r="BQ76" s="315">
        <f>IF(ISERROR(BP76/BP77),"",IF(BP76/BP77=0,"-",IF(BP76/BP77&gt;2,"+++",BP76/BP77-1)))</f>
        <v>-1.4460421350054098E-2</v>
      </c>
      <c r="BR76" s="319"/>
      <c r="BS76" s="320"/>
      <c r="BT76" s="321"/>
      <c r="CI76" s="144"/>
      <c r="CJ76" s="144"/>
    </row>
    <row r="77" spans="1:88" ht="15" customHeight="1" thickBot="1">
      <c r="A77" s="204"/>
      <c r="B77" s="205"/>
      <c r="C77" s="205"/>
      <c r="D77" s="63"/>
      <c r="E77" s="205">
        <f>E76-1</f>
        <v>2023</v>
      </c>
      <c r="F77" s="387">
        <f>F13+F15+F17+F31+F49+F51+F57+F65+F67</f>
        <v>123513.47637</v>
      </c>
      <c r="G77" s="388"/>
      <c r="H77" s="389">
        <f>H13+H15+H17+H31+H49+H51+H57+H65+H67</f>
        <v>22766.604240000001</v>
      </c>
      <c r="I77" s="388"/>
      <c r="J77" s="389">
        <f>J13+J15+J17+J31+J49+J51+J57+J65+J67</f>
        <v>18952.813869999998</v>
      </c>
      <c r="K77" s="388"/>
      <c r="L77" s="389">
        <f>L13+L15+L17+L31+L49+L51+L57+L65+L67</f>
        <v>12713.863159999999</v>
      </c>
      <c r="M77" s="388"/>
      <c r="N77" s="389">
        <f>N13+N15+N17+N31+N49+N51+N57+N65+N67</f>
        <v>11039.88005</v>
      </c>
      <c r="O77" s="388"/>
      <c r="P77" s="389">
        <f>P13+P15+P17+P31+P49+P51+P57+P65+P67</f>
        <v>5578.381080000001</v>
      </c>
      <c r="Q77" s="388"/>
      <c r="R77" s="389">
        <f>R13+R15+R17+R31+R49+R51+R57+R65+R67</f>
        <v>4870.8464199999999</v>
      </c>
      <c r="S77" s="388"/>
      <c r="T77" s="389">
        <f>T13+T15+T17+T31+T49+T51+T57+T65+T67</f>
        <v>8814.5052000000032</v>
      </c>
      <c r="U77" s="388"/>
      <c r="V77" s="389">
        <f>V13+V15+V17+V31+V49+V51+V57+V65+V67</f>
        <v>5651.6512100000018</v>
      </c>
      <c r="W77" s="388"/>
      <c r="X77" s="389">
        <f>X13+X15+X17+X31+X49+X51+X57+X65+X67</f>
        <v>7664.6715500000009</v>
      </c>
      <c r="Y77" s="388"/>
      <c r="Z77" s="389">
        <f>Z13+Z15+Z17+Z31+Z49+Z51+Z57+Z65+Z67</f>
        <v>5003.9723499999991</v>
      </c>
      <c r="AA77" s="388"/>
      <c r="AB77" s="389">
        <f>AB13+AB15+AB17+AB31+AB49+AB51+AB57+AB65+AB67</f>
        <v>0</v>
      </c>
      <c r="AC77" s="388"/>
      <c r="AD77" s="389"/>
      <c r="AE77" s="388"/>
      <c r="AF77" s="387">
        <f t="shared" si="27"/>
        <v>80409.874279999975</v>
      </c>
      <c r="AG77" s="390"/>
      <c r="AH77" s="387">
        <f>AH13+AH15+AH17+AH31+AH49+AH51+AH57+AH65+AH67</f>
        <v>306980.53978000005</v>
      </c>
      <c r="AI77" s="390"/>
      <c r="AJ77" s="387"/>
      <c r="AK77" s="390"/>
      <c r="AL77" s="317"/>
      <c r="AM77" s="204"/>
      <c r="AN77" s="205"/>
      <c r="AO77" s="205"/>
      <c r="AP77" s="63"/>
      <c r="AQ77" s="205">
        <f t="shared" ref="AQ77:AQ83" si="67">AQ76-1</f>
        <v>2023</v>
      </c>
      <c r="AR77" s="387">
        <f>AR13+AR15+AR17+AR31+AR49+AR51+AR57+AR65+AR67</f>
        <v>38716.750830000004</v>
      </c>
      <c r="AS77" s="397"/>
      <c r="AT77" s="389">
        <f>AT13+AT15+AT17+AT31+AT49+AT51+AT57+AT65+AT67</f>
        <v>33092.356350000002</v>
      </c>
      <c r="AU77" s="388"/>
      <c r="AV77" s="389">
        <f>AV13+AV15+AV17+AV31+AV49+AV51+AV57+AV65+AV67</f>
        <v>21494.785050000006</v>
      </c>
      <c r="AW77" s="388"/>
      <c r="AX77" s="389">
        <f>AX13+AX15+AX17+AX31+AX49+AX51+AX57+AX65+AX67</f>
        <v>16259.245849999999</v>
      </c>
      <c r="AY77" s="388"/>
      <c r="AZ77" s="389">
        <f>AZ13+AZ15+AZ17+AZ31+AZ49+AZ51+AZ57+AZ65+AZ67</f>
        <v>5533.0343900000016</v>
      </c>
      <c r="BA77" s="388"/>
      <c r="BB77" s="389">
        <f>BB13+BB15+BB17+BB31+BB49+BB51+BB57+BB65+BB67</f>
        <v>2464.4041000000002</v>
      </c>
      <c r="BC77" s="388"/>
      <c r="BD77" s="389">
        <f>BD13+BD15+BD17+BD31+BD49+BD51+BD57+BD65+BD67</f>
        <v>1587.0385500000002</v>
      </c>
      <c r="BE77" s="388"/>
      <c r="BF77" s="389">
        <f>BF13+BF15+BF17+BF31+BF49+BF51+BF57+BF65+BF67</f>
        <v>1663.2408</v>
      </c>
      <c r="BG77" s="388"/>
      <c r="BH77" s="389">
        <f>BH13+BH15+BH17+BH31+BH49+BH51+BH57+BH65+BH67</f>
        <v>248.73810000000003</v>
      </c>
      <c r="BI77" s="388"/>
      <c r="BJ77" s="389">
        <f>BJ13+BJ15+BJ17+BJ31+BJ49+BJ51+BJ57+BJ65+BJ67</f>
        <v>1342.7068999999999</v>
      </c>
      <c r="BK77" s="388"/>
      <c r="BL77" s="389">
        <f t="shared" si="64"/>
        <v>1203.44094</v>
      </c>
      <c r="BM77" s="388"/>
      <c r="BN77" s="387">
        <f t="shared" ref="BN77" si="68">BP77-SUM(BL77,BJ77,BH77,BF77,BD77,BB77,AZ77,AX77,AV77,AT77,AR77)</f>
        <v>1498.8354000000108</v>
      </c>
      <c r="BO77" s="390"/>
      <c r="BP77" s="387">
        <f t="shared" si="66"/>
        <v>125104.57726000002</v>
      </c>
      <c r="BQ77" s="390"/>
      <c r="BR77" s="399"/>
      <c r="BS77" s="391"/>
      <c r="BT77" s="321"/>
      <c r="CI77" s="144"/>
      <c r="CJ77" s="144"/>
    </row>
    <row r="78" spans="1:88" ht="15" customHeight="1" thickTop="1">
      <c r="A78" s="212"/>
      <c r="B78" s="9"/>
      <c r="C78" s="9"/>
      <c r="D78" s="8"/>
      <c r="E78" s="9"/>
      <c r="F78" s="392"/>
      <c r="G78" s="400"/>
      <c r="H78" s="401"/>
      <c r="I78" s="402"/>
      <c r="J78" s="401"/>
      <c r="K78" s="402"/>
      <c r="L78" s="401"/>
      <c r="M78" s="402"/>
      <c r="N78" s="401"/>
      <c r="O78" s="402"/>
      <c r="P78" s="401"/>
      <c r="Q78" s="402"/>
      <c r="R78" s="401"/>
      <c r="S78" s="402"/>
      <c r="T78" s="401"/>
      <c r="U78" s="402"/>
      <c r="V78" s="401"/>
      <c r="W78" s="402"/>
      <c r="X78" s="401"/>
      <c r="Y78" s="402"/>
      <c r="Z78" s="401"/>
      <c r="AA78" s="402"/>
      <c r="AB78" s="401"/>
      <c r="AC78" s="402"/>
      <c r="AD78" s="401"/>
      <c r="AE78" s="402"/>
      <c r="AF78" s="401"/>
      <c r="AG78" s="402"/>
      <c r="AH78" s="213"/>
      <c r="AI78" s="212"/>
      <c r="AJ78" s="213"/>
      <c r="AK78" s="212"/>
      <c r="AL78" s="9"/>
      <c r="AM78" s="9"/>
      <c r="AN78" s="8"/>
      <c r="AO78" s="9"/>
      <c r="AP78" s="213"/>
      <c r="AQ78" s="400"/>
      <c r="AR78" s="401"/>
      <c r="AS78" s="402"/>
      <c r="AT78" s="401"/>
      <c r="AU78" s="402"/>
      <c r="AV78" s="401"/>
      <c r="AW78" s="402"/>
      <c r="AX78" s="401"/>
      <c r="AY78" s="402"/>
      <c r="AZ78" s="401"/>
      <c r="BA78" s="402"/>
      <c r="BB78" s="401"/>
      <c r="BC78" s="402"/>
      <c r="BD78" s="401"/>
      <c r="BE78" s="402"/>
      <c r="BF78" s="401"/>
      <c r="BG78" s="402"/>
      <c r="BH78" s="401"/>
      <c r="BI78" s="402"/>
      <c r="BJ78" s="401"/>
      <c r="BK78" s="402"/>
      <c r="BL78" s="401"/>
      <c r="BM78" s="402"/>
      <c r="BN78" s="401"/>
      <c r="BO78" s="402"/>
      <c r="BP78" s="403"/>
      <c r="BQ78" s="9"/>
      <c r="BR78" s="403"/>
      <c r="BS78" s="212"/>
      <c r="CG78" s="144"/>
      <c r="CH78" s="144"/>
    </row>
    <row r="79" spans="1:88" ht="15" customHeight="1" thickBot="1">
      <c r="A79" s="215" t="s">
        <v>164</v>
      </c>
      <c r="B79" s="9"/>
      <c r="C79" s="9"/>
      <c r="D79" s="8"/>
      <c r="E79" s="9"/>
      <c r="F79" s="392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5"/>
      <c r="AE79" s="404"/>
      <c r="AF79" s="405"/>
      <c r="AG79" s="404"/>
      <c r="AH79" s="405"/>
      <c r="AI79" s="404"/>
      <c r="AJ79" s="405"/>
      <c r="AK79" s="404"/>
      <c r="AL79" s="213"/>
      <c r="AM79" s="215" t="s">
        <v>164</v>
      </c>
      <c r="AN79" s="9"/>
      <c r="AO79" s="9"/>
      <c r="AP79" s="8"/>
      <c r="AQ79" s="9"/>
      <c r="AR79" s="213"/>
      <c r="AS79" s="404"/>
      <c r="AT79" s="405"/>
      <c r="AU79" s="404"/>
      <c r="AV79" s="405"/>
      <c r="AW79" s="404"/>
      <c r="AX79" s="405"/>
      <c r="AY79" s="404"/>
      <c r="AZ79" s="405"/>
      <c r="BA79" s="404"/>
      <c r="BB79" s="405"/>
      <c r="BC79" s="404"/>
      <c r="BD79" s="405"/>
      <c r="BE79" s="404"/>
      <c r="BF79" s="405"/>
      <c r="BG79" s="404"/>
      <c r="BH79" s="405"/>
      <c r="BI79" s="404"/>
      <c r="BJ79" s="405"/>
      <c r="BK79" s="404"/>
      <c r="BL79" s="405"/>
      <c r="BM79" s="404"/>
      <c r="BN79" s="405"/>
      <c r="BO79" s="404"/>
      <c r="BP79" s="405"/>
      <c r="BQ79" s="404"/>
      <c r="BR79" s="405"/>
      <c r="BS79" s="404"/>
      <c r="BT79" s="321"/>
      <c r="CI79" s="144"/>
      <c r="CJ79" s="144"/>
    </row>
    <row r="80" spans="1:88" ht="15" customHeight="1" thickTop="1">
      <c r="A80" s="42"/>
      <c r="B80" s="201"/>
      <c r="C80" s="285" t="s">
        <v>165</v>
      </c>
      <c r="D80" s="406"/>
      <c r="E80" s="285">
        <f>$R$5</f>
        <v>2024</v>
      </c>
      <c r="F80" s="286">
        <f>F12+F14</f>
        <v>5792.7926000000007</v>
      </c>
      <c r="G80" s="407">
        <f>IF(ISERROR(F80/F81),"",IF(F80/F81=0,"-",IF(F80/F81&gt;2,"+++",F80/F81-1)))</f>
        <v>-0.28173677954866405</v>
      </c>
      <c r="H80" s="286">
        <f>H12+H14</f>
        <v>9610.3262400000003</v>
      </c>
      <c r="I80" s="407">
        <f>IF(ISERROR(H80/H81),"",IF(H80/H81=0,"-",IF(H80/H81&gt;2,"+++",H80/H81-1)))</f>
        <v>-0.42715126051452534</v>
      </c>
      <c r="J80" s="408">
        <f>J12+J14</f>
        <v>10916.948820000005</v>
      </c>
      <c r="K80" s="407">
        <f>IF(ISERROR(J80/J81),"",IF(J80/J81=0,"-",IF(J80/J81&gt;2,"+++",J80/J81-1)))</f>
        <v>-0.12712906637879673</v>
      </c>
      <c r="L80" s="408">
        <f t="shared" ref="L80:L81" si="69">L12+L14</f>
        <v>1282.5912199999998</v>
      </c>
      <c r="M80" s="407">
        <f t="shared" ref="M80" si="70">IF(ISERROR(L80/L81),"",IF(L80/L81=0,"-",IF(L80/L81&gt;2,"+++",L80/L81-1)))</f>
        <v>0.19806222710176891</v>
      </c>
      <c r="N80" s="408">
        <f t="shared" ref="N80:N81" si="71">N12+N14</f>
        <v>0</v>
      </c>
      <c r="O80" s="407" t="str">
        <f t="shared" ref="O80" si="72">IF(ISERROR(N80/N81),"",IF(N80/N81=0,"-",IF(N80/N81&gt;2,"+++",N80/N81-1)))</f>
        <v/>
      </c>
      <c r="P80" s="408">
        <f t="shared" ref="P80:P81" si="73">P12+P14</f>
        <v>2476.6923999999999</v>
      </c>
      <c r="Q80" s="407">
        <f t="shared" ref="Q80" si="74">IF(ISERROR(P80/P81),"",IF(P80/P81=0,"-",IF(P80/P81&gt;2,"+++",P80/P81-1)))</f>
        <v>-0.55601950378047693</v>
      </c>
      <c r="R80" s="408">
        <f t="shared" ref="R80:R81" si="75">R12+R14</f>
        <v>10055.59506</v>
      </c>
      <c r="S80" s="407" t="str">
        <f t="shared" ref="S80" si="76">IF(ISERROR(R80/R81),"",IF(R80/R81=0,"-",IF(R80/R81&gt;2,"+++",R80/R81-1)))</f>
        <v>+++</v>
      </c>
      <c r="T80" s="408">
        <f t="shared" ref="T80:T81" si="77">T12+T14</f>
        <v>0</v>
      </c>
      <c r="U80" s="407" t="str">
        <f t="shared" ref="U80" si="78">IF(ISERROR(T80/T81),"",IF(T80/T81=0,"-",IF(T80/T81&gt;2,"+++",T80/T81-1)))</f>
        <v/>
      </c>
      <c r="V80" s="408">
        <f t="shared" ref="V80:V81" si="79">V12+V14</f>
        <v>8164.8380700000016</v>
      </c>
      <c r="W80" s="407">
        <f t="shared" ref="W80" si="80">IF(ISERROR(V80/V81),"",IF(V80/V81=0,"-",IF(V80/V81&gt;2,"+++",V80/V81-1)))</f>
        <v>0.5404081948730135</v>
      </c>
      <c r="X80" s="408">
        <f t="shared" ref="X80:X81" si="81">X12+X14</f>
        <v>0</v>
      </c>
      <c r="Y80" s="407" t="str">
        <f t="shared" ref="Y80" si="82">IF(ISERROR(X80/X81),"",IF(X80/X81=0,"-",IF(X80/X81&gt;2,"+++",X80/X81-1)))</f>
        <v/>
      </c>
      <c r="Z80" s="408">
        <f t="shared" ref="Z80:Z81" si="83">Z12+Z14</f>
        <v>0</v>
      </c>
      <c r="AA80" s="407" t="str">
        <f t="shared" ref="AA80" si="84">IF(ISERROR(Z80/Z81),"",IF(Z80/Z81=0,"-",IF(Z80/Z81&gt;2,"+++",Z80/Z81-1)))</f>
        <v/>
      </c>
      <c r="AB80" s="408">
        <f t="shared" ref="AB80:AB81" si="85">AB12+AB14</f>
        <v>0</v>
      </c>
      <c r="AC80" s="409" t="str">
        <f t="shared" ref="AC80" si="86">IF(ISERROR(AB80/AB81),"",IF(AB80/AB81=0,"-",IF(AB80/AB81&gt;2,"+++",AB80/AB81-1)))</f>
        <v/>
      </c>
      <c r="AD80" s="288"/>
      <c r="AE80" s="313"/>
      <c r="AF80" s="410">
        <f t="shared" ref="AF80:AF83" si="87">AH80-Z80-X80-V80-T80-R80-P80-N80-L80-J80-H80-F80</f>
        <v>22401.49037</v>
      </c>
      <c r="AG80" s="411">
        <f>IF(ISERROR(AF80/AF81),"",IF(AF80/AF81=0,"-",IF(AF80/AF81&gt;2,"+++",AF80/AF81-1)))</f>
        <v>-4.2313887686111773E-3</v>
      </c>
      <c r="AH80" s="286">
        <f t="shared" ref="AH80:AH81" si="88">AH12+AH14</f>
        <v>70701.274780000007</v>
      </c>
      <c r="AI80" s="315">
        <f t="shared" ref="AI80" si="89">IF(ISERROR(AH80/AH81),"",IF(AH80/AH81=0,"-",IF(AH80/AH81&gt;2,"+++",AH80/AH81-1)))</f>
        <v>-7.4688727599054427E-2</v>
      </c>
      <c r="AJ80" s="286"/>
      <c r="AK80" s="316"/>
      <c r="AL80" s="317"/>
      <c r="AM80" s="42"/>
      <c r="AN80" s="201"/>
      <c r="AO80" s="285" t="s">
        <v>165</v>
      </c>
      <c r="AP80" s="406"/>
      <c r="AQ80" s="285">
        <f>$R$5</f>
        <v>2024</v>
      </c>
      <c r="AR80" s="286">
        <f>AT12+AT14</f>
        <v>0</v>
      </c>
      <c r="AS80" s="318" t="str">
        <f>IF(ISERROR(AR80/AR81),"",IF(AR80/AR81=0,"-",IF(AR80/AR81&gt;2,"+++",AR80/AR81-1)))</f>
        <v/>
      </c>
      <c r="AT80" s="288">
        <f>AT12+AT14</f>
        <v>0</v>
      </c>
      <c r="AU80" s="409" t="str">
        <f>IF(ISERROR(AT80/AT81),"",IF(AT80/AT81=0,"-",IF(AT80/AT81&gt;2,"+++",AT80/AT81-1)))</f>
        <v/>
      </c>
      <c r="AV80" s="288">
        <f>AV12+AV14</f>
        <v>0</v>
      </c>
      <c r="AW80" s="409" t="str">
        <f>IF(ISERROR(AV80/AV81),"",IF(AV80/AV81=0,"-",IF(AV80/AV81&gt;2,"+++",AV80/AV81-1)))</f>
        <v/>
      </c>
      <c r="AX80" s="288">
        <f>AX12+AX14</f>
        <v>0</v>
      </c>
      <c r="AY80" s="409" t="str">
        <f>IF(ISERROR(AX80/AX81),"",IF(AX80/AX81=0,"-",IF(AX80/AX81&gt;2,"+++",AX80/AX81-1)))</f>
        <v/>
      </c>
      <c r="AZ80" s="288">
        <f>AZ12+AZ14</f>
        <v>0</v>
      </c>
      <c r="BA80" s="409" t="str">
        <f>IF(ISERROR(AZ80/AZ81),"",IF(AZ80/AZ81=0,"-",IF(AZ80/AZ81&gt;2,"+++",AZ80/AZ81-1)))</f>
        <v>-</v>
      </c>
      <c r="BB80" s="288">
        <f>BB12+BB14</f>
        <v>0</v>
      </c>
      <c r="BC80" s="409" t="str">
        <f>IF(ISERROR(BB80/BB81),"",IF(BB80/BB81=0,"-",IF(BB80/BB81&gt;2,"+++",BB80/BB81-1)))</f>
        <v/>
      </c>
      <c r="BD80" s="288">
        <f>BD12+BD14</f>
        <v>0</v>
      </c>
      <c r="BE80" s="409" t="str">
        <f>IF(ISERROR(BD80/BD81),"",IF(BD80/BD81=0,"-",IF(BD80/BD81&gt;2,"+++",BD80/BD81-1)))</f>
        <v/>
      </c>
      <c r="BF80" s="288">
        <f>BF12+BF14</f>
        <v>0</v>
      </c>
      <c r="BG80" s="409" t="str">
        <f>IF(ISERROR(BF80/BF81),"",IF(BF80/BF81=0,"-",IF(BF80/BF81&gt;2,"+++",BF80/BF81-1)))</f>
        <v/>
      </c>
      <c r="BH80" s="288">
        <f>BH12+BH14</f>
        <v>0</v>
      </c>
      <c r="BI80" s="409" t="str">
        <f>IF(ISERROR(BH80/BH81),"",IF(BH80/BH81=0,"-",IF(BH80/BH81&gt;2,"+++",BH80/BH81-1)))</f>
        <v/>
      </c>
      <c r="BJ80" s="288">
        <f>BJ12+BJ14</f>
        <v>0</v>
      </c>
      <c r="BK80" s="409" t="str">
        <f>IF(ISERROR(BJ80/BJ81),"",IF(BJ80/BJ81=0,"-",IF(BJ80/BJ81&gt;2,"+++",BJ80/BJ81-1)))</f>
        <v/>
      </c>
      <c r="BL80" s="288">
        <f t="shared" ref="BL80:BL81" si="90">BL12+BL14</f>
        <v>6.7301200000000012</v>
      </c>
      <c r="BM80" s="409">
        <f t="shared" ref="BM80" si="91">IF(ISERROR(BL80/BL81),"",IF(BL80/BL81=0,"-",IF(BL80/BL81&gt;2,"+++",BL80/BL81-1)))</f>
        <v>-0.15205104234125477</v>
      </c>
      <c r="BN80" s="286">
        <f t="shared" ref="BN80:BN82" si="92">BP80-SUM(BL80,BJ80,BH80,BF80,BD80,BB80,AZ80,AX80,AV80,AT80,AR80,AP80)</f>
        <v>34.82144000000001</v>
      </c>
      <c r="BO80" s="315">
        <f>IF(ISERROR(BN80/BN81),"",IF(BN80/BN81=0,"-",IF(BN80/BN81&gt;2,"+++",BN80/BN81-1)))</f>
        <v>-0.51700067883426892</v>
      </c>
      <c r="BP80" s="286">
        <f t="shared" ref="BP80:BP81" si="93">BP12+BP14</f>
        <v>41.551560000000009</v>
      </c>
      <c r="BQ80" s="315">
        <f>IF(ISERROR(BP80/BP81),"",IF(BP80/BP81=0,"-",IF(BP80/BP81&gt;2,"+++",BP80/BP81-1)))</f>
        <v>-0.48092836255848825</v>
      </c>
      <c r="BR80" s="293"/>
      <c r="BS80" s="320"/>
      <c r="BT80" s="321"/>
      <c r="CI80" s="144"/>
      <c r="CJ80" s="144"/>
    </row>
    <row r="81" spans="1:88" ht="15" customHeight="1" thickBot="1">
      <c r="A81" s="412"/>
      <c r="B81" s="205"/>
      <c r="C81" s="386"/>
      <c r="D81" s="413"/>
      <c r="E81" s="386">
        <f>E80-1</f>
        <v>2023</v>
      </c>
      <c r="F81" s="387">
        <f>F13+F15</f>
        <v>8064.9996200000005</v>
      </c>
      <c r="G81" s="397"/>
      <c r="H81" s="387">
        <f>H13+H15</f>
        <v>16776.376690000001</v>
      </c>
      <c r="I81" s="397"/>
      <c r="J81" s="414">
        <f>J13+J15</f>
        <v>12506.94507</v>
      </c>
      <c r="K81" s="397"/>
      <c r="L81" s="414">
        <f t="shared" si="69"/>
        <v>1070.55476</v>
      </c>
      <c r="M81" s="397"/>
      <c r="N81" s="414">
        <f t="shared" si="71"/>
        <v>0</v>
      </c>
      <c r="O81" s="397"/>
      <c r="P81" s="414">
        <f t="shared" si="73"/>
        <v>5578.381080000001</v>
      </c>
      <c r="Q81" s="397"/>
      <c r="R81" s="414">
        <f t="shared" si="75"/>
        <v>4613.7206699999997</v>
      </c>
      <c r="S81" s="397"/>
      <c r="T81" s="414">
        <f t="shared" si="77"/>
        <v>0</v>
      </c>
      <c r="U81" s="397"/>
      <c r="V81" s="414">
        <f t="shared" si="79"/>
        <v>5300.437960000002</v>
      </c>
      <c r="W81" s="397"/>
      <c r="X81" s="414">
        <f t="shared" si="81"/>
        <v>0</v>
      </c>
      <c r="Y81" s="397"/>
      <c r="Z81" s="414">
        <f t="shared" si="83"/>
        <v>0</v>
      </c>
      <c r="AA81" s="397"/>
      <c r="AB81" s="414">
        <f t="shared" si="85"/>
        <v>0</v>
      </c>
      <c r="AC81" s="388"/>
      <c r="AD81" s="389"/>
      <c r="AE81" s="388"/>
      <c r="AF81" s="387">
        <f t="shared" si="87"/>
        <v>22496.682580000022</v>
      </c>
      <c r="AG81" s="390"/>
      <c r="AH81" s="387">
        <f t="shared" si="88"/>
        <v>76408.098430000013</v>
      </c>
      <c r="AI81" s="390"/>
      <c r="AJ81" s="387"/>
      <c r="AK81" s="390"/>
      <c r="AL81" s="317"/>
      <c r="AM81" s="412"/>
      <c r="AN81" s="205"/>
      <c r="AO81" s="386"/>
      <c r="AP81" s="413"/>
      <c r="AQ81" s="386">
        <f t="shared" si="67"/>
        <v>2023</v>
      </c>
      <c r="AR81" s="387">
        <f>AT13+AT15</f>
        <v>0</v>
      </c>
      <c r="AS81" s="397"/>
      <c r="AT81" s="389">
        <f>AT13+AT15</f>
        <v>0</v>
      </c>
      <c r="AU81" s="388"/>
      <c r="AV81" s="389">
        <f>AV13+AV15</f>
        <v>0</v>
      </c>
      <c r="AW81" s="388"/>
      <c r="AX81" s="389">
        <f>AX13+AX15</f>
        <v>0</v>
      </c>
      <c r="AY81" s="388"/>
      <c r="AZ81" s="389">
        <f>AZ13+AZ15</f>
        <v>1.8640000000000004E-2</v>
      </c>
      <c r="BA81" s="388"/>
      <c r="BB81" s="389">
        <f>BB13+BB15</f>
        <v>0</v>
      </c>
      <c r="BC81" s="388"/>
      <c r="BD81" s="389">
        <f>BD13+BD15</f>
        <v>0</v>
      </c>
      <c r="BE81" s="388"/>
      <c r="BF81" s="389">
        <f>BF13+BF15</f>
        <v>0</v>
      </c>
      <c r="BG81" s="388"/>
      <c r="BH81" s="389">
        <f>BH13+BH15</f>
        <v>0</v>
      </c>
      <c r="BI81" s="388"/>
      <c r="BJ81" s="389">
        <f>BJ13+BJ15</f>
        <v>0</v>
      </c>
      <c r="BK81" s="388"/>
      <c r="BL81" s="389">
        <f t="shared" si="90"/>
        <v>7.9369399999999999</v>
      </c>
      <c r="BM81" s="388"/>
      <c r="BN81" s="387">
        <f t="shared" si="92"/>
        <v>72.094179999999966</v>
      </c>
      <c r="BO81" s="390"/>
      <c r="BP81" s="387">
        <f t="shared" si="93"/>
        <v>80.049759999999964</v>
      </c>
      <c r="BQ81" s="390"/>
      <c r="BR81" s="399"/>
      <c r="BS81" s="391"/>
      <c r="BT81" s="321"/>
      <c r="CI81" s="144"/>
      <c r="CJ81" s="144"/>
    </row>
    <row r="82" spans="1:88" ht="15" customHeight="1" thickTop="1">
      <c r="A82" s="50"/>
      <c r="B82" s="415"/>
      <c r="C82" s="311" t="s">
        <v>166</v>
      </c>
      <c r="D82" s="416"/>
      <c r="E82" s="311">
        <f>$R$5</f>
        <v>2024</v>
      </c>
      <c r="F82" s="312">
        <f>F16+F30+F50+F68+F72</f>
        <v>93176.607399999994</v>
      </c>
      <c r="G82" s="318">
        <f>IF(ISERROR(F82/F83),"",IF(F82/F83=0,"-",IF(F82/F83&gt;2,"+++",F82/F83-1)))</f>
        <v>-3.4116924315311659E-2</v>
      </c>
      <c r="H82" s="312">
        <f>H16+H30+H50+H68+H72</f>
        <v>29505.391699999996</v>
      </c>
      <c r="I82" s="318" t="str">
        <f>IF(ISERROR(H82/H83),"",IF(H82/H83=0,"-",IF(H82/H83&gt;2,"+++",H82/H83-1)))</f>
        <v>+++</v>
      </c>
      <c r="J82" s="417">
        <f>J16+J30+J50+J68+J72</f>
        <v>4657.4723500000009</v>
      </c>
      <c r="K82" s="318">
        <f>IF(ISERROR(J82/J83),"",IF(J82/J83=0,"-",IF(J82/J83&gt;2,"+++",J82/J83-1)))</f>
        <v>-0.22265181036830894</v>
      </c>
      <c r="L82" s="417">
        <f t="shared" ref="L82:L83" si="94">L16+L30+L50+L68+L72</f>
        <v>13517.898049999998</v>
      </c>
      <c r="M82" s="318">
        <f t="shared" ref="M82" si="95">IF(ISERROR(L82/L83),"",IF(L82/L83=0,"-",IF(L82/L83&gt;2,"+++",L82/L83-1)))</f>
        <v>0.27169853040429204</v>
      </c>
      <c r="N82" s="417">
        <f t="shared" ref="N82:N83" si="96">N16+N30+N50+N68+N72</f>
        <v>1875.9768000000001</v>
      </c>
      <c r="O82" s="318">
        <f t="shared" ref="O82" si="97">IF(ISERROR(N82/N83),"",IF(N82/N83=0,"-",IF(N82/N83&gt;2,"+++",N82/N83-1)))</f>
        <v>-0.30326406438395059</v>
      </c>
      <c r="P82" s="417">
        <f t="shared" ref="P82:P83" si="98">P16+P30+P50+P68+P72</f>
        <v>8994.3525499999996</v>
      </c>
      <c r="Q82" s="318" t="str">
        <f t="shared" ref="Q82" si="99">IF(ISERROR(P82/P83),"",IF(P82/P83=0,"-",IF(P82/P83&gt;2,"+++",P82/P83-1)))</f>
        <v/>
      </c>
      <c r="R82" s="417">
        <f t="shared" ref="R82:R83" si="100">R16+R30+R50+R68+R72</f>
        <v>169.37630000000004</v>
      </c>
      <c r="S82" s="318">
        <f t="shared" ref="S82" si="101">IF(ISERROR(R82/R83),"",IF(R82/R83=0,"-",IF(R82/R83&gt;2,"+++",R82/R83-1)))</f>
        <v>0.66691319570025831</v>
      </c>
      <c r="T82" s="417">
        <f t="shared" ref="T82:T83" si="102">T16+T30+T50+T68+T72</f>
        <v>409.64285000000001</v>
      </c>
      <c r="U82" s="318">
        <f t="shared" ref="U82" si="103">IF(ISERROR(T82/T83),"",IF(T82/T83=0,"-",IF(T82/T83&gt;2,"+++",T82/T83-1)))</f>
        <v>5.5257264181369781E-2</v>
      </c>
      <c r="V82" s="417">
        <f t="shared" ref="V82:V83" si="104">V16+V30+V50+V68+V72</f>
        <v>284.19460000000004</v>
      </c>
      <c r="W82" s="318">
        <f t="shared" ref="W82" si="105">IF(ISERROR(V82/V83),"",IF(V82/V83=0,"-",IF(V82/V83&gt;2,"+++",V82/V83-1)))</f>
        <v>0.57169023509437533</v>
      </c>
      <c r="X82" s="417">
        <f t="shared" ref="X82:X83" si="106">X16+X30+X50+X68+X72</f>
        <v>3574.2188999999998</v>
      </c>
      <c r="Y82" s="318">
        <f t="shared" ref="Y82" si="107">IF(ISERROR(X82/X83),"",IF(X82/X83=0,"-",IF(X82/X83&gt;2,"+++",X82/X83-1)))</f>
        <v>0.86534914141656216</v>
      </c>
      <c r="Z82" s="417">
        <f t="shared" ref="Z82:Z83" si="108">Z16+Z30+Z50+Z68+Z72</f>
        <v>4910.9572000000007</v>
      </c>
      <c r="AA82" s="318">
        <f t="shared" ref="AA82" si="109">IF(ISERROR(Z82/Z83),"",IF(Z82/Z83=0,"-",IF(Z82/Z83&gt;2,"+++",Z82/Z83-1)))</f>
        <v>0.63181215448813677</v>
      </c>
      <c r="AB82" s="417">
        <f t="shared" ref="AB82:AB83" si="110">AB16+AB30+AB50+AB68+AB72</f>
        <v>0</v>
      </c>
      <c r="AC82" s="313" t="str">
        <f t="shared" ref="AC82" si="111">IF(ISERROR(AB82/AB83),"",IF(AB82/AB83=0,"-",IF(AB82/AB83&gt;2,"+++",AB82/AB83-1)))</f>
        <v/>
      </c>
      <c r="AD82" s="314"/>
      <c r="AE82" s="313"/>
      <c r="AF82" s="312">
        <f t="shared" si="87"/>
        <v>34506.864850000013</v>
      </c>
      <c r="AG82" s="315">
        <f>IF(ISERROR(AF82/AF83),"",IF(AF82/AF83=0,"-",IF(AF82/AF83&gt;2,"+++",AF82/AF83-1)))</f>
        <v>0.19162316986496597</v>
      </c>
      <c r="AH82" s="312">
        <f t="shared" ref="AH82:AH83" si="112">AH16+AH30+AH50+AH68+AH72</f>
        <v>195582.95355000001</v>
      </c>
      <c r="AI82" s="315">
        <f t="shared" ref="AI82" si="113">IF(ISERROR(AH82/AH83),"",IF(AH82/AH83=0,"-",IF(AH82/AH83&gt;2,"+++",AH82/AH83-1)))</f>
        <v>0.25131118612006365</v>
      </c>
      <c r="AJ82" s="312"/>
      <c r="AK82" s="316"/>
      <c r="AL82" s="317"/>
      <c r="AM82" s="50"/>
      <c r="AN82" s="415"/>
      <c r="AO82" s="311" t="s">
        <v>166</v>
      </c>
      <c r="AP82" s="416"/>
      <c r="AQ82" s="311">
        <f>$R$5</f>
        <v>2024</v>
      </c>
      <c r="AR82" s="312">
        <f>AR16+AR30+AR50+AR68+AR72</f>
        <v>30324.828699999998</v>
      </c>
      <c r="AS82" s="318">
        <f>IF(ISERROR(AR82/AR83),"",IF(AR82/AR83=0,"-",IF(AR82/AR83&gt;2,"+++",AR82/AR83-1)))</f>
        <v>-1.381021952924788E-2</v>
      </c>
      <c r="AT82" s="314">
        <f>AT16+AT30+AT50+AT68+AT72</f>
        <v>25858.403249999999</v>
      </c>
      <c r="AU82" s="313">
        <f>IF(ISERROR(AT82/AT83),"",IF(AT82/AT83=0,"-",IF(AT82/AT83&gt;2,"+++",AT82/AT83-1)))</f>
        <v>-0.13033684295363268</v>
      </c>
      <c r="AV82" s="314">
        <f>AV16+AV30+AV50+AV68+AV72</f>
        <v>21878.392899999999</v>
      </c>
      <c r="AW82" s="313">
        <f>IF(ISERROR(AV82/AV83),"",IF(AV82/AV83=0,"-",IF(AV82/AV83&gt;2,"+++",AV82/AV83-1)))</f>
        <v>1.8517043331081284E-2</v>
      </c>
      <c r="AX82" s="314">
        <f>AX16+AX30+AX50+AX68+AX72</f>
        <v>15813.620949999999</v>
      </c>
      <c r="AY82" s="313">
        <f>IF(ISERROR(AX82/AX83),"",IF(AX82/AX83=0,"-",IF(AX82/AX83&gt;2,"+++",AX82/AX83-1)))</f>
        <v>-2.7372266550486635E-2</v>
      </c>
      <c r="AZ82" s="314">
        <f>AZ16+AZ30+AZ50+AZ68+AZ72</f>
        <v>5098.9963500000003</v>
      </c>
      <c r="BA82" s="313">
        <f>IF(ISERROR(AZ82/AZ83),"",IF(AZ82/AZ83=0,"-",IF(AZ82/AZ83&gt;2,"+++",AZ82/AZ83-1)))</f>
        <v>-7.7870551107650621E-2</v>
      </c>
      <c r="BB82" s="314">
        <f>BB16+BB30+BB50+BB68+BB72</f>
        <v>2811.3915000000002</v>
      </c>
      <c r="BC82" s="313">
        <f>IF(ISERROR(BB82/BB83),"",IF(BB82/BB83=0,"-",IF(BB82/BB83&gt;2,"+++",BB82/BB83-1)))</f>
        <v>0.14359447465741182</v>
      </c>
      <c r="BD82" s="314">
        <f>BD16+BD30+BD50+BD68+BD72</f>
        <v>2198.8174000000004</v>
      </c>
      <c r="BE82" s="313">
        <f>IF(ISERROR(BD82/BD83),"",IF(BD82/BD83=0,"-",IF(BD82/BD83&gt;2,"+++",BD82/BD83-1)))</f>
        <v>0.38585677168896271</v>
      </c>
      <c r="BF82" s="314">
        <f>BF16+BF30+BF50+BF68+BF72</f>
        <v>1780.1966</v>
      </c>
      <c r="BG82" s="313">
        <f>IF(ISERROR(BF82/BF83),"",IF(BF82/BF83=0,"-",IF(BF82/BF83&gt;2,"+++",BF82/BF83-1)))</f>
        <v>7.0318020096669098E-2</v>
      </c>
      <c r="BH82" s="314">
        <f>BH16+BH30+BH50+BH68+BH72</f>
        <v>1702.1784</v>
      </c>
      <c r="BI82" s="313" t="str">
        <f>IF(ISERROR(BH82/BH83),"",IF(BH82/BH83=0,"-",IF(BH82/BH83&gt;2,"+++",BH82/BH83-1)))</f>
        <v>+++</v>
      </c>
      <c r="BJ82" s="314">
        <f>BJ16+BJ30+BJ50+BJ68+BJ72</f>
        <v>1490.4237000000001</v>
      </c>
      <c r="BK82" s="313">
        <f>IF(ISERROR(BJ82/BJ83),"",IF(BJ82/BJ83=0,"-",IF(BJ82/BJ83&gt;2,"+++",BJ82/BJ83-1)))</f>
        <v>0.24313504932842234</v>
      </c>
      <c r="BL82" s="314">
        <f t="shared" ref="BL82:BL83" si="114">BL16+BL30+BL50+BL68+BL72</f>
        <v>778.26690000000008</v>
      </c>
      <c r="BM82" s="313">
        <f t="shared" ref="BM82" si="115">IF(ISERROR(BL82/BL83),"",IF(BL82/BL83=0,"-",IF(BL82/BL83&gt;2,"+++",BL82/BL83-1)))</f>
        <v>0.11194805640129579</v>
      </c>
      <c r="BN82" s="312">
        <f t="shared" si="92"/>
        <v>842.72515000001295</v>
      </c>
      <c r="BO82" s="315">
        <f>IF(ISERROR(BN82/BN83),"",IF(BN82/BN83=0,"-",IF(BN82/BN83&gt;2,"+++",BN82/BN83-1)))</f>
        <v>-0.16452605370101692</v>
      </c>
      <c r="BP82" s="312">
        <f t="shared" ref="BP82:BP83" si="116">BP16+BP30+BP50+BP68+BP72</f>
        <v>110578.2418</v>
      </c>
      <c r="BQ82" s="315">
        <f>IF(ISERROR(BP82/BP83),"",IF(BP82/BP83=0,"-",IF(BP82/BP83&gt;2,"+++",BP82/BP83-1)))</f>
        <v>-1.810058720733998E-2</v>
      </c>
      <c r="BR82" s="319"/>
      <c r="BS82" s="320"/>
      <c r="BT82" s="321"/>
      <c r="CI82" s="144"/>
      <c r="CJ82" s="144"/>
    </row>
    <row r="83" spans="1:88" ht="15" customHeight="1" thickBot="1">
      <c r="A83" s="412"/>
      <c r="B83" s="205"/>
      <c r="C83" s="386"/>
      <c r="D83" s="413"/>
      <c r="E83" s="386">
        <f>E82-1</f>
        <v>2023</v>
      </c>
      <c r="F83" s="387">
        <f>F17+F31+F51+F69+F73</f>
        <v>96467.791749999989</v>
      </c>
      <c r="G83" s="397"/>
      <c r="H83" s="387">
        <f>H17+H31+H51+H69+H73</f>
        <v>5966.6955500000004</v>
      </c>
      <c r="I83" s="397"/>
      <c r="J83" s="414">
        <f>J17+J31+J51+J69+J73</f>
        <v>5991.4879999999994</v>
      </c>
      <c r="K83" s="397"/>
      <c r="L83" s="414">
        <f t="shared" si="94"/>
        <v>10629.79765</v>
      </c>
      <c r="M83" s="397"/>
      <c r="N83" s="414">
        <f t="shared" si="96"/>
        <v>2692.5219500000003</v>
      </c>
      <c r="O83" s="397"/>
      <c r="P83" s="414">
        <f t="shared" si="98"/>
        <v>0</v>
      </c>
      <c r="Q83" s="397"/>
      <c r="R83" s="414">
        <f t="shared" si="100"/>
        <v>101.61075000000001</v>
      </c>
      <c r="S83" s="397"/>
      <c r="T83" s="414">
        <f t="shared" si="102"/>
        <v>388.19240000000002</v>
      </c>
      <c r="U83" s="397"/>
      <c r="V83" s="414">
        <f t="shared" si="104"/>
        <v>180.821</v>
      </c>
      <c r="W83" s="397"/>
      <c r="X83" s="414">
        <f t="shared" si="106"/>
        <v>1916.1125500000001</v>
      </c>
      <c r="Y83" s="397"/>
      <c r="Z83" s="414">
        <f t="shared" si="108"/>
        <v>3009.5113499999998</v>
      </c>
      <c r="AA83" s="397"/>
      <c r="AB83" s="414">
        <f t="shared" si="110"/>
        <v>0</v>
      </c>
      <c r="AC83" s="388"/>
      <c r="AD83" s="389"/>
      <c r="AE83" s="388"/>
      <c r="AF83" s="387">
        <f t="shared" si="87"/>
        <v>28957.866650000025</v>
      </c>
      <c r="AG83" s="390"/>
      <c r="AH83" s="387">
        <f t="shared" si="112"/>
        <v>156302.40959999998</v>
      </c>
      <c r="AI83" s="390"/>
      <c r="AJ83" s="387"/>
      <c r="AK83" s="390"/>
      <c r="AL83" s="317"/>
      <c r="AM83" s="412"/>
      <c r="AN83" s="205"/>
      <c r="AO83" s="386"/>
      <c r="AP83" s="413"/>
      <c r="AQ83" s="386">
        <f t="shared" si="67"/>
        <v>2023</v>
      </c>
      <c r="AR83" s="387">
        <f>AR17+AR31+AR51+AR69+AR73</f>
        <v>30749.485850000001</v>
      </c>
      <c r="AS83" s="397"/>
      <c r="AT83" s="389">
        <f>AT17+AT31+AT51+AT69+AT73</f>
        <v>29733.8148</v>
      </c>
      <c r="AU83" s="388"/>
      <c r="AV83" s="389">
        <f>AV17+AV31+AV51+AV69+AV73</f>
        <v>21480.635050000004</v>
      </c>
      <c r="AW83" s="388"/>
      <c r="AX83" s="389">
        <f>AX17+AX31+AX51+AX69+AX73</f>
        <v>16258.65725</v>
      </c>
      <c r="AY83" s="388"/>
      <c r="AZ83" s="389">
        <f>AZ17+AZ31+AZ51+AZ69+AZ73</f>
        <v>5529.5884500000002</v>
      </c>
      <c r="BA83" s="388"/>
      <c r="BB83" s="389">
        <f>BB17+BB31+BB51+BB69+BB73</f>
        <v>2458.3815</v>
      </c>
      <c r="BC83" s="388"/>
      <c r="BD83" s="389">
        <f>BD17+BD31+BD51+BD69+BD73</f>
        <v>1586.6123000000002</v>
      </c>
      <c r="BE83" s="388"/>
      <c r="BF83" s="389">
        <f>BF17+BF31+BF51+BF69+BF73</f>
        <v>1663.2408</v>
      </c>
      <c r="BG83" s="388"/>
      <c r="BH83" s="389">
        <f>BH17+BH31+BH51+BH69+BH73</f>
        <v>248.73810000000003</v>
      </c>
      <c r="BI83" s="388"/>
      <c r="BJ83" s="389">
        <f>BJ17+BJ31+BJ51+BJ69+BJ73</f>
        <v>1198.9234000000001</v>
      </c>
      <c r="BK83" s="388"/>
      <c r="BL83" s="389">
        <f t="shared" si="114"/>
        <v>699.91300000000001</v>
      </c>
      <c r="BM83" s="388"/>
      <c r="BN83" s="387">
        <f>BP83-SUM(BL83,BJ83,BH83,BF83,BD83,BB83,AZ83,AX83,AV83,AT83,AR83,AP83)</f>
        <v>1008.6791500000108</v>
      </c>
      <c r="BO83" s="390"/>
      <c r="BP83" s="387">
        <f t="shared" si="116"/>
        <v>112616.66965000003</v>
      </c>
      <c r="BQ83" s="390"/>
      <c r="BR83" s="399"/>
      <c r="BS83" s="391"/>
      <c r="BT83" s="321"/>
      <c r="CI83" s="144"/>
      <c r="CJ83" s="144"/>
    </row>
    <row r="84" spans="1:88" s="32" customFormat="1" ht="9" customHeight="1" thickTop="1">
      <c r="A84" s="418"/>
      <c r="B84" s="418"/>
      <c r="C84" s="418"/>
      <c r="D84" s="250"/>
      <c r="E84" s="419"/>
      <c r="F84" s="420"/>
      <c r="G84" s="421"/>
      <c r="H84" s="421"/>
      <c r="I84" s="421"/>
      <c r="J84" s="420"/>
      <c r="K84" s="421"/>
      <c r="L84" s="420"/>
      <c r="M84" s="421"/>
      <c r="N84" s="420"/>
      <c r="O84" s="421"/>
      <c r="P84" s="420"/>
      <c r="Q84" s="421"/>
      <c r="R84" s="420"/>
      <c r="S84" s="421"/>
      <c r="T84" s="420"/>
      <c r="U84" s="421"/>
      <c r="V84" s="420"/>
      <c r="W84" s="421"/>
      <c r="X84" s="420"/>
      <c r="Y84" s="421"/>
      <c r="Z84" s="421"/>
      <c r="AA84" s="421"/>
      <c r="AB84" s="420"/>
      <c r="AC84" s="421"/>
      <c r="AD84" s="420"/>
      <c r="AE84" s="421"/>
      <c r="AF84" s="420"/>
      <c r="AG84" s="421"/>
      <c r="AH84" s="420"/>
      <c r="AI84" s="421"/>
      <c r="AJ84" s="420"/>
      <c r="AK84" s="421"/>
      <c r="AL84" s="420"/>
      <c r="AM84" s="418"/>
      <c r="AN84" s="418"/>
      <c r="AO84" s="418"/>
      <c r="AP84" s="250"/>
      <c r="AQ84" s="419"/>
      <c r="AR84" s="420"/>
      <c r="AS84" s="421"/>
      <c r="AT84" s="420"/>
      <c r="AU84" s="421"/>
      <c r="AV84" s="420"/>
      <c r="AW84" s="421"/>
      <c r="AX84" s="420"/>
      <c r="AY84" s="421"/>
      <c r="AZ84" s="420"/>
      <c r="BA84" s="421"/>
      <c r="BB84" s="420"/>
      <c r="BC84" s="421"/>
      <c r="BD84" s="420"/>
      <c r="BE84" s="421"/>
      <c r="BF84" s="420"/>
      <c r="BG84" s="421"/>
      <c r="BH84" s="421"/>
      <c r="BI84" s="421"/>
      <c r="BJ84" s="420"/>
      <c r="BK84" s="421"/>
      <c r="BL84" s="420"/>
      <c r="BM84" s="421"/>
      <c r="BN84" s="420"/>
      <c r="BO84" s="421"/>
      <c r="BP84" s="422"/>
      <c r="BQ84" s="25"/>
      <c r="BR84" s="423"/>
    </row>
    <row r="85" spans="1:88" s="32" customFormat="1" ht="18.75" hidden="1" customHeight="1" outlineLevel="1" thickTop="1">
      <c r="A85" s="424"/>
      <c r="B85" s="424"/>
      <c r="C85" s="425"/>
      <c r="D85" s="426"/>
      <c r="E85" s="425"/>
      <c r="F85" s="499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500"/>
      <c r="W85" s="501"/>
      <c r="X85" s="427"/>
      <c r="Y85" s="427"/>
      <c r="Z85" s="500"/>
      <c r="AA85" s="502"/>
      <c r="AB85" s="502"/>
      <c r="AC85" s="501"/>
      <c r="AD85" s="428"/>
      <c r="AE85" s="428"/>
      <c r="AF85" s="429"/>
      <c r="AG85" s="426"/>
      <c r="AI85" s="424"/>
      <c r="AK85" s="424"/>
      <c r="AL85" s="424"/>
      <c r="AM85" s="425"/>
      <c r="AN85" s="426"/>
      <c r="AO85" s="425"/>
      <c r="AP85" s="499"/>
      <c r="AQ85" s="487"/>
      <c r="AR85" s="487"/>
      <c r="AS85" s="488"/>
      <c r="AT85" s="489"/>
      <c r="AU85" s="490"/>
      <c r="AV85" s="499"/>
      <c r="AW85" s="487"/>
      <c r="AX85" s="487"/>
      <c r="AY85" s="487"/>
      <c r="AZ85" s="487"/>
      <c r="BA85" s="488"/>
      <c r="BB85" s="487"/>
      <c r="BC85" s="487"/>
      <c r="BD85" s="487"/>
      <c r="BE85" s="488"/>
      <c r="BF85" s="489"/>
      <c r="BG85" s="490"/>
      <c r="BK85" s="426"/>
      <c r="BM85" s="426"/>
    </row>
    <row r="86" spans="1:88" s="32" customFormat="1" ht="16.5" hidden="1" customHeight="1" outlineLevel="1" thickBot="1">
      <c r="A86" s="424"/>
      <c r="B86" s="424"/>
      <c r="C86" s="425"/>
      <c r="D86" s="426"/>
      <c r="E86" s="425"/>
      <c r="F86" s="491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3"/>
      <c r="W86" s="494"/>
      <c r="X86" s="430"/>
      <c r="Y86" s="430"/>
      <c r="Z86" s="493"/>
      <c r="AA86" s="495"/>
      <c r="AB86" s="495"/>
      <c r="AC86" s="494"/>
      <c r="AD86" s="431"/>
      <c r="AE86" s="431"/>
      <c r="AG86" s="426"/>
      <c r="AI86" s="424"/>
      <c r="AK86" s="424"/>
      <c r="AL86" s="424"/>
      <c r="AM86" s="425"/>
      <c r="AN86" s="426"/>
      <c r="AO86" s="425"/>
      <c r="AP86" s="491"/>
      <c r="AQ86" s="492"/>
      <c r="AR86" s="492"/>
      <c r="AS86" s="496"/>
      <c r="AT86" s="497"/>
      <c r="AU86" s="498"/>
      <c r="AV86" s="491"/>
      <c r="AW86" s="492"/>
      <c r="AX86" s="492"/>
      <c r="AY86" s="492"/>
      <c r="AZ86" s="492"/>
      <c r="BA86" s="496"/>
      <c r="BB86" s="492"/>
      <c r="BC86" s="492"/>
      <c r="BD86" s="492"/>
      <c r="BE86" s="496"/>
      <c r="BF86" s="497"/>
      <c r="BG86" s="498"/>
      <c r="BK86" s="426"/>
      <c r="BM86" s="426"/>
    </row>
    <row r="87" spans="1:88" ht="28.5" hidden="1" customHeight="1" outlineLevel="1" thickTop="1">
      <c r="E87" s="374"/>
      <c r="F87" s="433">
        <f>+SUMIF($F$89:$AG$89,F$89,$F76:$AI76)</f>
        <v>232085.48704000007</v>
      </c>
      <c r="G87" s="434"/>
      <c r="H87" s="433"/>
      <c r="I87" s="434"/>
      <c r="J87" s="433"/>
      <c r="K87" s="434"/>
      <c r="L87" s="433"/>
      <c r="M87" s="434"/>
      <c r="N87" s="433"/>
      <c r="O87" s="434"/>
      <c r="P87" s="433"/>
      <c r="Q87" s="434"/>
      <c r="R87" s="433"/>
      <c r="S87" s="434"/>
      <c r="T87" s="433"/>
      <c r="U87" s="434"/>
      <c r="V87" s="433">
        <f>+SUMIF($F$89:$AG$89,V$89,$F76:$AI76)</f>
        <v>8634.6526200000008</v>
      </c>
      <c r="W87" s="434"/>
      <c r="X87" s="434"/>
      <c r="Y87" s="434"/>
      <c r="Z87" s="433">
        <f>+SUMIF($F$89:$AG$89,Z$89,$F76:$AI76)</f>
        <v>7962.1812000000009</v>
      </c>
      <c r="AA87" s="434"/>
      <c r="AB87" s="433"/>
      <c r="AC87" s="434"/>
      <c r="AD87" s="434"/>
      <c r="AE87" s="434"/>
      <c r="AF87" s="433"/>
      <c r="AG87" s="434"/>
      <c r="AH87" s="433"/>
      <c r="AJ87" s="433"/>
      <c r="AO87" s="374"/>
      <c r="AP87" s="433">
        <f>+SUMIF($AP$89:$BI$89,AP$89,$AT76:$BQ76)</f>
        <v>50738.355750000002</v>
      </c>
      <c r="AQ87" s="434"/>
      <c r="AR87" s="433"/>
      <c r="AS87" s="434"/>
      <c r="AT87" s="433">
        <f>+SUMIF($AP$89:$BI$89,AT$89,$AT76:$BQ76)</f>
        <v>15911.154949999998</v>
      </c>
      <c r="AU87" s="434"/>
      <c r="AV87" s="433">
        <f>+SUMIF($AP$89:$BI$89,AV$89,$AT76:$BQ76)</f>
        <v>10118.901450000001</v>
      </c>
      <c r="AW87" s="434"/>
      <c r="AX87" s="433"/>
      <c r="AY87" s="434"/>
      <c r="AZ87" s="433"/>
      <c r="BA87" s="434"/>
      <c r="BB87" s="433">
        <f>+SUMIF($AP$89:$BI$89,BB$89,$AT76:$BQ76)</f>
        <v>3482.375</v>
      </c>
      <c r="BC87" s="434"/>
      <c r="BD87" s="433"/>
      <c r="BE87" s="434"/>
      <c r="BF87" s="433">
        <f>+SUMIF($AP$89:$BI$89,BF$89,$AT76:$BQ76)</f>
        <v>1688.7817000000002</v>
      </c>
      <c r="BG87" s="434"/>
      <c r="BH87" s="433"/>
      <c r="BI87" s="434"/>
      <c r="BJ87" s="433"/>
      <c r="BK87" s="434"/>
      <c r="BL87" s="433"/>
      <c r="BM87" s="434"/>
      <c r="BN87" s="321"/>
      <c r="CE87" s="144"/>
      <c r="CF87" s="144"/>
    </row>
    <row r="88" spans="1:88" ht="28.5" hidden="1" customHeight="1" outlineLevel="1">
      <c r="E88" s="374"/>
      <c r="F88" s="433">
        <f>+SUMIF($F$89:$AG$89,F$89,$F77:$AI77)</f>
        <v>208250.37039000003</v>
      </c>
      <c r="G88" s="434"/>
      <c r="H88" s="435"/>
      <c r="I88" s="434"/>
      <c r="J88" s="433"/>
      <c r="K88" s="434"/>
      <c r="L88" s="433"/>
      <c r="M88" s="434"/>
      <c r="N88" s="433"/>
      <c r="O88" s="434"/>
      <c r="P88" s="433"/>
      <c r="Q88" s="434"/>
      <c r="R88" s="433"/>
      <c r="S88" s="434"/>
      <c r="T88" s="433"/>
      <c r="U88" s="434"/>
      <c r="V88" s="433">
        <f>+SUMIF($F$89:$AG$89,V$89,$F77:$AI77)</f>
        <v>5651.6512100000018</v>
      </c>
      <c r="W88" s="434"/>
      <c r="X88" s="434"/>
      <c r="Y88" s="434"/>
      <c r="Z88" s="433">
        <f>+SUMIF($F$89:$AG$89,Z$89,$F77:$AI77)</f>
        <v>5003.9723499999991</v>
      </c>
      <c r="AA88" s="434"/>
      <c r="AB88" s="433"/>
      <c r="AC88" s="434"/>
      <c r="AD88" s="434"/>
      <c r="AE88" s="434"/>
      <c r="AF88" s="433"/>
      <c r="AG88" s="434"/>
      <c r="AH88" s="433"/>
      <c r="AJ88" s="433"/>
      <c r="AO88" s="374"/>
      <c r="AP88" s="433">
        <f>+SUMIF($AP$89:$BI$89,AP$89,$AT77:$BQ77)</f>
        <v>54587.141400000008</v>
      </c>
      <c r="AQ88" s="434"/>
      <c r="AR88" s="435"/>
      <c r="AS88" s="434"/>
      <c r="AT88" s="433">
        <f>+SUMIF($AP$89:$BI$89,AT$89,$AT77:$BQ77)</f>
        <v>16259.245849999999</v>
      </c>
      <c r="AU88" s="434"/>
      <c r="AV88" s="433">
        <f>+SUMIF($AP$89:$BI$89,AV$89,$AT77:$BQ77)</f>
        <v>9584.4770400000016</v>
      </c>
      <c r="AW88" s="434"/>
      <c r="AX88" s="433"/>
      <c r="AY88" s="434"/>
      <c r="AZ88" s="433"/>
      <c r="BA88" s="434"/>
      <c r="BB88" s="433">
        <f>+SUMIF($AP$89:$BI$89,BB$89,$AT77:$BQ77)</f>
        <v>1911.9789000000001</v>
      </c>
      <c r="BC88" s="434"/>
      <c r="BD88" s="433"/>
      <c r="BE88" s="434"/>
      <c r="BF88" s="433">
        <f>+SUMIF($AP$89:$BI$89,BF$89,$AT77:$BQ77)</f>
        <v>1342.7068999999999</v>
      </c>
      <c r="BG88" s="434"/>
      <c r="BH88" s="433"/>
      <c r="BI88" s="434"/>
      <c r="BJ88" s="433"/>
      <c r="BK88" s="434"/>
      <c r="BL88" s="433"/>
      <c r="BM88" s="434"/>
      <c r="BN88" s="321"/>
      <c r="CE88" s="144"/>
      <c r="CF88" s="144"/>
    </row>
    <row r="89" spans="1:88" ht="13.2" hidden="1" customHeight="1" outlineLevel="1">
      <c r="F89" s="5" t="s">
        <v>171</v>
      </c>
      <c r="H89" s="5" t="s">
        <v>171</v>
      </c>
      <c r="J89" s="5" t="s">
        <v>171</v>
      </c>
      <c r="L89" s="5" t="s">
        <v>171</v>
      </c>
      <c r="N89" s="5" t="s">
        <v>171</v>
      </c>
      <c r="P89" s="5" t="s">
        <v>171</v>
      </c>
      <c r="R89" s="5" t="s">
        <v>171</v>
      </c>
      <c r="T89" s="5" t="s">
        <v>171</v>
      </c>
      <c r="V89" s="5" t="s">
        <v>172</v>
      </c>
      <c r="Z89" s="5" t="s">
        <v>173</v>
      </c>
      <c r="AB89" s="5" t="s">
        <v>173</v>
      </c>
      <c r="AP89" s="5" t="s">
        <v>171</v>
      </c>
      <c r="AQ89" s="436"/>
      <c r="AR89" s="5" t="s">
        <v>171</v>
      </c>
      <c r="AS89" s="5"/>
      <c r="AT89" s="5" t="s">
        <v>174</v>
      </c>
      <c r="AU89" s="5"/>
      <c r="AV89" s="5" t="s">
        <v>175</v>
      </c>
      <c r="AW89" s="5"/>
      <c r="AX89" s="5" t="s">
        <v>175</v>
      </c>
      <c r="AY89" s="5"/>
      <c r="AZ89" s="5" t="s">
        <v>175</v>
      </c>
      <c r="BA89" s="5"/>
      <c r="BB89" s="5" t="s">
        <v>176</v>
      </c>
      <c r="BD89" s="5" t="s">
        <v>176</v>
      </c>
      <c r="BF89" s="5" t="s">
        <v>173</v>
      </c>
      <c r="BI89" s="225"/>
    </row>
    <row r="90" spans="1:88" collapsed="1"/>
  </sheetData>
  <mergeCells count="78">
    <mergeCell ref="K4:M4"/>
    <mergeCell ref="AV4:AX4"/>
    <mergeCell ref="K5:M5"/>
    <mergeCell ref="AV5:AX5"/>
    <mergeCell ref="F9:G9"/>
    <mergeCell ref="H9:I9"/>
    <mergeCell ref="J9:K9"/>
    <mergeCell ref="L9:M9"/>
    <mergeCell ref="N9:O9"/>
    <mergeCell ref="P9:Q9"/>
    <mergeCell ref="AT9:AU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R9:AS9"/>
    <mergeCell ref="BR9:BS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AH10:AI10"/>
    <mergeCell ref="AJ10:AK10"/>
    <mergeCell ref="BP10:BQ10"/>
    <mergeCell ref="BR10:BS10"/>
    <mergeCell ref="A12:A13"/>
    <mergeCell ref="B12:C13"/>
    <mergeCell ref="AM12:AM13"/>
    <mergeCell ref="AN12:AO13"/>
    <mergeCell ref="A14:A15"/>
    <mergeCell ref="B14:C15"/>
    <mergeCell ref="AM14:AM15"/>
    <mergeCell ref="AN14:AO15"/>
    <mergeCell ref="A16:A17"/>
    <mergeCell ref="B16:C17"/>
    <mergeCell ref="AM16:AM17"/>
    <mergeCell ref="AN16:AO17"/>
    <mergeCell ref="B30:C31"/>
    <mergeCell ref="AN30:AO31"/>
    <mergeCell ref="B48:C49"/>
    <mergeCell ref="AN48:AO49"/>
    <mergeCell ref="B50:C51"/>
    <mergeCell ref="AN50:AO51"/>
    <mergeCell ref="B56:C57"/>
    <mergeCell ref="AN56:AO57"/>
    <mergeCell ref="B64:C65"/>
    <mergeCell ref="AN64:AO65"/>
    <mergeCell ref="B66:C67"/>
    <mergeCell ref="AN66:AO67"/>
    <mergeCell ref="BB85:BE85"/>
    <mergeCell ref="BF85:BG85"/>
    <mergeCell ref="F86:U86"/>
    <mergeCell ref="V86:W86"/>
    <mergeCell ref="Z86:AC86"/>
    <mergeCell ref="AP86:AS86"/>
    <mergeCell ref="AT86:AU86"/>
    <mergeCell ref="AV86:BA86"/>
    <mergeCell ref="BB86:BE86"/>
    <mergeCell ref="BF86:BG86"/>
    <mergeCell ref="F85:U85"/>
    <mergeCell ref="V85:W85"/>
    <mergeCell ref="Z85:AC85"/>
    <mergeCell ref="AP85:AS85"/>
    <mergeCell ref="AT85:AU85"/>
    <mergeCell ref="AV85:BA85"/>
  </mergeCells>
  <conditionalFormatting sqref="BN9 BP9:BS9">
    <cfRule type="expression" dxfId="7" priority="2" stopIfTrue="1">
      <formula>(BO76&lt;0)</formula>
    </cfRule>
  </conditionalFormatting>
  <conditionalFormatting sqref="AP86:BG86 F86 Z86">
    <cfRule type="cellIs" dxfId="6" priority="3" stopIfTrue="1" operator="lessThan">
      <formula>0</formula>
    </cfRule>
  </conditionalFormatting>
  <conditionalFormatting sqref="AL11">
    <cfRule type="expression" dxfId="5" priority="4" stopIfTrue="1">
      <formula>ISNA(AL11)</formula>
    </cfRule>
  </conditionalFormatting>
  <conditionalFormatting sqref="V86:Y86">
    <cfRule type="cellIs" dxfId="4" priority="1" stopIfTrue="1" operator="lessThan">
      <formula>0</formula>
    </cfRule>
  </conditionalFormatting>
  <dataValidations count="3">
    <dataValidation type="list" errorStyle="warning" allowBlank="1" showInputMessage="1" showErrorMessage="1" error="From 1 to 12" sqref="R4 T4" xr:uid="{2B6011DE-7EAE-4D3C-A939-015BF51CB4C2}">
      <formula1>$CL$12:$CL$23</formula1>
    </dataValidation>
    <dataValidation type="list" allowBlank="1" showInputMessage="1" showErrorMessage="1" sqref="K5" xr:uid="{3276A4F7-3069-443D-ADB5-DAD2AC8F50CF}">
      <formula1>$CI$21:$CI$22</formula1>
    </dataValidation>
    <dataValidation type="list" allowBlank="1" showInputMessage="1" showErrorMessage="1" sqref="K4" xr:uid="{C39745B4-2375-4B76-8DC3-0A96D58F4106}">
      <formula1>$CI$13:$CI$16</formula1>
    </dataValidation>
  </dataValidations>
  <printOptions horizontalCentered="1"/>
  <pageMargins left="0.17" right="0.2" top="0.27559055118110237" bottom="0.34" header="0.11811023622047245" footer="0.2"/>
  <pageSetup paperSize="9" scale="55" fitToWidth="2" orientation="landscape" copies="2" r:id="rId1"/>
  <headerFooter alignWithMargins="0">
    <oddHeader>&amp;L&amp;8AGRI-C4-mw/df&amp;R&amp;8&amp;D</oddHeader>
    <oddFooter>&amp;L&amp;"Arial,Italique"&amp;8&amp;Z&amp;F&amp;R&amp;8&amp;P/&amp;N</oddFooter>
  </headerFooter>
  <colBreaks count="1" manualBreakCount="1">
    <brk id="3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13E8C-4AEA-4860-BC3F-9FDA8E00C3DC}">
  <sheetPr codeName="Sheet10">
    <tabColor rgb="FFFF0000"/>
  </sheetPr>
  <dimension ref="A1:CP90"/>
  <sheetViews>
    <sheetView showGridLines="0" showZeros="0" zoomScaleNormal="100" workbookViewId="0">
      <pane xSplit="5" ySplit="11" topLeftCell="AG12" activePane="bottomRight" state="frozen"/>
      <selection activeCell="A2" sqref="A2:AM83"/>
      <selection pane="topRight" activeCell="A2" sqref="A2:AM83"/>
      <selection pane="bottomLeft" activeCell="A2" sqref="A2:AM83"/>
      <selection pane="bottomRight" activeCell="A2" sqref="A2:AM83"/>
    </sheetView>
  </sheetViews>
  <sheetFormatPr defaultColWidth="9.109375" defaultRowHeight="13.2" outlineLevelRow="2" outlineLevelCol="2"/>
  <cols>
    <col min="1" max="1" width="5.88671875" style="432" customWidth="1"/>
    <col min="2" max="2" width="5" style="5" customWidth="1"/>
    <col min="3" max="3" width="15.88671875" style="5" customWidth="1"/>
    <col min="4" max="4" width="19.109375" style="225" hidden="1" customWidth="1" outlineLevel="1"/>
    <col min="5" max="5" width="6.44140625" style="5" customWidth="1" collapsed="1"/>
    <col min="6" max="6" width="7.44140625" style="5" customWidth="1"/>
    <col min="7" max="7" width="7.44140625" style="436" customWidth="1"/>
    <col min="8" max="8" width="7.44140625" style="5" customWidth="1"/>
    <col min="9" max="9" width="5.33203125" style="5" customWidth="1"/>
    <col min="10" max="10" width="7.44140625" style="5" customWidth="1"/>
    <col min="11" max="11" width="5.33203125" style="5" customWidth="1"/>
    <col min="12" max="12" width="7.44140625" style="5" customWidth="1"/>
    <col min="13" max="13" width="5.33203125" style="5" customWidth="1"/>
    <col min="14" max="14" width="7.44140625" style="5" customWidth="1"/>
    <col min="15" max="15" width="5.33203125" style="5" customWidth="1"/>
    <col min="16" max="16" width="7.44140625" style="5" customWidth="1"/>
    <col min="17" max="17" width="6.5546875" style="5" customWidth="1"/>
    <col min="18" max="18" width="7.44140625" style="5" customWidth="1"/>
    <col min="19" max="19" width="6" style="225" customWidth="1"/>
    <col min="20" max="20" width="7.44140625" style="5" customWidth="1"/>
    <col min="21" max="21" width="5.33203125" style="225" customWidth="1"/>
    <col min="22" max="22" width="7.44140625" style="5" customWidth="1"/>
    <col min="23" max="23" width="6" style="225" customWidth="1"/>
    <col min="24" max="24" width="7.44140625" style="225" customWidth="1"/>
    <col min="25" max="25" width="6.44140625" style="225" customWidth="1"/>
    <col min="26" max="26" width="7.44140625" style="5" customWidth="1"/>
    <col min="27" max="27" width="6.44140625" style="225" customWidth="1"/>
    <col min="28" max="28" width="7.44140625" style="5" hidden="1" customWidth="1" outlineLevel="1"/>
    <col min="29" max="29" width="6.88671875" style="225" hidden="1" customWidth="1" outlineLevel="1"/>
    <col min="30" max="30" width="7.44140625" style="225" hidden="1" customWidth="1" outlineLevel="2"/>
    <col min="31" max="31" width="5.33203125" style="225" hidden="1" customWidth="1" outlineLevel="2"/>
    <col min="32" max="32" width="7.44140625" style="5" customWidth="1" collapsed="1"/>
    <col min="33" max="33" width="6.109375" style="225" customWidth="1"/>
    <col min="34" max="34" width="8.109375" style="5" customWidth="1"/>
    <col min="35" max="35" width="6.5546875" style="432" customWidth="1"/>
    <col min="36" max="36" width="8.109375" style="5" customWidth="1"/>
    <col min="37" max="37" width="6.5546875" style="432" customWidth="1"/>
    <col min="38" max="38" width="5" style="5" customWidth="1"/>
    <col min="39" max="39" width="7.44140625" style="5" customWidth="1"/>
    <col min="40" max="40" width="7" style="225" customWidth="1"/>
    <col min="41" max="41" width="23.33203125" style="5" customWidth="1"/>
    <col min="42" max="42" width="6.33203125" style="5" hidden="1" customWidth="1" outlineLevel="1"/>
    <col min="43" max="43" width="5" style="225" customWidth="1" collapsed="1"/>
    <col min="44" max="44" width="6.6640625" style="5" customWidth="1"/>
    <col min="45" max="45" width="5.88671875" style="225" customWidth="1"/>
    <col min="46" max="46" width="6.6640625" style="5" customWidth="1"/>
    <col min="47" max="47" width="5.88671875" style="225" customWidth="1"/>
    <col min="48" max="48" width="6.6640625" style="5" customWidth="1"/>
    <col min="49" max="49" width="5.88671875" style="225" customWidth="1"/>
    <col min="50" max="50" width="6.6640625" style="5" customWidth="1"/>
    <col min="51" max="51" width="5.88671875" style="225" customWidth="1"/>
    <col min="52" max="52" width="6.6640625" style="225" customWidth="1"/>
    <col min="53" max="53" width="5.88671875" style="225" customWidth="1"/>
    <col min="54" max="54" width="6.6640625" style="5" customWidth="1"/>
    <col min="55" max="55" width="5.88671875" style="225" customWidth="1"/>
    <col min="56" max="56" width="6.6640625" style="5" customWidth="1"/>
    <col min="57" max="57" width="5.88671875" style="225" customWidth="1"/>
    <col min="58" max="58" width="6.6640625" style="225" customWidth="1"/>
    <col min="59" max="59" width="5.88671875" style="225" customWidth="1"/>
    <col min="60" max="60" width="6.6640625" style="5" customWidth="1"/>
    <col min="61" max="61" width="5.88671875" style="5" customWidth="1"/>
    <col min="62" max="62" width="6.6640625" style="5" customWidth="1"/>
    <col min="63" max="63" width="5.88671875" style="225" customWidth="1"/>
    <col min="64" max="64" width="6.6640625" style="5" customWidth="1"/>
    <col min="65" max="65" width="5.88671875" style="225" customWidth="1"/>
    <col min="66" max="66" width="6.6640625" style="5" customWidth="1"/>
    <col min="67" max="67" width="6.109375" style="5" customWidth="1"/>
    <col min="68" max="68" width="6.6640625" style="5" customWidth="1" collapsed="1"/>
    <col min="69" max="69" width="5.88671875" style="5" customWidth="1"/>
    <col min="70" max="70" width="6.6640625" style="5" hidden="1" customWidth="1" outlineLevel="1" collapsed="1"/>
    <col min="71" max="71" width="7.44140625" style="5" hidden="1" customWidth="1" outlineLevel="1"/>
    <col min="72" max="72" width="1.44140625" style="5" customWidth="1" collapsed="1"/>
    <col min="73" max="82" width="1.44140625" style="5" customWidth="1"/>
    <col min="83" max="83" width="16" style="5" hidden="1" customWidth="1" outlineLevel="1"/>
    <col min="84" max="88" width="9.109375" style="5" hidden="1" customWidth="1" outlineLevel="1"/>
    <col min="89" max="89" width="9.109375" style="5" collapsed="1"/>
    <col min="90" max="92" width="0" style="5" hidden="1" customWidth="1" outlineLevel="1"/>
    <col min="93" max="93" width="9.109375" style="5" collapsed="1"/>
    <col min="94" max="16384" width="9.109375" style="5"/>
  </cols>
  <sheetData>
    <row r="1" spans="1:92" ht="41.4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22"/>
      <c r="AH1" s="2"/>
      <c r="AI1" s="2"/>
      <c r="AJ1" s="2"/>
      <c r="AK1" s="2"/>
      <c r="AL1" s="223"/>
      <c r="AM1" s="224"/>
    </row>
    <row r="2" spans="1:92" ht="46.2" customHeight="1">
      <c r="A2" s="226" t="str">
        <f>"Exports of BEEF Products to Main Partners in TONNES (" &amp; K5 &amp; ")"</f>
        <v>Exports of BEEF Products to Main Partners in TONNES (Product weight)</v>
      </c>
      <c r="B2" s="7"/>
      <c r="C2" s="7"/>
      <c r="D2" s="183"/>
      <c r="E2" s="7"/>
      <c r="F2" s="7"/>
      <c r="G2" s="227"/>
      <c r="H2" s="7"/>
      <c r="I2" s="7"/>
      <c r="J2" s="7"/>
      <c r="K2" s="7"/>
      <c r="L2" s="7"/>
      <c r="M2" s="7"/>
      <c r="N2" s="7"/>
      <c r="O2" s="7"/>
      <c r="P2" s="7"/>
      <c r="Q2" s="9"/>
      <c r="R2" s="9"/>
      <c r="S2" s="228"/>
      <c r="T2" s="229"/>
      <c r="U2" s="228"/>
      <c r="V2" s="7"/>
      <c r="W2" s="228"/>
      <c r="X2" s="228"/>
      <c r="Y2" s="228"/>
      <c r="Z2" s="9"/>
      <c r="AA2" s="9"/>
      <c r="AB2" s="7"/>
      <c r="AC2" s="183"/>
      <c r="AD2" s="183"/>
      <c r="AE2" s="183"/>
      <c r="AF2" s="7"/>
      <c r="AG2" s="228"/>
      <c r="AH2" s="7"/>
      <c r="AI2" s="7"/>
      <c r="AJ2" s="7"/>
      <c r="AK2" s="7"/>
      <c r="AL2" s="7"/>
      <c r="AM2" s="226" t="str">
        <f>"Imports of BEEF Products from Main Partners in TONNES (" &amp; AV5 &amp; ")"</f>
        <v>Imports of BEEF Products from Main Partners in TONNES (Product weight)</v>
      </c>
      <c r="AN2" s="7"/>
      <c r="AO2" s="7"/>
      <c r="AP2" s="183"/>
      <c r="AQ2" s="7"/>
      <c r="AR2" s="7"/>
      <c r="AS2" s="22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92" ht="9" customHeight="1" thickBot="1">
      <c r="A3" s="230"/>
      <c r="B3" s="7"/>
      <c r="C3" s="7"/>
      <c r="D3" s="183"/>
      <c r="E3" s="7"/>
      <c r="F3" s="7"/>
      <c r="G3" s="22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28"/>
      <c r="T3" s="7"/>
      <c r="U3" s="228"/>
      <c r="V3" s="9"/>
      <c r="W3" s="228"/>
      <c r="X3" s="228"/>
      <c r="Y3" s="228"/>
      <c r="Z3" s="9"/>
      <c r="AA3" s="9"/>
      <c r="AB3" s="7"/>
      <c r="AC3" s="228"/>
      <c r="AD3" s="228"/>
      <c r="AE3" s="228"/>
      <c r="AF3" s="7"/>
      <c r="AG3" s="228"/>
      <c r="AH3" s="7"/>
      <c r="AI3" s="230"/>
      <c r="AJ3" s="7"/>
      <c r="AK3" s="230"/>
      <c r="AL3" s="7"/>
      <c r="AM3" s="7"/>
      <c r="AN3" s="183"/>
      <c r="AO3" s="7"/>
      <c r="AP3" s="7"/>
      <c r="AQ3" s="22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92" s="23" customFormat="1" ht="18" customHeight="1" thickBot="1">
      <c r="A4" s="12"/>
      <c r="B4" s="231" t="s">
        <v>178</v>
      </c>
      <c r="C4" s="231"/>
      <c r="D4" s="231"/>
      <c r="E4" s="231"/>
      <c r="F4" s="231"/>
      <c r="G4" s="232"/>
      <c r="H4" s="16"/>
      <c r="I4" s="17"/>
      <c r="J4" s="233" t="s">
        <v>1</v>
      </c>
      <c r="K4" s="520" t="s">
        <v>2</v>
      </c>
      <c r="L4" s="521"/>
      <c r="M4" s="522"/>
      <c r="N4" s="13"/>
      <c r="O4" s="234"/>
      <c r="P4" s="235"/>
      <c r="Q4" s="236" t="s">
        <v>168</v>
      </c>
      <c r="R4" s="237">
        <v>4</v>
      </c>
      <c r="S4" s="437"/>
      <c r="T4" s="239"/>
      <c r="U4" s="240"/>
      <c r="V4" s="13"/>
      <c r="W4" s="240"/>
      <c r="X4" s="240"/>
      <c r="Y4" s="240"/>
      <c r="Z4" s="13"/>
      <c r="AA4" s="13"/>
      <c r="AB4" s="13"/>
      <c r="AC4" s="240"/>
      <c r="AD4" s="240"/>
      <c r="AE4" s="240"/>
      <c r="AF4" s="13"/>
      <c r="AG4" s="240"/>
      <c r="AH4" s="13"/>
      <c r="AI4" s="12"/>
      <c r="AJ4" s="13"/>
      <c r="AK4" s="12"/>
      <c r="AL4" s="12"/>
      <c r="AM4" s="241" t="str">
        <f>B4</f>
        <v>Data from January to April 2024</v>
      </c>
      <c r="AN4" s="241"/>
      <c r="AO4" s="241"/>
      <c r="AP4" s="241"/>
      <c r="AQ4" s="241"/>
      <c r="AR4" s="232"/>
      <c r="AS4" s="16"/>
      <c r="AT4" s="17"/>
      <c r="AU4" s="233" t="s">
        <v>1</v>
      </c>
      <c r="AV4" s="470" t="str">
        <f>K4</f>
        <v>Total trade - 4</v>
      </c>
      <c r="AW4" s="471"/>
      <c r="AX4" s="472"/>
      <c r="AY4" s="13"/>
      <c r="AZ4" s="234"/>
      <c r="BA4" s="17"/>
      <c r="BB4" s="17"/>
      <c r="BC4" s="235"/>
      <c r="BD4" s="236" t="s">
        <v>168</v>
      </c>
      <c r="BE4" s="237">
        <f>R4</f>
        <v>4</v>
      </c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92" s="32" customFormat="1" ht="19.5" customHeight="1" thickBot="1">
      <c r="A5" s="242"/>
      <c r="B5" s="25"/>
      <c r="C5" s="25"/>
      <c r="D5" s="243">
        <f>DATE($R$5,$R$4,1)</f>
        <v>45383</v>
      </c>
      <c r="E5" s="25"/>
      <c r="F5" s="25"/>
      <c r="G5" s="244"/>
      <c r="H5" s="34"/>
      <c r="I5" s="35"/>
      <c r="J5" s="245" t="s">
        <v>7</v>
      </c>
      <c r="K5" s="476" t="s">
        <v>99</v>
      </c>
      <c r="L5" s="477"/>
      <c r="M5" s="478"/>
      <c r="N5" s="25"/>
      <c r="O5" s="246"/>
      <c r="P5" s="247"/>
      <c r="Q5" s="248" t="s">
        <v>6</v>
      </c>
      <c r="R5" s="21">
        <v>2024</v>
      </c>
      <c r="S5" s="438" t="s">
        <v>179</v>
      </c>
      <c r="T5" s="25"/>
      <c r="U5" s="250"/>
      <c r="V5" s="25"/>
      <c r="W5" s="250"/>
      <c r="X5" s="250"/>
      <c r="Y5" s="250"/>
      <c r="Z5" s="25"/>
      <c r="AA5" s="25"/>
      <c r="AB5" s="25"/>
      <c r="AC5" s="250"/>
      <c r="AD5" s="250"/>
      <c r="AE5" s="250"/>
      <c r="AF5" s="25"/>
      <c r="AG5" s="250"/>
      <c r="AH5" s="25"/>
      <c r="AI5" s="242"/>
      <c r="AJ5" s="25"/>
      <c r="AK5" s="242"/>
      <c r="AL5" s="242"/>
      <c r="AM5" s="25"/>
      <c r="AN5" s="25"/>
      <c r="AO5" s="9"/>
      <c r="AP5" s="25"/>
      <c r="AQ5" s="25"/>
      <c r="AR5" s="244"/>
      <c r="AS5" s="34"/>
      <c r="AT5" s="35"/>
      <c r="AU5" s="245" t="s">
        <v>7</v>
      </c>
      <c r="AV5" s="517" t="str">
        <f>K5</f>
        <v>Product weight</v>
      </c>
      <c r="AW5" s="518"/>
      <c r="AX5" s="519"/>
      <c r="AY5" s="25"/>
      <c r="AZ5" s="246"/>
      <c r="BA5" s="251"/>
      <c r="BB5" s="251"/>
      <c r="BC5" s="247"/>
      <c r="BD5" s="248" t="s">
        <v>6</v>
      </c>
      <c r="BE5" s="252">
        <f>R5</f>
        <v>2024</v>
      </c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</row>
    <row r="6" spans="1:92" s="32" customFormat="1" ht="21" customHeight="1">
      <c r="A6" s="33"/>
      <c r="B6" s="33"/>
      <c r="C6" s="39"/>
      <c r="D6" s="250"/>
      <c r="E6" s="39"/>
      <c r="F6" s="39"/>
      <c r="G6" s="244"/>
      <c r="H6" s="25"/>
      <c r="I6" s="25"/>
      <c r="J6" s="25"/>
      <c r="K6" s="25"/>
      <c r="L6" s="25"/>
      <c r="M6" s="25"/>
      <c r="N6" s="25"/>
      <c r="O6" s="253"/>
      <c r="P6" s="253"/>
      <c r="Q6" s="253"/>
      <c r="R6" s="25"/>
      <c r="S6" s="250"/>
      <c r="T6" s="253"/>
      <c r="U6" s="254"/>
      <c r="V6" s="253"/>
      <c r="W6" s="254"/>
      <c r="X6" s="254"/>
      <c r="Y6" s="254"/>
      <c r="Z6" s="25"/>
      <c r="AA6" s="250"/>
      <c r="AB6" s="253"/>
      <c r="AC6" s="250"/>
      <c r="AD6" s="250"/>
      <c r="AE6" s="250"/>
      <c r="AF6" s="25"/>
      <c r="AG6" s="250"/>
      <c r="AH6" s="25"/>
      <c r="AI6" s="33"/>
      <c r="AJ6" s="25"/>
      <c r="AK6" s="33"/>
      <c r="AL6" s="33"/>
      <c r="AM6" s="39"/>
      <c r="AN6" s="250"/>
      <c r="AO6" s="39"/>
      <c r="AP6" s="25"/>
      <c r="AQ6" s="250"/>
      <c r="AR6" s="25"/>
      <c r="AS6" s="250"/>
      <c r="AT6" s="25"/>
      <c r="AU6" s="250"/>
      <c r="AV6" s="25"/>
      <c r="AW6" s="250"/>
      <c r="AX6" s="25"/>
      <c r="AY6" s="250"/>
      <c r="AZ6" s="250"/>
      <c r="BA6" s="250"/>
      <c r="BB6" s="25"/>
      <c r="BC6" s="250"/>
      <c r="BD6" s="25"/>
      <c r="BE6" s="250"/>
      <c r="BF6" s="250"/>
      <c r="BG6" s="250"/>
      <c r="BH6" s="25"/>
      <c r="BI6" s="25"/>
      <c r="BJ6" s="25"/>
      <c r="BK6" s="250"/>
      <c r="BL6" s="25"/>
      <c r="BM6" s="250"/>
      <c r="BN6" s="25"/>
      <c r="BO6" s="25"/>
      <c r="BP6" s="25"/>
      <c r="BQ6" s="25"/>
    </row>
    <row r="7" spans="1:92" s="255" customFormat="1" ht="21" hidden="1" customHeight="1" outlineLevel="1">
      <c r="A7" s="33"/>
      <c r="B7" s="33"/>
      <c r="C7" s="39"/>
      <c r="D7" s="250"/>
      <c r="E7" s="39"/>
      <c r="F7" s="25">
        <v>1</v>
      </c>
      <c r="G7" s="244"/>
      <c r="H7" s="25">
        <f>F7+1</f>
        <v>2</v>
      </c>
      <c r="I7" s="25"/>
      <c r="J7" s="25">
        <f t="shared" ref="J7" si="0">H7+1</f>
        <v>3</v>
      </c>
      <c r="K7" s="25"/>
      <c r="L7" s="25">
        <f t="shared" ref="L7" si="1">J7+1</f>
        <v>4</v>
      </c>
      <c r="M7" s="25"/>
      <c r="N7" s="25">
        <f t="shared" ref="N7" si="2">L7+1</f>
        <v>5</v>
      </c>
      <c r="O7" s="25"/>
      <c r="P7" s="25">
        <f t="shared" ref="P7" si="3">N7+1</f>
        <v>6</v>
      </c>
      <c r="Q7" s="25"/>
      <c r="R7" s="25">
        <f t="shared" ref="R7" si="4">P7+1</f>
        <v>7</v>
      </c>
      <c r="S7" s="25"/>
      <c r="T7" s="25">
        <f t="shared" ref="T7" si="5">R7+1</f>
        <v>8</v>
      </c>
      <c r="U7" s="25"/>
      <c r="V7" s="25">
        <f t="shared" ref="V7" si="6">T7+1</f>
        <v>9</v>
      </c>
      <c r="W7" s="25"/>
      <c r="X7" s="25">
        <f t="shared" ref="X7" si="7">V7+1</f>
        <v>10</v>
      </c>
      <c r="Y7" s="25"/>
      <c r="Z7" s="25">
        <f t="shared" ref="Z7" si="8">X7+1</f>
        <v>11</v>
      </c>
      <c r="AA7" s="25"/>
      <c r="AB7" s="25"/>
      <c r="AC7" s="25"/>
      <c r="AD7" s="25"/>
      <c r="AE7" s="25"/>
      <c r="AF7" s="25"/>
      <c r="AG7" s="25"/>
      <c r="AH7" s="25"/>
      <c r="AI7" s="33"/>
      <c r="AJ7" s="25"/>
      <c r="AK7" s="33"/>
      <c r="AL7" s="33"/>
      <c r="AM7" s="39"/>
      <c r="AN7" s="250"/>
      <c r="AO7" s="39"/>
      <c r="AP7" s="25"/>
      <c r="AQ7" s="250"/>
      <c r="AR7" s="25">
        <v>1</v>
      </c>
      <c r="AS7" s="250"/>
      <c r="AT7" s="25">
        <f>1+AR7</f>
        <v>2</v>
      </c>
      <c r="AU7" s="250"/>
      <c r="AV7" s="25">
        <f t="shared" ref="AV7" si="9">1+AT7</f>
        <v>3</v>
      </c>
      <c r="AW7" s="250"/>
      <c r="AX7" s="25">
        <f t="shared" ref="AX7" si="10">1+AV7</f>
        <v>4</v>
      </c>
      <c r="AY7" s="250"/>
      <c r="AZ7" s="25">
        <f t="shared" ref="AZ7" si="11">1+AX7</f>
        <v>5</v>
      </c>
      <c r="BA7" s="250"/>
      <c r="BB7" s="25">
        <f t="shared" ref="BB7" si="12">1+AZ7</f>
        <v>6</v>
      </c>
      <c r="BC7" s="250"/>
      <c r="BD7" s="25">
        <f t="shared" ref="BD7" si="13">1+BB7</f>
        <v>7</v>
      </c>
      <c r="BE7" s="250"/>
      <c r="BF7" s="25">
        <f t="shared" ref="BF7" si="14">1+BD7</f>
        <v>8</v>
      </c>
      <c r="BG7" s="250"/>
      <c r="BH7" s="25">
        <f t="shared" ref="BH7" si="15">1+BF7</f>
        <v>9</v>
      </c>
      <c r="BI7" s="250"/>
      <c r="BJ7" s="25">
        <f t="shared" ref="BJ7" si="16">1+BH7</f>
        <v>10</v>
      </c>
      <c r="BK7" s="250"/>
      <c r="BL7" s="25">
        <f t="shared" ref="BL7" si="17">1+BJ7</f>
        <v>11</v>
      </c>
      <c r="BM7" s="250"/>
      <c r="BN7" s="25"/>
      <c r="BO7" s="25"/>
      <c r="BP7" s="25"/>
      <c r="BQ7" s="25"/>
    </row>
    <row r="8" spans="1:92" s="32" customFormat="1" ht="6" customHeight="1" collapsed="1" thickBot="1">
      <c r="A8" s="256"/>
      <c r="B8" s="33"/>
      <c r="C8" s="39"/>
      <c r="D8" s="250"/>
      <c r="E8" s="39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258"/>
      <c r="T8" s="258"/>
      <c r="U8" s="258"/>
      <c r="V8" s="258"/>
      <c r="W8" s="258"/>
      <c r="X8" s="258"/>
      <c r="Y8" s="258"/>
      <c r="Z8" s="257"/>
      <c r="AA8" s="257"/>
      <c r="AB8" s="258"/>
      <c r="AC8" s="258"/>
      <c r="AD8" s="258"/>
      <c r="AE8" s="258"/>
      <c r="AF8" s="25"/>
      <c r="AG8" s="250"/>
      <c r="AH8" s="25"/>
      <c r="AI8" s="256"/>
      <c r="AJ8" s="25"/>
      <c r="AK8" s="256"/>
      <c r="AL8" s="33"/>
      <c r="AM8" s="39"/>
      <c r="AN8" s="250"/>
      <c r="AO8" s="39"/>
      <c r="AP8" s="257"/>
      <c r="AQ8" s="259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"/>
      <c r="BI8" s="25"/>
      <c r="BJ8" s="25"/>
      <c r="BK8" s="250"/>
      <c r="BL8" s="25"/>
      <c r="BM8" s="250"/>
      <c r="BN8" s="25"/>
      <c r="BO8" s="25"/>
      <c r="BP8" s="25"/>
      <c r="BQ8" s="25"/>
    </row>
    <row r="9" spans="1:92" s="264" customFormat="1" ht="39" customHeight="1" thickTop="1">
      <c r="A9" s="260"/>
      <c r="B9" s="261"/>
      <c r="C9" s="261"/>
      <c r="D9" s="262"/>
      <c r="E9" s="261"/>
      <c r="F9" s="511" t="s">
        <v>180</v>
      </c>
      <c r="G9" s="508"/>
      <c r="H9" s="508" t="s">
        <v>181</v>
      </c>
      <c r="I9" s="508"/>
      <c r="J9" s="508" t="s">
        <v>182</v>
      </c>
      <c r="K9" s="508"/>
      <c r="L9" s="508" t="s">
        <v>183</v>
      </c>
      <c r="M9" s="508"/>
      <c r="N9" s="508" t="s">
        <v>184</v>
      </c>
      <c r="O9" s="508"/>
      <c r="P9" s="508" t="s">
        <v>185</v>
      </c>
      <c r="Q9" s="508"/>
      <c r="R9" s="508" t="s">
        <v>186</v>
      </c>
      <c r="S9" s="508"/>
      <c r="T9" s="508" t="s">
        <v>187</v>
      </c>
      <c r="U9" s="508"/>
      <c r="V9" s="508" t="s">
        <v>188</v>
      </c>
      <c r="W9" s="508"/>
      <c r="X9" s="508" t="s">
        <v>189</v>
      </c>
      <c r="Y9" s="508"/>
      <c r="Z9" s="508" t="s">
        <v>190</v>
      </c>
      <c r="AA9" s="508"/>
      <c r="AB9" s="508"/>
      <c r="AC9" s="508"/>
      <c r="AD9" s="515"/>
      <c r="AE9" s="516"/>
      <c r="AF9" s="509" t="s">
        <v>145</v>
      </c>
      <c r="AG9" s="510"/>
      <c r="AH9" s="511" t="s">
        <v>170</v>
      </c>
      <c r="AI9" s="512"/>
      <c r="AJ9" s="511"/>
      <c r="AK9" s="512"/>
      <c r="AL9" s="263"/>
      <c r="AM9" s="260"/>
      <c r="AN9" s="261"/>
      <c r="AO9" s="261"/>
      <c r="AP9" s="262"/>
      <c r="AQ9" s="261"/>
      <c r="AR9" s="511" t="s">
        <v>180</v>
      </c>
      <c r="AS9" s="515"/>
      <c r="AT9" s="508" t="s">
        <v>191</v>
      </c>
      <c r="AU9" s="508"/>
      <c r="AV9" s="508" t="s">
        <v>192</v>
      </c>
      <c r="AW9" s="508"/>
      <c r="AX9" s="508" t="s">
        <v>193</v>
      </c>
      <c r="AY9" s="508"/>
      <c r="AZ9" s="508" t="s">
        <v>194</v>
      </c>
      <c r="BA9" s="508"/>
      <c r="BB9" s="508" t="s">
        <v>195</v>
      </c>
      <c r="BC9" s="508"/>
      <c r="BD9" s="508" t="s">
        <v>196</v>
      </c>
      <c r="BE9" s="508"/>
      <c r="BF9" s="508" t="s">
        <v>197</v>
      </c>
      <c r="BG9" s="508"/>
      <c r="BH9" s="508" t="s">
        <v>198</v>
      </c>
      <c r="BI9" s="508"/>
      <c r="BJ9" s="508" t="s">
        <v>199</v>
      </c>
      <c r="BK9" s="508"/>
      <c r="BL9" s="508" t="s">
        <v>200</v>
      </c>
      <c r="BM9" s="508"/>
      <c r="BN9" s="509" t="s">
        <v>145</v>
      </c>
      <c r="BO9" s="510"/>
      <c r="BP9" s="511" t="s">
        <v>170</v>
      </c>
      <c r="BQ9" s="512"/>
      <c r="BR9" s="513"/>
      <c r="BS9" s="514"/>
    </row>
    <row r="10" spans="1:92" s="49" customFormat="1" ht="13.5" hidden="1" customHeight="1" outlineLevel="1">
      <c r="A10" s="265"/>
      <c r="B10" s="51"/>
      <c r="C10" s="51"/>
      <c r="D10" s="266"/>
      <c r="E10" s="51"/>
      <c r="F10" s="267">
        <v>6</v>
      </c>
      <c r="G10" s="268"/>
      <c r="H10" s="269">
        <v>52</v>
      </c>
      <c r="I10" s="268"/>
      <c r="J10" s="269">
        <v>624</v>
      </c>
      <c r="K10" s="268"/>
      <c r="L10" s="269">
        <v>93</v>
      </c>
      <c r="M10" s="268"/>
      <c r="N10" s="269">
        <v>276</v>
      </c>
      <c r="O10" s="268"/>
      <c r="P10" s="269">
        <v>208</v>
      </c>
      <c r="Q10" s="268"/>
      <c r="R10" s="269">
        <v>604</v>
      </c>
      <c r="S10" s="268"/>
      <c r="T10" s="269">
        <v>272</v>
      </c>
      <c r="U10" s="268"/>
      <c r="V10" s="269">
        <v>95</v>
      </c>
      <c r="W10" s="268"/>
      <c r="X10" s="269">
        <v>740</v>
      </c>
      <c r="Y10" s="268"/>
      <c r="Z10" s="269">
        <v>708</v>
      </c>
      <c r="AA10" s="268"/>
      <c r="AB10" s="269"/>
      <c r="AC10" s="268"/>
      <c r="AD10" s="270"/>
      <c r="AE10" s="268"/>
      <c r="AF10" s="273"/>
      <c r="AG10" s="272"/>
      <c r="AH10" s="504">
        <v>2127</v>
      </c>
      <c r="AI10" s="505"/>
      <c r="AJ10" s="504"/>
      <c r="AK10" s="505"/>
      <c r="AL10" s="274"/>
      <c r="AM10" s="265"/>
      <c r="AN10" s="51"/>
      <c r="AO10" s="51"/>
      <c r="AP10" s="266"/>
      <c r="AQ10" s="51"/>
      <c r="AR10" s="267">
        <v>6</v>
      </c>
      <c r="AS10" s="275"/>
      <c r="AT10" s="269">
        <v>508</v>
      </c>
      <c r="AU10" s="268"/>
      <c r="AV10" s="269">
        <v>528</v>
      </c>
      <c r="AW10" s="268"/>
      <c r="AX10" s="269">
        <v>524</v>
      </c>
      <c r="AY10" s="268"/>
      <c r="AZ10" s="269">
        <v>400</v>
      </c>
      <c r="BA10" s="268"/>
      <c r="BB10" s="269">
        <v>800</v>
      </c>
      <c r="BC10" s="268"/>
      <c r="BD10" s="269">
        <v>389</v>
      </c>
      <c r="BE10" s="268"/>
      <c r="BF10" s="269">
        <v>520</v>
      </c>
      <c r="BG10" s="268"/>
      <c r="BH10" s="269">
        <v>391</v>
      </c>
      <c r="BI10" s="268"/>
      <c r="BJ10" s="269">
        <v>804</v>
      </c>
      <c r="BK10" s="268"/>
      <c r="BL10" s="269">
        <v>39</v>
      </c>
      <c r="BM10" s="268"/>
      <c r="BN10" s="271"/>
      <c r="BO10" s="272"/>
      <c r="BP10" s="504">
        <v>2127</v>
      </c>
      <c r="BQ10" s="505"/>
      <c r="BR10" s="506"/>
      <c r="BS10" s="507"/>
      <c r="BT10" s="264"/>
    </row>
    <row r="11" spans="1:92" ht="7.5" customHeight="1" collapsed="1" thickBot="1">
      <c r="A11" s="276"/>
      <c r="B11" s="62"/>
      <c r="C11" s="62"/>
      <c r="D11" s="277"/>
      <c r="E11" s="62"/>
      <c r="F11" s="278"/>
      <c r="G11" s="279"/>
      <c r="H11" s="280"/>
      <c r="I11" s="279"/>
      <c r="J11" s="280"/>
      <c r="K11" s="279"/>
      <c r="L11" s="280"/>
      <c r="M11" s="279"/>
      <c r="N11" s="280"/>
      <c r="O11" s="279"/>
      <c r="P11" s="280"/>
      <c r="Q11" s="279"/>
      <c r="R11" s="280"/>
      <c r="S11" s="279"/>
      <c r="T11" s="280"/>
      <c r="U11" s="279"/>
      <c r="V11" s="280"/>
      <c r="W11" s="279"/>
      <c r="X11" s="280"/>
      <c r="Y11" s="279"/>
      <c r="Z11" s="280"/>
      <c r="AA11" s="279"/>
      <c r="AB11" s="280"/>
      <c r="AC11" s="279"/>
      <c r="AD11" s="280"/>
      <c r="AE11" s="279"/>
      <c r="AF11" s="278"/>
      <c r="AG11" s="281"/>
      <c r="AH11" s="278"/>
      <c r="AI11" s="281"/>
      <c r="AJ11" s="278"/>
      <c r="AK11" s="281"/>
      <c r="AL11" s="51"/>
      <c r="AM11" s="276"/>
      <c r="AN11" s="62"/>
      <c r="AO11" s="62"/>
      <c r="AP11" s="277"/>
      <c r="AQ11" s="62"/>
      <c r="AR11" s="278"/>
      <c r="AS11" s="282"/>
      <c r="AT11" s="280"/>
      <c r="AU11" s="279"/>
      <c r="AV11" s="280"/>
      <c r="AW11" s="279"/>
      <c r="AX11" s="280"/>
      <c r="AY11" s="279"/>
      <c r="AZ11" s="280"/>
      <c r="BA11" s="279"/>
      <c r="BB11" s="280"/>
      <c r="BC11" s="279"/>
      <c r="BD11" s="280"/>
      <c r="BE11" s="279"/>
      <c r="BF11" s="280"/>
      <c r="BG11" s="279"/>
      <c r="BH11" s="280"/>
      <c r="BI11" s="279"/>
      <c r="BJ11" s="280"/>
      <c r="BK11" s="279"/>
      <c r="BL11" s="280"/>
      <c r="BM11" s="279"/>
      <c r="BN11" s="278"/>
      <c r="BO11" s="281"/>
      <c r="BP11" s="278"/>
      <c r="BQ11" s="281"/>
      <c r="BR11" s="283"/>
      <c r="BS11" s="284"/>
      <c r="BT11" s="264"/>
    </row>
    <row r="12" spans="1:92" s="32" customFormat="1" ht="18" customHeight="1" thickTop="1" thickBot="1">
      <c r="A12" s="485" t="s">
        <v>67</v>
      </c>
      <c r="B12" s="486" t="s">
        <v>68</v>
      </c>
      <c r="C12" s="486"/>
      <c r="D12" s="8" t="s">
        <v>69</v>
      </c>
      <c r="E12" s="285">
        <f>$R$5</f>
        <v>2024</v>
      </c>
      <c r="F12" s="286">
        <v>3176.453</v>
      </c>
      <c r="G12" s="287">
        <f>IF(ISERROR(F12/F13),"",IF(F12/F13=0,"-",IF(F12/F13&gt;2,"+++",F12/F13-1)))</f>
        <v>-0.19153796366359244</v>
      </c>
      <c r="H12" s="288">
        <v>17667.198999999997</v>
      </c>
      <c r="I12" s="287">
        <f>IF(ISERROR(H12/H13),"",IF(H12/H13=0,"-",IF(H12/H13&gt;2,"+++",H12/H13-1)))</f>
        <v>0.99270230488554523</v>
      </c>
      <c r="J12" s="288">
        <v>1246.76</v>
      </c>
      <c r="K12" s="287" t="str">
        <f>IF(ISERROR(J12/J13),"",IF(J12/J13=0,"-",IF(J12/J13&gt;2,"+++",J12/J13-1)))</f>
        <v/>
      </c>
      <c r="L12" s="288">
        <v>508.79600000000005</v>
      </c>
      <c r="M12" s="287">
        <f>IF(ISERROR(L12/L13),"",IF(L12/L13=0,"-",IF(L12/L13&gt;2,"+++",L12/L13-1)))</f>
        <v>1.0805452193969778E-2</v>
      </c>
      <c r="N12" s="288">
        <v>0</v>
      </c>
      <c r="O12" s="287" t="str">
        <f>IF(ISERROR(N12/N13),"",IF(N12/N13=0,"-",IF(N12/N13&gt;2,"+++",N12/N13-1)))</f>
        <v/>
      </c>
      <c r="P12" s="288">
        <v>541.13</v>
      </c>
      <c r="Q12" s="287">
        <f>IF(ISERROR(P12/P13),"",IF(P12/P13=0,"-",IF(P12/P13&gt;2,"+++",P12/P13-1)))</f>
        <v>-0.90980150430281814</v>
      </c>
      <c r="R12" s="288">
        <v>461.03299999999996</v>
      </c>
      <c r="S12" s="287" t="str">
        <f>IF(ISERROR(R12/R13),"",IF(R12/R13=0,"-",IF(R12/R13&gt;2,"+++",R12/R13-1)))</f>
        <v>+++</v>
      </c>
      <c r="T12" s="288">
        <v>0</v>
      </c>
      <c r="U12" s="287" t="str">
        <f>IF(ISERROR(T12/T13),"",IF(T12/T13=0,"-",IF(T12/T13&gt;2,"+++",T12/T13-1)))</f>
        <v/>
      </c>
      <c r="V12" s="288">
        <v>345.83300000000003</v>
      </c>
      <c r="W12" s="287">
        <f>IF(ISERROR(V12/V13),"",IF(V12/V13=0,"-",IF(V12/V13&gt;2,"+++",V12/V13-1)))</f>
        <v>0.13575920786876639</v>
      </c>
      <c r="X12" s="288">
        <v>0</v>
      </c>
      <c r="Y12" s="287" t="str">
        <f>IF(ISERROR(X12/X13),"",IF(X12/X13=0,"-",IF(X12/X13&gt;2,"+++",X12/X13-1)))</f>
        <v/>
      </c>
      <c r="Z12" s="288">
        <v>0</v>
      </c>
      <c r="AA12" s="287" t="str">
        <f>IF(ISERROR(Z12/Z13),"",IF(Z12/Z13=0,"-",IF(Z12/Z13&gt;2,"+++",Z12/Z13-1)))</f>
        <v/>
      </c>
      <c r="AB12" s="288">
        <v>0</v>
      </c>
      <c r="AC12" s="287" t="str">
        <f>IF(ISERROR(AB12/AB13),"",IF(AB12/AB13=0,"-",IF(AB12/AB13&gt;2,"+++",AB12/AB13-1)))</f>
        <v/>
      </c>
      <c r="AD12" s="288"/>
      <c r="AE12" s="287"/>
      <c r="AF12" s="286">
        <f>AH12-Z12-X12-V12-T12-R12-P12-N12-L12-J12-H12-F12</f>
        <v>10476.346000000003</v>
      </c>
      <c r="AG12" s="289">
        <f>IF(ISERROR(AF12/AF13),"",IF(AF12/AF13=0,"-",IF(AF12/AF13&gt;2,"+++",AF12/AF13-1)))</f>
        <v>-0.26554918295395602</v>
      </c>
      <c r="AH12" s="286">
        <v>34423.549999999996</v>
      </c>
      <c r="AI12" s="289">
        <f>IF(ISERROR(AH12/AH13),"",IF(AH12/AH13=0,"-",IF(AH12/AH13&gt;2,"+++",AH12/AH13-1)))</f>
        <v>1.1549398102021158E-2</v>
      </c>
      <c r="AJ12" s="286"/>
      <c r="AK12" s="439"/>
      <c r="AL12" s="291"/>
      <c r="AM12" s="485" t="s">
        <v>67</v>
      </c>
      <c r="AN12" s="486" t="s">
        <v>68</v>
      </c>
      <c r="AO12" s="486"/>
      <c r="AP12" s="8" t="s">
        <v>69</v>
      </c>
      <c r="AQ12" s="285">
        <f t="shared" ref="AQ12:AQ74" si="18">$R$5</f>
        <v>2024</v>
      </c>
      <c r="AR12" s="286">
        <v>14.936</v>
      </c>
      <c r="AS12" s="292" t="str">
        <f>IF(ISERROR(AR12/AR13),"",IF(AR12/AR13=0,"-",IF(AR12/AR13&gt;2,"+++",AR12/AR13-1)))</f>
        <v>+++</v>
      </c>
      <c r="AT12" s="288">
        <v>0</v>
      </c>
      <c r="AU12" s="287" t="str">
        <f>IF(ISERROR(AT12/AT13),"",IF(AT12/AT13=0,"-",IF(AT12/AT13&gt;2,"+++",AT12/AT13-1)))</f>
        <v/>
      </c>
      <c r="AV12" s="288">
        <v>0</v>
      </c>
      <c r="AW12" s="287" t="str">
        <f>IF(ISERROR(AV12/AV13),"",IF(AV12/AV13=0,"-",IF(AV12/AV13&gt;2,"+++",AV12/AV13-1)))</f>
        <v/>
      </c>
      <c r="AX12" s="288">
        <v>0</v>
      </c>
      <c r="AY12" s="287" t="str">
        <f>IF(ISERROR(AX12/AX13),"",IF(AX12/AX13=0,"-",IF(AX12/AX13&gt;2,"+++",AX12/AX13-1)))</f>
        <v/>
      </c>
      <c r="AZ12" s="288">
        <v>0</v>
      </c>
      <c r="BA12" s="287" t="str">
        <f>IF(ISERROR(AZ12/AZ13),"",IF(AZ12/AZ13=0,"-",IF(AZ12/AZ13&gt;2,"+++",AZ12/AZ13-1)))</f>
        <v/>
      </c>
      <c r="BB12" s="288">
        <v>0</v>
      </c>
      <c r="BC12" s="287" t="str">
        <f>IF(ISERROR(BB12/BB13),"",IF(BB12/BB13=0,"-",IF(BB12/BB13&gt;2,"+++",BB12/BB13-1)))</f>
        <v/>
      </c>
      <c r="BD12" s="288">
        <v>0</v>
      </c>
      <c r="BE12" s="287" t="str">
        <f>IF(ISERROR(BD12/BD13),"",IF(BD12/BD13=0,"-",IF(BD12/BD13&gt;2,"+++",BD12/BD13-1)))</f>
        <v/>
      </c>
      <c r="BF12" s="288">
        <v>0</v>
      </c>
      <c r="BG12" s="287" t="str">
        <f>IF(ISERROR(BF12/BF13),"",IF(BF12/BF13=0,"-",IF(BF12/BF13&gt;2,"+++",BF12/BF13-1)))</f>
        <v/>
      </c>
      <c r="BH12" s="288">
        <v>0</v>
      </c>
      <c r="BI12" s="287" t="str">
        <f>IF(ISERROR(BH12/BH13),"",IF(BH12/BH13=0,"-",IF(BH12/BH13&gt;2,"+++",BH12/BH13-1)))</f>
        <v/>
      </c>
      <c r="BJ12" s="288">
        <v>0</v>
      </c>
      <c r="BK12" s="287" t="str">
        <f>IF(ISERROR(BJ12/BJ13),"",IF(BJ12/BJ13=0,"-",IF(BJ12/BJ13&gt;2,"+++",BJ12/BJ13-1)))</f>
        <v/>
      </c>
      <c r="BL12" s="288">
        <v>12.442</v>
      </c>
      <c r="BM12" s="287">
        <f t="shared" ref="BM12" si="19">IF(ISERROR(BL12/BL13),"",IF(BL12/BL13=0,"-",IF(BL12/BL13&gt;2,"+++",BL12/BL13-1)))</f>
        <v>-9.1824817518248225E-2</v>
      </c>
      <c r="BN12" s="286">
        <f>BP12-SUM(BL12,BJ12,BH12,BF12,BD12,BB12,AZ12,AX12,AV12,AT12,AR12)</f>
        <v>0</v>
      </c>
      <c r="BO12" s="289" t="str">
        <f>IF(ISERROR(BN12/BN13),"",IF(BN12/BN13=0,"-",IF(BN12/BN13&gt;2,"+++",BN12/BN13-1)))</f>
        <v/>
      </c>
      <c r="BP12" s="286">
        <v>27.377999999999997</v>
      </c>
      <c r="BQ12" s="289">
        <f>IF(ISERROR(BP12/BP13),"",IF(BP12/BP13=0,"-",IF(BP12/BP13&gt;2,"+++",BP12/BP13-1)))</f>
        <v>0.586027111574557</v>
      </c>
      <c r="BR12" s="293"/>
      <c r="BS12" s="440"/>
      <c r="BT12" s="295"/>
      <c r="CI12" s="296" t="s">
        <v>70</v>
      </c>
      <c r="CJ12" s="297" t="str">
        <f>VLOOKUP($K$4,$CI$13:$CJ$16,2,0)</f>
        <v>4+</v>
      </c>
      <c r="CL12" s="298">
        <v>1</v>
      </c>
      <c r="CM12" s="299">
        <v>2010</v>
      </c>
      <c r="CN12" s="300" t="s">
        <v>71</v>
      </c>
    </row>
    <row r="13" spans="1:92" s="32" customFormat="1" ht="18" customHeight="1" thickBot="1">
      <c r="A13" s="465"/>
      <c r="B13" s="467"/>
      <c r="C13" s="467"/>
      <c r="D13" s="84" t="str">
        <f>D12</f>
        <v>0102 Pure Bred Breeding</v>
      </c>
      <c r="E13" s="301">
        <f>E12-1</f>
        <v>2023</v>
      </c>
      <c r="F13" s="302">
        <v>3929.0070000000005</v>
      </c>
      <c r="G13" s="303"/>
      <c r="H13" s="304">
        <v>8865.9499999999989</v>
      </c>
      <c r="I13" s="303"/>
      <c r="J13" s="304">
        <v>0</v>
      </c>
      <c r="K13" s="303"/>
      <c r="L13" s="304">
        <v>503.35699999999997</v>
      </c>
      <c r="M13" s="303"/>
      <c r="N13" s="304">
        <v>0</v>
      </c>
      <c r="O13" s="303"/>
      <c r="P13" s="304">
        <v>5999.3239999999996</v>
      </c>
      <c r="Q13" s="303"/>
      <c r="R13" s="304">
        <v>164.19499999999999</v>
      </c>
      <c r="S13" s="303"/>
      <c r="T13" s="304">
        <v>0</v>
      </c>
      <c r="U13" s="303"/>
      <c r="V13" s="304">
        <v>304.495</v>
      </c>
      <c r="W13" s="303"/>
      <c r="X13" s="304">
        <v>0</v>
      </c>
      <c r="Y13" s="303"/>
      <c r="Z13" s="304">
        <v>0</v>
      </c>
      <c r="AA13" s="303"/>
      <c r="AB13" s="304">
        <v>0</v>
      </c>
      <c r="AC13" s="303"/>
      <c r="AD13" s="304"/>
      <c r="AE13" s="303"/>
      <c r="AF13" s="302">
        <f>AH13-Z13-X13-V13-T13-R13-P13-N13-L13-J13-H13-F13</f>
        <v>14264.189999999991</v>
      </c>
      <c r="AG13" s="305"/>
      <c r="AH13" s="302">
        <v>34030.517999999996</v>
      </c>
      <c r="AI13" s="305"/>
      <c r="AJ13" s="302"/>
      <c r="AK13" s="441"/>
      <c r="AL13" s="291"/>
      <c r="AM13" s="465"/>
      <c r="AN13" s="467"/>
      <c r="AO13" s="467"/>
      <c r="AP13" s="84" t="str">
        <f>AP12</f>
        <v>0102 Pure Bred Breeding</v>
      </c>
      <c r="AQ13" s="301">
        <f t="shared" ref="AQ13:AQ75" si="20">AQ12-1</f>
        <v>2023</v>
      </c>
      <c r="AR13" s="302">
        <v>3.5620000000000007</v>
      </c>
      <c r="AS13" s="306"/>
      <c r="AT13" s="304">
        <v>0</v>
      </c>
      <c r="AU13" s="303"/>
      <c r="AV13" s="304">
        <v>0</v>
      </c>
      <c r="AW13" s="303"/>
      <c r="AX13" s="304">
        <v>0</v>
      </c>
      <c r="AY13" s="303"/>
      <c r="AZ13" s="304">
        <v>0</v>
      </c>
      <c r="BA13" s="303"/>
      <c r="BB13" s="304">
        <v>0</v>
      </c>
      <c r="BC13" s="303"/>
      <c r="BD13" s="304">
        <v>0</v>
      </c>
      <c r="BE13" s="303"/>
      <c r="BF13" s="304">
        <v>0</v>
      </c>
      <c r="BG13" s="303"/>
      <c r="BH13" s="304">
        <v>0</v>
      </c>
      <c r="BI13" s="303"/>
      <c r="BJ13" s="304">
        <v>0</v>
      </c>
      <c r="BK13" s="303"/>
      <c r="BL13" s="304">
        <v>13.700000000000001</v>
      </c>
      <c r="BM13" s="303"/>
      <c r="BN13" s="302">
        <f t="shared" ref="BN13:BN76" si="21">BP13-SUM(BL13,BJ13,BH13,BF13,BD13,BB13,AZ13,AX13,AV13,AT13,AR13)</f>
        <v>0</v>
      </c>
      <c r="BO13" s="305"/>
      <c r="BP13" s="302">
        <v>17.261999999999997</v>
      </c>
      <c r="BQ13" s="305"/>
      <c r="BR13" s="307"/>
      <c r="BS13" s="442"/>
      <c r="BT13" s="295"/>
      <c r="CI13" s="309" t="s">
        <v>72</v>
      </c>
      <c r="CJ13" s="310">
        <v>1</v>
      </c>
      <c r="CL13" s="298">
        <v>2</v>
      </c>
      <c r="CM13" s="299">
        <f t="shared" ref="CM13:CM19" si="22">1+CM12</f>
        <v>2011</v>
      </c>
      <c r="CN13" s="300" t="s">
        <v>73</v>
      </c>
    </row>
    <row r="14" spans="1:92" ht="17.100000000000001" customHeight="1">
      <c r="A14" s="464" t="s">
        <v>67</v>
      </c>
      <c r="B14" s="466" t="s">
        <v>74</v>
      </c>
      <c r="C14" s="466"/>
      <c r="D14" s="8" t="s">
        <v>75</v>
      </c>
      <c r="E14" s="311">
        <f>$R$5</f>
        <v>2024</v>
      </c>
      <c r="F14" s="312">
        <v>7301.6919999999982</v>
      </c>
      <c r="G14" s="313">
        <f>IF(ISERROR(F14/F15),"",IF(F14/F15=0,"-",IF(F14/F15&gt;2,"+++",F14/F15-1)))</f>
        <v>-0.30714065230022047</v>
      </c>
      <c r="H14" s="314">
        <v>131.995</v>
      </c>
      <c r="I14" s="313">
        <f>IF(ISERROR(H14/H15),"",IF(H14/H15=0,"-",IF(H14/H15&gt;2,"+++",H14/H15-1)))</f>
        <v>-0.99379920598643567</v>
      </c>
      <c r="J14" s="314">
        <v>18472.953000000001</v>
      </c>
      <c r="K14" s="313">
        <f>IF(ISERROR(J14/J15),"",IF(J14/J15=0,"-",IF(J14/J15&gt;2,"+++",J14/J15-1)))</f>
        <v>-0.17937172578569593</v>
      </c>
      <c r="L14" s="314">
        <v>1811.7440000000001</v>
      </c>
      <c r="M14" s="313">
        <f>IF(ISERROR(L14/L15),"",IF(L14/L15=0,"-",IF(L14/L15&gt;2,"+++",L14/L15-1)))</f>
        <v>0.25476420674122457</v>
      </c>
      <c r="N14" s="314">
        <v>0</v>
      </c>
      <c r="O14" s="313" t="str">
        <f>IF(ISERROR(N14/N15),"",IF(N14/N15=0,"-",IF(N14/N15&gt;2,"+++",N14/N15-1)))</f>
        <v/>
      </c>
      <c r="P14" s="314">
        <v>3881.5349999999999</v>
      </c>
      <c r="Q14" s="313">
        <f>IF(ISERROR(P14/P15),"",IF(P14/P15=0,"-",IF(P14/P15&gt;2,"+++",P14/P15-1)))</f>
        <v>-6.9909402348796168E-2</v>
      </c>
      <c r="R14" s="314">
        <v>17857.508000000002</v>
      </c>
      <c r="S14" s="313" t="str">
        <f>IF(ISERROR(R14/R15),"",IF(R14/R15=0,"-",IF(R14/R15&gt;2,"+++",R14/R15-1)))</f>
        <v>+++</v>
      </c>
      <c r="T14" s="314">
        <v>0</v>
      </c>
      <c r="U14" s="313" t="str">
        <f>IF(ISERROR(T14/T15),"",IF(T14/T15=0,"-",IF(T14/T15&gt;2,"+++",T14/T15-1)))</f>
        <v/>
      </c>
      <c r="V14" s="314">
        <v>14353.069000000009</v>
      </c>
      <c r="W14" s="313">
        <f>IF(ISERROR(V14/V15),"",IF(V14/V15=0,"-",IF(V14/V15&gt;2,"+++",V14/V15-1)))</f>
        <v>0.55369268965827922</v>
      </c>
      <c r="X14" s="314">
        <v>0</v>
      </c>
      <c r="Y14" s="313" t="str">
        <f>IF(ISERROR(X14/X15),"",IF(X14/X15=0,"-",IF(X14/X15&gt;2,"+++",X14/X15-1)))</f>
        <v/>
      </c>
      <c r="Z14" s="314">
        <v>0</v>
      </c>
      <c r="AA14" s="313" t="str">
        <f>IF(ISERROR(Z14/Z15),"",IF(Z14/Z15=0,"-",IF(Z14/Z15&gt;2,"+++",Z14/Z15-1)))</f>
        <v/>
      </c>
      <c r="AB14" s="314">
        <v>0</v>
      </c>
      <c r="AC14" s="313" t="str">
        <f>IF(ISERROR(AB14/AB15),"",IF(AB14/AB15=0,"-",IF(AB14/AB15&gt;2,"+++",AB14/AB15-1)))</f>
        <v/>
      </c>
      <c r="AD14" s="314"/>
      <c r="AE14" s="313"/>
      <c r="AF14" s="312">
        <f>AH14-Z14-X14-V14-T14-R14-P14-N14-L14-J14-H14-F14</f>
        <v>30054.90399999997</v>
      </c>
      <c r="AG14" s="315">
        <f>IF(ISERROR(AF14/AF15),"",IF(AF14/AF15=0,"-",IF(AF14/AF15&gt;2,"+++",AF14/AF15-1)))</f>
        <v>0.13429567806868503</v>
      </c>
      <c r="AH14" s="312">
        <v>93865.39999999998</v>
      </c>
      <c r="AI14" s="315">
        <f>IF(ISERROR(AH14/AH15),"",IF(AH14/AH15=0,"-",IF(AH14/AH15&gt;2,"+++",AH14/AH15-1)))</f>
        <v>-9.6610269812725469E-2</v>
      </c>
      <c r="AJ14" s="312"/>
      <c r="AK14" s="443"/>
      <c r="AL14" s="317"/>
      <c r="AM14" s="464" t="s">
        <v>67</v>
      </c>
      <c r="AN14" s="466" t="s">
        <v>74</v>
      </c>
      <c r="AO14" s="466"/>
      <c r="AP14" s="8" t="s">
        <v>75</v>
      </c>
      <c r="AQ14" s="311">
        <f t="shared" si="18"/>
        <v>2024</v>
      </c>
      <c r="AR14" s="312">
        <v>29.274999999999999</v>
      </c>
      <c r="AS14" s="318">
        <f>IF(ISERROR(AR14/AR15),"",IF(AR14/AR15=0,"-",IF(AR14/AR15&gt;2,"+++",AR14/AR15-1)))</f>
        <v>-0.56042883526779674</v>
      </c>
      <c r="AT14" s="314">
        <v>0</v>
      </c>
      <c r="AU14" s="313" t="str">
        <f>IF(ISERROR(AT14/AT15),"",IF(AT14/AT15=0,"-",IF(AT14/AT15&gt;2,"+++",AT14/AT15-1)))</f>
        <v/>
      </c>
      <c r="AV14" s="314">
        <v>0</v>
      </c>
      <c r="AW14" s="313" t="str">
        <f>IF(ISERROR(AV14/AV15),"",IF(AV14/AV15=0,"-",IF(AV14/AV15&gt;2,"+++",AV14/AV15-1)))</f>
        <v/>
      </c>
      <c r="AX14" s="314">
        <v>0</v>
      </c>
      <c r="AY14" s="313" t="str">
        <f>IF(ISERROR(AX14/AX15),"",IF(AX14/AX15=0,"-",IF(AX14/AX15&gt;2,"+++",AX14/AX15-1)))</f>
        <v/>
      </c>
      <c r="AZ14" s="314">
        <v>0</v>
      </c>
      <c r="BA14" s="313" t="str">
        <f>IF(ISERROR(AZ14/AZ15),"",IF(AZ14/AZ15=0,"-",IF(AZ14/AZ15&gt;2,"+++",AZ14/AZ15-1)))</f>
        <v>-</v>
      </c>
      <c r="BB14" s="314">
        <v>0</v>
      </c>
      <c r="BC14" s="313" t="str">
        <f>IF(ISERROR(BB14/BB15),"",IF(BB14/BB15=0,"-",IF(BB14/BB15&gt;2,"+++",BB14/BB15-1)))</f>
        <v/>
      </c>
      <c r="BD14" s="314">
        <v>0</v>
      </c>
      <c r="BE14" s="313" t="str">
        <f>IF(ISERROR(BD14/BD15),"",IF(BD14/BD15=0,"-",IF(BD14/BD15&gt;2,"+++",BD14/BD15-1)))</f>
        <v/>
      </c>
      <c r="BF14" s="314">
        <v>0</v>
      </c>
      <c r="BG14" s="313" t="str">
        <f>IF(ISERROR(BF14/BF15),"",IF(BF14/BF15=0,"-",IF(BF14/BF15&gt;2,"+++",BF14/BF15-1)))</f>
        <v/>
      </c>
      <c r="BH14" s="314">
        <v>0</v>
      </c>
      <c r="BI14" s="313" t="str">
        <f>IF(ISERROR(BH14/BH15),"",IF(BH14/BH15=0,"-",IF(BH14/BH15&gt;2,"+++",BH14/BH15-1)))</f>
        <v/>
      </c>
      <c r="BJ14" s="314">
        <v>0</v>
      </c>
      <c r="BK14" s="313" t="str">
        <f>IF(ISERROR(BJ14/BJ15),"",IF(BJ14/BJ15=0,"-",IF(BJ14/BJ15&gt;2,"+++",BJ14/BJ15-1)))</f>
        <v/>
      </c>
      <c r="BL14" s="314">
        <v>0</v>
      </c>
      <c r="BM14" s="313" t="str">
        <f t="shared" ref="BM14" si="23">IF(ISERROR(BL14/BL15),"",IF(BL14/BL15=0,"-",IF(BL14/BL15&gt;2,"+++",BL14/BL15-1)))</f>
        <v>-</v>
      </c>
      <c r="BN14" s="312">
        <f t="shared" si="21"/>
        <v>19.310000000000009</v>
      </c>
      <c r="BO14" s="315">
        <f>IF(ISERROR(BN14/BN15),"",IF(BN14/BN15=0,"-",IF(BN14/BN15&gt;2,"+++",BN14/BN15-1)))</f>
        <v>-0.6612280701754385</v>
      </c>
      <c r="BP14" s="312">
        <v>48.585000000000008</v>
      </c>
      <c r="BQ14" s="315">
        <f>IF(ISERROR(BP14/BP15),"",IF(BP14/BP15=0,"-",IF(BP14/BP15&gt;2,"+++",BP14/BP15-1)))</f>
        <v>-0.60993135562602863</v>
      </c>
      <c r="BR14" s="319"/>
      <c r="BS14" s="444"/>
      <c r="BT14" s="321"/>
      <c r="CI14" s="93" t="s">
        <v>76</v>
      </c>
      <c r="CJ14" s="322" t="s">
        <v>77</v>
      </c>
      <c r="CL14" s="323">
        <v>3</v>
      </c>
      <c r="CM14" s="299">
        <f t="shared" si="22"/>
        <v>2012</v>
      </c>
      <c r="CN14" s="144" t="s">
        <v>78</v>
      </c>
    </row>
    <row r="15" spans="1:92" ht="17.100000000000001" customHeight="1" thickBot="1">
      <c r="A15" s="465"/>
      <c r="B15" s="467"/>
      <c r="C15" s="467"/>
      <c r="D15" s="8" t="s">
        <v>75</v>
      </c>
      <c r="E15" s="301">
        <f>E14-1</f>
        <v>2023</v>
      </c>
      <c r="F15" s="302">
        <v>10538.491000000002</v>
      </c>
      <c r="G15" s="324"/>
      <c r="H15" s="304">
        <v>21286.79</v>
      </c>
      <c r="I15" s="324"/>
      <c r="J15" s="304">
        <v>22510.744000000002</v>
      </c>
      <c r="K15" s="324"/>
      <c r="L15" s="304">
        <v>1443.8919999999998</v>
      </c>
      <c r="M15" s="324"/>
      <c r="N15" s="304">
        <v>0</v>
      </c>
      <c r="O15" s="324"/>
      <c r="P15" s="304">
        <v>4173.2870000000003</v>
      </c>
      <c r="Q15" s="324"/>
      <c r="R15" s="304">
        <v>8215.7760000000017</v>
      </c>
      <c r="S15" s="324"/>
      <c r="T15" s="304">
        <v>0</v>
      </c>
      <c r="U15" s="324"/>
      <c r="V15" s="304">
        <v>9238.0359999999982</v>
      </c>
      <c r="W15" s="324"/>
      <c r="X15" s="304">
        <v>0</v>
      </c>
      <c r="Y15" s="324"/>
      <c r="Z15" s="304">
        <v>0</v>
      </c>
      <c r="AA15" s="324"/>
      <c r="AB15" s="304">
        <v>0</v>
      </c>
      <c r="AC15" s="324"/>
      <c r="AD15" s="304"/>
      <c r="AE15" s="324"/>
      <c r="AF15" s="302">
        <f>AH15-Z15-X15-V15-T15-R15-P15-N15-L15-J15-H15-F15</f>
        <v>26496.534</v>
      </c>
      <c r="AG15" s="325"/>
      <c r="AH15" s="302">
        <v>103903.54999999999</v>
      </c>
      <c r="AI15" s="325"/>
      <c r="AJ15" s="302"/>
      <c r="AK15" s="445"/>
      <c r="AL15" s="317"/>
      <c r="AM15" s="465"/>
      <c r="AN15" s="467"/>
      <c r="AO15" s="467"/>
      <c r="AP15" s="8" t="s">
        <v>75</v>
      </c>
      <c r="AQ15" s="301">
        <f t="shared" si="20"/>
        <v>2023</v>
      </c>
      <c r="AR15" s="302">
        <v>66.59899999999999</v>
      </c>
      <c r="AS15" s="326"/>
      <c r="AT15" s="304">
        <v>0</v>
      </c>
      <c r="AU15" s="324"/>
      <c r="AV15" s="304">
        <v>0</v>
      </c>
      <c r="AW15" s="324"/>
      <c r="AX15" s="304">
        <v>0</v>
      </c>
      <c r="AY15" s="324"/>
      <c r="AZ15" s="304">
        <v>3.4000000000000002E-2</v>
      </c>
      <c r="BA15" s="324"/>
      <c r="BB15" s="304">
        <v>0</v>
      </c>
      <c r="BC15" s="324"/>
      <c r="BD15" s="304">
        <v>0</v>
      </c>
      <c r="BE15" s="324"/>
      <c r="BF15" s="304">
        <v>0</v>
      </c>
      <c r="BG15" s="324"/>
      <c r="BH15" s="304">
        <v>0</v>
      </c>
      <c r="BI15" s="324"/>
      <c r="BJ15" s="304">
        <v>0</v>
      </c>
      <c r="BK15" s="324"/>
      <c r="BL15" s="304">
        <v>0.92199999999999993</v>
      </c>
      <c r="BM15" s="324"/>
      <c r="BN15" s="302">
        <f t="shared" si="21"/>
        <v>57.000000000000014</v>
      </c>
      <c r="BO15" s="325"/>
      <c r="BP15" s="302">
        <v>124.55500000000001</v>
      </c>
      <c r="BQ15" s="325"/>
      <c r="BR15" s="307"/>
      <c r="BS15" s="446"/>
      <c r="BT15" s="321"/>
      <c r="CI15" s="93" t="s">
        <v>79</v>
      </c>
      <c r="CJ15" s="322" t="s">
        <v>80</v>
      </c>
      <c r="CL15" s="323">
        <v>4</v>
      </c>
      <c r="CM15" s="299">
        <f t="shared" si="22"/>
        <v>2013</v>
      </c>
      <c r="CN15" s="144" t="s">
        <v>81</v>
      </c>
    </row>
    <row r="16" spans="1:92" ht="17.100000000000001" customHeight="1" thickBot="1">
      <c r="A16" s="464" t="s">
        <v>82</v>
      </c>
      <c r="B16" s="461" t="s">
        <v>83</v>
      </c>
      <c r="C16" s="461"/>
      <c r="D16" s="103"/>
      <c r="E16" s="328">
        <f>$R$5</f>
        <v>2024</v>
      </c>
      <c r="F16" s="329">
        <f>F18+F20+F22+F24+F26+F28</f>
        <v>50210.248</v>
      </c>
      <c r="G16" s="330">
        <f>IF(ISERROR(F16/F17),"",IF(F16/F17=0,"-",IF(F16/F17&gt;2,"+++",F16/F17-1)))</f>
        <v>-5.2185201569932005E-4</v>
      </c>
      <c r="H16" s="331">
        <f>H18+H20+H22+H24+H26+H28</f>
        <v>28000.919000000002</v>
      </c>
      <c r="I16" s="330" t="str">
        <f>IF(ISERROR(H16/H17),"",IF(H16/H17=0,"-",IF(H16/H17&gt;2,"+++",H16/H17-1)))</f>
        <v>+++</v>
      </c>
      <c r="J16" s="331">
        <f>J18+J20+J22+J24+J26+J28</f>
        <v>2348.873</v>
      </c>
      <c r="K16" s="330">
        <f>IF(ISERROR(J16/J17),"",IF(J16/J17=0,"-",IF(J16/J17&gt;2,"+++",J16/J17-1)))</f>
        <v>-0.24562315731325834</v>
      </c>
      <c r="L16" s="331">
        <f>L18+L20+L22+L24+L26+L28</f>
        <v>12195.268999999998</v>
      </c>
      <c r="M16" s="330">
        <f>IF(ISERROR(L16/L17),"",IF(L16/L17=0,"-",IF(L16/L17&gt;2,"+++",L16/L17-1)))</f>
        <v>0.24165379138945564</v>
      </c>
      <c r="N16" s="331">
        <f>N18+N20+N22+N24+N26+N28</f>
        <v>2E-3</v>
      </c>
      <c r="O16" s="330">
        <f>IF(ISERROR(N16/N17),"",IF(N16/N17=0,"-",IF(N16/N17&gt;2,"+++",N16/N17-1)))</f>
        <v>-0.97435897435897434</v>
      </c>
      <c r="P16" s="331">
        <f>P18+P20+P22+P24+P26+P28</f>
        <v>8892.5920000000006</v>
      </c>
      <c r="Q16" s="330" t="str">
        <f>IF(ISERROR(P16/P17),"",IF(P16/P17=0,"-",IF(P16/P17&gt;2,"+++",P16/P17-1)))</f>
        <v/>
      </c>
      <c r="R16" s="331">
        <f>R18+R20+R22+R24+R26+R28</f>
        <v>45.023000000000003</v>
      </c>
      <c r="S16" s="330">
        <f>IF(ISERROR(R16/R17),"",IF(R16/R17=0,"-",IF(R16/R17&gt;2,"+++",R16/R17-1)))</f>
        <v>-0.28837643042296257</v>
      </c>
      <c r="T16" s="331">
        <f>T18+T20+T22+T24+T26+T28</f>
        <v>15.478000000000002</v>
      </c>
      <c r="U16" s="330">
        <f>IF(ISERROR(T16/T17),"",IF(T16/T17=0,"-",IF(T16/T17&gt;2,"+++",T16/T17-1)))</f>
        <v>0.31727659574468103</v>
      </c>
      <c r="V16" s="331">
        <f>V18+V20+V22+V24+V26+V28</f>
        <v>159.59199999999998</v>
      </c>
      <c r="W16" s="330" t="str">
        <f>IF(ISERROR(V16/V17),"",IF(V16/V17=0,"-",IF(V16/V17&gt;2,"+++",V16/V17-1)))</f>
        <v>+++</v>
      </c>
      <c r="X16" s="331">
        <f>X18+X20+X22+X24+X26+X28</f>
        <v>76.007000000000005</v>
      </c>
      <c r="Y16" s="330" t="str">
        <f>IF(ISERROR(X16/X17),"",IF(X16/X17=0,"-",IF(X16/X17&gt;2,"+++",X16/X17-1)))</f>
        <v>+++</v>
      </c>
      <c r="Z16" s="331">
        <f>Z18+Z20+Z22+Z24+Z26+Z28</f>
        <v>1.2280000000000002</v>
      </c>
      <c r="AA16" s="330" t="str">
        <f>IF(ISERROR(Z16/Z17),"",IF(Z16/Z17=0,"-",IF(Z16/Z17&gt;2,"+++",Z16/Z17-1)))</f>
        <v>+++</v>
      </c>
      <c r="AB16" s="331">
        <f>AB18+AB20+AB22+AB24+AB26+AB28</f>
        <v>0</v>
      </c>
      <c r="AC16" s="330" t="str">
        <f>IF(ISERROR(AB16/AB17),"",IF(AB16/AB17=0,"-",IF(AB16/AB17&gt;2,"+++",AB16/AB17-1)))</f>
        <v/>
      </c>
      <c r="AD16" s="331"/>
      <c r="AE16" s="330"/>
      <c r="AF16" s="329">
        <f>AH16-Z16-X16-V16-T16-R16-P16-N16-L16-J16-H16-F16</f>
        <v>12811.009999999966</v>
      </c>
      <c r="AG16" s="332">
        <f>IF(ISERROR(AF16/AF17),"",IF(AF16/AF17=0,"-",IF(AF16/AF17&gt;2,"+++",AF16/AF17-1)))</f>
        <v>0.139783161115973</v>
      </c>
      <c r="AH16" s="329">
        <f>AH18+AH20+AH22+AH24+AH26+AH28</f>
        <v>114756.24099999998</v>
      </c>
      <c r="AI16" s="332">
        <f>IF(ISERROR(AH16/AH17),"",IF(AH16/AH17=0,"-",IF(AH16/AH17&gt;2,"+++",AH16/AH17-1)))</f>
        <v>0.42875648894076823</v>
      </c>
      <c r="AJ16" s="329"/>
      <c r="AK16" s="443"/>
      <c r="AL16" s="317"/>
      <c r="AM16" s="464" t="s">
        <v>82</v>
      </c>
      <c r="AN16" s="461" t="s">
        <v>83</v>
      </c>
      <c r="AO16" s="461"/>
      <c r="AP16" s="103"/>
      <c r="AQ16" s="328">
        <f t="shared" si="18"/>
        <v>2024</v>
      </c>
      <c r="AR16" s="329">
        <f>AR18+AR20+AR22+AR24+AR26+AR28</f>
        <v>20659.067999999999</v>
      </c>
      <c r="AS16" s="333">
        <f>IF(ISERROR(AR16/AR17),"",IF(AR16/AR17=0,"-",IF(AR16/AR17&gt;2,"+++",AR16/AR17-1)))</f>
        <v>3.159592292502289E-2</v>
      </c>
      <c r="AT16" s="331">
        <f>AT18+AT20+AT22+AT24+AT26+AT28</f>
        <v>5199.8379999999997</v>
      </c>
      <c r="AU16" s="330">
        <f>IF(ISERROR(AT16/AT17),"",IF(AT16/AT17=0,"-",IF(AT16/AT17&gt;2,"+++",AT16/AT17-1)))</f>
        <v>0.12802091242380187</v>
      </c>
      <c r="AV16" s="331">
        <f>AV18+AV20+AV22+AV24+AV26+AV28</f>
        <v>15734.375000000002</v>
      </c>
      <c r="AW16" s="330">
        <f>IF(ISERROR(AV16/AV17),"",IF(AV16/AV17=0,"-",IF(AV16/AV17&gt;2,"+++",AV16/AV17-1)))</f>
        <v>3.5732853381928997E-2</v>
      </c>
      <c r="AX16" s="331">
        <f>AX18+AX20+AX22+AX24+AX26+AX28</f>
        <v>8096.6589999999997</v>
      </c>
      <c r="AY16" s="330">
        <f>IF(ISERROR(AX16/AX17),"",IF(AX16/AX17=0,"-",IF(AX16/AX17&gt;2,"+++",AX16/AX17-1)))</f>
        <v>-2.9268133020684761E-2</v>
      </c>
      <c r="AZ16" s="331">
        <f>AZ18+AZ20+AZ22+AZ24+AZ26+AZ28</f>
        <v>3859.8389999999995</v>
      </c>
      <c r="BA16" s="330">
        <f>IF(ISERROR(AZ16/AZ17),"",IF(AZ16/AZ17=0,"-",IF(AZ16/AZ17&gt;2,"+++",AZ16/AZ17-1)))</f>
        <v>-0.10505348224071498</v>
      </c>
      <c r="BB16" s="331">
        <f>BB18+BB20+BB22+BB24+BB26+BB28</f>
        <v>2040.3710000000001</v>
      </c>
      <c r="BC16" s="330">
        <f>IF(ISERROR(BB16/BB17),"",IF(BB16/BB17=0,"-",IF(BB16/BB17&gt;2,"+++",BB16/BB17-1)))</f>
        <v>0.15370035820406036</v>
      </c>
      <c r="BD16" s="331">
        <f>BD18+BD20+BD22+BD24+BD26+BD28</f>
        <v>986.76300000000015</v>
      </c>
      <c r="BE16" s="330" t="str">
        <f>IF(ISERROR(BD16/BD17),"",IF(BD16/BD17=0,"-",IF(BD16/BD17&gt;2,"+++",BD16/BD17-1)))</f>
        <v>+++</v>
      </c>
      <c r="BF16" s="331">
        <f>BF18+BF20+BF22+BF24+BF26+BF28</f>
        <v>299.54500000000002</v>
      </c>
      <c r="BG16" s="330">
        <f>IF(ISERROR(BF16/BF17),"",IF(BF16/BF17=0,"-",IF(BF16/BF17&gt;2,"+++",BF16/BF17-1)))</f>
        <v>-0.33989519242635258</v>
      </c>
      <c r="BH16" s="331">
        <f>BH18+BH20+BH22+BH24+BH26+BH28</f>
        <v>0</v>
      </c>
      <c r="BI16" s="330" t="str">
        <f>IF(ISERROR(BH16/BH17),"",IF(BH16/BH17=0,"-",IF(BH16/BH17&gt;2,"+++",BH16/BH17-1)))</f>
        <v/>
      </c>
      <c r="BJ16" s="331">
        <f>BJ18+BJ20+BJ22+BJ24+BJ26+BJ28</f>
        <v>440.06100000000004</v>
      </c>
      <c r="BK16" s="330">
        <f>IF(ISERROR(BJ16/BJ17),"",IF(BJ16/BJ17=0,"-",IF(BJ16/BJ17&gt;2,"+++",BJ16/BJ17-1)))</f>
        <v>0.44584262870322622</v>
      </c>
      <c r="BL16" s="331">
        <f t="shared" ref="BL16:BL17" si="24">BL18+BL20+BL22+BL24+BL26+BL28</f>
        <v>7.7539999999999996</v>
      </c>
      <c r="BM16" s="330" t="str">
        <f t="shared" ref="BM16" si="25">IF(ISERROR(BL16/BL17),"",IF(BL16/BL17=0,"-",IF(BL16/BL17&gt;2,"+++",BL16/BL17-1)))</f>
        <v>+++</v>
      </c>
      <c r="BN16" s="329">
        <f t="shared" si="21"/>
        <v>584.62099999999191</v>
      </c>
      <c r="BO16" s="332">
        <f>IF(ISERROR(BN16/BN17),"",IF(BN16/BN17=0,"-",IF(BN16/BN17&gt;2,"+++",BN16/BN17-1)))</f>
        <v>-0.20243462886440666</v>
      </c>
      <c r="BP16" s="329">
        <f>BP18+BP20+BP22+BP24+BP26+BP28</f>
        <v>57908.893999999993</v>
      </c>
      <c r="BQ16" s="332">
        <f>IF(ISERROR(BP16/BP17),"",IF(BP16/BP17=0,"-",IF(BP16/BP17&gt;2,"+++",BP16/BP17-1)))</f>
        <v>3.4932248709817149E-2</v>
      </c>
      <c r="BR16" s="334"/>
      <c r="BS16" s="444"/>
      <c r="BT16" s="321"/>
      <c r="CI16" s="93" t="s">
        <v>2</v>
      </c>
      <c r="CJ16" s="322" t="s">
        <v>84</v>
      </c>
      <c r="CL16" s="323">
        <v>5</v>
      </c>
      <c r="CM16" s="299">
        <f t="shared" si="22"/>
        <v>2014</v>
      </c>
      <c r="CN16" s="144" t="s">
        <v>85</v>
      </c>
    </row>
    <row r="17" spans="1:92" ht="17.100000000000001" customHeight="1" thickBot="1">
      <c r="A17" s="465"/>
      <c r="B17" s="469"/>
      <c r="C17" s="469"/>
      <c r="D17" s="84"/>
      <c r="E17" s="301">
        <f>E16-1</f>
        <v>2023</v>
      </c>
      <c r="F17" s="302">
        <f>F19+F21+F23+F25+F27+F29</f>
        <v>50236.464000000007</v>
      </c>
      <c r="G17" s="324"/>
      <c r="H17" s="304">
        <f>H19+H21+H23+H25+H27+H29</f>
        <v>5779.0889999999999</v>
      </c>
      <c r="I17" s="324"/>
      <c r="J17" s="304">
        <f>J19+J21+J23+J25+J27+J29</f>
        <v>3113.66</v>
      </c>
      <c r="K17" s="324"/>
      <c r="L17" s="304">
        <f>L19+L21+L23+L25+L27+L29</f>
        <v>9821.7950000000001</v>
      </c>
      <c r="M17" s="324"/>
      <c r="N17" s="304">
        <f>N19+N21+N23+N25+N27+N29</f>
        <v>7.8E-2</v>
      </c>
      <c r="O17" s="324"/>
      <c r="P17" s="304">
        <f>P19+P21+P23+P25+P27+P29</f>
        <v>0</v>
      </c>
      <c r="Q17" s="324"/>
      <c r="R17" s="304">
        <f>R19+R21+R23+R25+R27+R29</f>
        <v>63.268000000000001</v>
      </c>
      <c r="S17" s="324"/>
      <c r="T17" s="304">
        <f>T19+T21+T23+T25+T27+T29</f>
        <v>11.75</v>
      </c>
      <c r="U17" s="324"/>
      <c r="V17" s="304">
        <f>V19+V21+V23+V25+V27+V29</f>
        <v>28.583999999999996</v>
      </c>
      <c r="W17" s="324"/>
      <c r="X17" s="304">
        <f>X19+X21+X23+X25+X27+X29</f>
        <v>24.327999999999999</v>
      </c>
      <c r="Y17" s="324"/>
      <c r="Z17" s="304">
        <f>Z19+Z21+Z23+Z25+Z27+Z29</f>
        <v>8.2000000000000003E-2</v>
      </c>
      <c r="AA17" s="324"/>
      <c r="AB17" s="304">
        <f>AB19+AB21+AB23+AB25+AB27+AB29</f>
        <v>0</v>
      </c>
      <c r="AC17" s="324"/>
      <c r="AD17" s="304"/>
      <c r="AE17" s="324"/>
      <c r="AF17" s="302">
        <f t="shared" ref="AF17:AF77" si="26">AH17-Z17-X17-V17-T17-R17-P17-N17-L17-J17-H17-F17</f>
        <v>11239.866000000016</v>
      </c>
      <c r="AG17" s="325"/>
      <c r="AH17" s="302">
        <f>AH19+AH21+AH23+AH25+AH27+AH29</f>
        <v>80318.964000000007</v>
      </c>
      <c r="AI17" s="325"/>
      <c r="AJ17" s="302"/>
      <c r="AK17" s="445"/>
      <c r="AL17" s="317"/>
      <c r="AM17" s="465"/>
      <c r="AN17" s="469"/>
      <c r="AO17" s="469"/>
      <c r="AP17" s="84"/>
      <c r="AQ17" s="301">
        <f t="shared" si="20"/>
        <v>2023</v>
      </c>
      <c r="AR17" s="302">
        <f>AR19+AR21+AR23+AR25+AR27+AR29</f>
        <v>20026.317999999999</v>
      </c>
      <c r="AS17" s="326"/>
      <c r="AT17" s="304">
        <f>AT19+AT21+AT23+AT25+AT27+AT29</f>
        <v>4609.7</v>
      </c>
      <c r="AU17" s="324"/>
      <c r="AV17" s="304">
        <f>AV19+AV21+AV23+AV25+AV27+AV29</f>
        <v>15191.538</v>
      </c>
      <c r="AW17" s="324"/>
      <c r="AX17" s="304">
        <f>AX19+AX21+AX23+AX25+AX27+AX29</f>
        <v>8340.7780000000002</v>
      </c>
      <c r="AY17" s="324"/>
      <c r="AZ17" s="304">
        <f>AZ19+AZ21+AZ23+AZ25+AZ27+AZ29</f>
        <v>4312.9269999999997</v>
      </c>
      <c r="BA17" s="324"/>
      <c r="BB17" s="304">
        <f>BB19+BB21+BB23+BB25+BB27+BB29</f>
        <v>1768.5450000000001</v>
      </c>
      <c r="BC17" s="324"/>
      <c r="BD17" s="304">
        <f>BD19+BD21+BD23+BD25+BD27+BD29</f>
        <v>211.357</v>
      </c>
      <c r="BE17" s="324"/>
      <c r="BF17" s="304">
        <f>BF19+BF21+BF23+BF25+BF27+BF29</f>
        <v>453.78399999999999</v>
      </c>
      <c r="BG17" s="324"/>
      <c r="BH17" s="304">
        <f>BH19+BH21+BH23+BH25+BH27+BH29</f>
        <v>0</v>
      </c>
      <c r="BI17" s="324"/>
      <c r="BJ17" s="304">
        <f>BJ19+BJ21+BJ23+BJ25+BJ27+BJ29</f>
        <v>304.363</v>
      </c>
      <c r="BK17" s="324"/>
      <c r="BL17" s="304">
        <f t="shared" si="24"/>
        <v>1.9679999999999997</v>
      </c>
      <c r="BM17" s="324"/>
      <c r="BN17" s="302">
        <f t="shared" si="21"/>
        <v>733.00700000000506</v>
      </c>
      <c r="BO17" s="325"/>
      <c r="BP17" s="302">
        <f>BP19+BP21+BP23+BP25+BP27+BP29</f>
        <v>55954.285000000003</v>
      </c>
      <c r="BQ17" s="325"/>
      <c r="BR17" s="307"/>
      <c r="BS17" s="446"/>
      <c r="BT17" s="321"/>
      <c r="CI17" s="335" t="s">
        <v>86</v>
      </c>
      <c r="CJ17" s="336"/>
      <c r="CL17" s="323">
        <v>6</v>
      </c>
      <c r="CM17" s="299">
        <f t="shared" si="22"/>
        <v>2015</v>
      </c>
      <c r="CN17" s="144" t="s">
        <v>87</v>
      </c>
    </row>
    <row r="18" spans="1:92" ht="17.100000000000001" hidden="1" customHeight="1" outlineLevel="1">
      <c r="A18" s="121"/>
      <c r="B18" s="122" t="s">
        <v>88</v>
      </c>
      <c r="C18" s="123" t="s">
        <v>89</v>
      </c>
      <c r="D18" s="124" t="s">
        <v>90</v>
      </c>
      <c r="E18" s="337">
        <f>$R$5</f>
        <v>2024</v>
      </c>
      <c r="F18" s="338">
        <v>5771.1080000000002</v>
      </c>
      <c r="G18" s="313">
        <f>IF(ISERROR(F18/F19),"",IF(F18/F19=0,"-",IF(F18/F19&gt;2,"+++",F18/F19-1)))</f>
        <v>-6.7639990726656829E-2</v>
      </c>
      <c r="H18" s="339">
        <v>5745.9160000000002</v>
      </c>
      <c r="I18" s="313" t="str">
        <f>IF(ISERROR(H18/H19),"",IF(H18/H19=0,"-",IF(H18/H19&gt;2,"+++",H18/H19-1)))</f>
        <v>+++</v>
      </c>
      <c r="J18" s="339">
        <v>0</v>
      </c>
      <c r="K18" s="313" t="str">
        <f>IF(ISERROR(J18/J19),"",IF(J18/J19=0,"-",IF(J18/J19&gt;2,"+++",J18/J19-1)))</f>
        <v/>
      </c>
      <c r="L18" s="339">
        <v>2129.6320000000001</v>
      </c>
      <c r="M18" s="313">
        <f>IF(ISERROR(L18/L19),"",IF(L18/L19=0,"-",IF(L18/L19&gt;2,"+++",L18/L19-1)))</f>
        <v>0.3381027450926184</v>
      </c>
      <c r="N18" s="339">
        <v>0</v>
      </c>
      <c r="O18" s="313" t="str">
        <f>IF(ISERROR(N18/N19),"",IF(N18/N19=0,"-",IF(N18/N19&gt;2,"+++",N18/N19-1)))</f>
        <v/>
      </c>
      <c r="P18" s="339">
        <v>5687.3890000000001</v>
      </c>
      <c r="Q18" s="313" t="str">
        <f>IF(ISERROR(P18/P19),"",IF(P18/P19=0,"-",IF(P18/P19&gt;2,"+++",P18/P19-1)))</f>
        <v/>
      </c>
      <c r="R18" s="339">
        <v>0.90500000000000003</v>
      </c>
      <c r="S18" s="313" t="str">
        <f>IF(ISERROR(R18/R19),"",IF(R18/R19=0,"-",IF(R18/R19&gt;2,"+++",R18/R19-1)))</f>
        <v/>
      </c>
      <c r="T18" s="339">
        <v>0</v>
      </c>
      <c r="U18" s="313" t="str">
        <f>IF(ISERROR(T18/T19),"",IF(T18/T19=0,"-",IF(T18/T19&gt;2,"+++",T18/T19-1)))</f>
        <v/>
      </c>
      <c r="V18" s="339">
        <v>2.359</v>
      </c>
      <c r="W18" s="313" t="str">
        <f>IF(ISERROR(V18/V19),"",IF(V18/V19=0,"-",IF(V18/V19&gt;2,"+++",V18/V19-1)))</f>
        <v/>
      </c>
      <c r="X18" s="339">
        <v>0</v>
      </c>
      <c r="Y18" s="313" t="str">
        <f>IF(ISERROR(X18/X19),"",IF(X18/X19=0,"-",IF(X18/X19&gt;2,"+++",X18/X19-1)))</f>
        <v/>
      </c>
      <c r="Z18" s="339">
        <v>0</v>
      </c>
      <c r="AA18" s="313" t="str">
        <f>IF(ISERROR(Z18/Z19),"",IF(Z18/Z19=0,"-",IF(Z18/Z19&gt;2,"+++",Z18/Z19-1)))</f>
        <v/>
      </c>
      <c r="AB18" s="339">
        <v>0</v>
      </c>
      <c r="AC18" s="313" t="str">
        <f>IF(ISERROR(AB18/AB19),"",IF(AB18/AB19=0,"-",IF(AB18/AB19&gt;2,"+++",AB18/AB19-1)))</f>
        <v/>
      </c>
      <c r="AD18" s="339"/>
      <c r="AE18" s="313"/>
      <c r="AF18" s="338">
        <f t="shared" si="26"/>
        <v>3765.2849999999999</v>
      </c>
      <c r="AG18" s="315">
        <f>IF(ISERROR(AF18/AF19),"",IF(AF18/AF19=0,"-",IF(AF18/AF19&gt;2,"+++",AF18/AF19-1)))</f>
        <v>0.15011657603375195</v>
      </c>
      <c r="AH18" s="338">
        <v>23102.593999999997</v>
      </c>
      <c r="AI18" s="315">
        <f>IF(ISERROR(AH18/AH19),"",IF(AH18/AH19=0,"-",IF(AH18/AH19&gt;2,"+++",AH18/AH19-1)))</f>
        <v>0.91385742286198068</v>
      </c>
      <c r="AJ18" s="338"/>
      <c r="AK18" s="443"/>
      <c r="AL18" s="317"/>
      <c r="AM18" s="121"/>
      <c r="AN18" s="122" t="s">
        <v>88</v>
      </c>
      <c r="AO18" s="123" t="s">
        <v>89</v>
      </c>
      <c r="AP18" s="124" t="s">
        <v>90</v>
      </c>
      <c r="AQ18" s="337">
        <f t="shared" si="18"/>
        <v>2024</v>
      </c>
      <c r="AR18" s="338">
        <v>5268.6139999999996</v>
      </c>
      <c r="AS18" s="318">
        <f>IF(ISERROR(AR18/AR19),"",IF(AR18/AR19=0,"-",IF(AR18/AR19&gt;2,"+++",AR18/AR19-1)))</f>
        <v>3.9760275168867265E-2</v>
      </c>
      <c r="AT18" s="339">
        <v>0</v>
      </c>
      <c r="AU18" s="313" t="str">
        <f>IF(ISERROR(AT18/AT19),"",IF(AT18/AT19=0,"-",IF(AT18/AT19&gt;2,"+++",AT18/AT19-1)))</f>
        <v/>
      </c>
      <c r="AV18" s="339">
        <v>0</v>
      </c>
      <c r="AW18" s="313" t="str">
        <f>IF(ISERROR(AV18/AV19),"",IF(AV18/AV19=0,"-",IF(AV18/AV19&gt;2,"+++",AV18/AV19-1)))</f>
        <v/>
      </c>
      <c r="AX18" s="339">
        <v>0</v>
      </c>
      <c r="AY18" s="313" t="str">
        <f>IF(ISERROR(AX18/AX19),"",IF(AX18/AX19=0,"-",IF(AX18/AX19&gt;2,"+++",AX18/AX19-1)))</f>
        <v/>
      </c>
      <c r="AZ18" s="339">
        <v>0</v>
      </c>
      <c r="BA18" s="313" t="str">
        <f>IF(ISERROR(AZ18/AZ19),"",IF(AZ18/AZ19=0,"-",IF(AZ18/AZ19&gt;2,"+++",AZ18/AZ19-1)))</f>
        <v/>
      </c>
      <c r="BB18" s="339">
        <v>0</v>
      </c>
      <c r="BC18" s="313" t="str">
        <f>IF(ISERROR(BB18/BB19),"",IF(BB18/BB19=0,"-",IF(BB18/BB19&gt;2,"+++",BB18/BB19-1)))</f>
        <v/>
      </c>
      <c r="BD18" s="339">
        <v>0</v>
      </c>
      <c r="BE18" s="313" t="str">
        <f>IF(ISERROR(BD18/BD19),"",IF(BD18/BD19=0,"-",IF(BD18/BD19&gt;2,"+++",BD18/BD19-1)))</f>
        <v/>
      </c>
      <c r="BF18" s="339">
        <v>0</v>
      </c>
      <c r="BG18" s="313" t="str">
        <f>IF(ISERROR(BF18/BF19),"",IF(BF18/BF19=0,"-",IF(BF18/BF19&gt;2,"+++",BF18/BF19-1)))</f>
        <v/>
      </c>
      <c r="BH18" s="339">
        <v>0</v>
      </c>
      <c r="BI18" s="313" t="str">
        <f>IF(ISERROR(BH18/BH19),"",IF(BH18/BH19=0,"-",IF(BH18/BH19&gt;2,"+++",BH18/BH19-1)))</f>
        <v/>
      </c>
      <c r="BJ18" s="339">
        <v>0</v>
      </c>
      <c r="BK18" s="313" t="str">
        <f>IF(ISERROR(BJ18/BJ19),"",IF(BJ18/BJ19=0,"-",IF(BJ18/BJ19&gt;2,"+++",BJ18/BJ19-1)))</f>
        <v/>
      </c>
      <c r="BL18" s="339">
        <v>0</v>
      </c>
      <c r="BM18" s="313" t="str">
        <f t="shared" ref="BM18" si="27">IF(ISERROR(BL18/BL19),"",IF(BL18/BL19=0,"-",IF(BL18/BL19&gt;2,"+++",BL18/BL19-1)))</f>
        <v/>
      </c>
      <c r="BN18" s="338">
        <f t="shared" si="21"/>
        <v>7.9000000000633008E-2</v>
      </c>
      <c r="BO18" s="315" t="str">
        <f>IF(ISERROR(BN18/BN19),"",IF(BN18/BN19=0,"-",IF(BN18/BN19&gt;2,"+++",BN18/BN19-1)))</f>
        <v>+++</v>
      </c>
      <c r="BP18" s="338">
        <v>5268.6930000000002</v>
      </c>
      <c r="BQ18" s="315">
        <f>IF(ISERROR(BP18/BP19),"",IF(BP18/BP19=0,"-",IF(BP18/BP19&gt;2,"+++",BP18/BP19-1)))</f>
        <v>3.9774839811270279E-2</v>
      </c>
      <c r="BR18" s="340"/>
      <c r="BS18" s="444"/>
      <c r="BT18" s="321"/>
      <c r="CI18" s="93" t="s">
        <v>91</v>
      </c>
      <c r="CJ18" s="322">
        <v>1</v>
      </c>
      <c r="CL18" s="323">
        <v>7</v>
      </c>
      <c r="CM18" s="299">
        <f t="shared" si="22"/>
        <v>2016</v>
      </c>
      <c r="CN18" s="144" t="s">
        <v>92</v>
      </c>
    </row>
    <row r="19" spans="1:92" ht="17.100000000000001" hidden="1" customHeight="1" outlineLevel="1" thickBot="1">
      <c r="A19" s="121"/>
      <c r="B19" s="133"/>
      <c r="C19" s="134"/>
      <c r="D19" s="113" t="s">
        <v>90</v>
      </c>
      <c r="E19" s="342">
        <f>E18-1</f>
        <v>2023</v>
      </c>
      <c r="F19" s="343">
        <v>6189.7849999999999</v>
      </c>
      <c r="G19" s="344"/>
      <c r="H19" s="345">
        <v>1016.075</v>
      </c>
      <c r="I19" s="344"/>
      <c r="J19" s="345">
        <v>0</v>
      </c>
      <c r="K19" s="344"/>
      <c r="L19" s="345">
        <v>1591.5309999999999</v>
      </c>
      <c r="M19" s="344"/>
      <c r="N19" s="345">
        <v>0</v>
      </c>
      <c r="O19" s="344"/>
      <c r="P19" s="345">
        <v>0</v>
      </c>
      <c r="Q19" s="344"/>
      <c r="R19" s="345">
        <v>0</v>
      </c>
      <c r="S19" s="344"/>
      <c r="T19" s="345">
        <v>0</v>
      </c>
      <c r="U19" s="344"/>
      <c r="V19" s="345">
        <v>0</v>
      </c>
      <c r="W19" s="344"/>
      <c r="X19" s="345">
        <v>0</v>
      </c>
      <c r="Y19" s="344"/>
      <c r="Z19" s="345">
        <v>0</v>
      </c>
      <c r="AA19" s="344"/>
      <c r="AB19" s="345">
        <v>0</v>
      </c>
      <c r="AC19" s="344"/>
      <c r="AD19" s="345"/>
      <c r="AE19" s="344"/>
      <c r="AF19" s="343">
        <f t="shared" si="26"/>
        <v>3273.8289999999979</v>
      </c>
      <c r="AG19" s="346"/>
      <c r="AH19" s="343">
        <v>12071.22</v>
      </c>
      <c r="AI19" s="346"/>
      <c r="AJ19" s="343"/>
      <c r="AK19" s="447"/>
      <c r="AL19" s="317"/>
      <c r="AM19" s="121"/>
      <c r="AN19" s="133"/>
      <c r="AO19" s="134"/>
      <c r="AP19" s="113" t="s">
        <v>90</v>
      </c>
      <c r="AQ19" s="342">
        <f t="shared" si="20"/>
        <v>2023</v>
      </c>
      <c r="AR19" s="343">
        <v>5067.143</v>
      </c>
      <c r="AS19" s="347"/>
      <c r="AT19" s="345">
        <v>0</v>
      </c>
      <c r="AU19" s="344"/>
      <c r="AV19" s="345">
        <v>0</v>
      </c>
      <c r="AW19" s="344"/>
      <c r="AX19" s="345">
        <v>0</v>
      </c>
      <c r="AY19" s="344"/>
      <c r="AZ19" s="345">
        <v>0</v>
      </c>
      <c r="BA19" s="344"/>
      <c r="BB19" s="345">
        <v>0</v>
      </c>
      <c r="BC19" s="344"/>
      <c r="BD19" s="345">
        <v>0</v>
      </c>
      <c r="BE19" s="344"/>
      <c r="BF19" s="345">
        <v>0</v>
      </c>
      <c r="BG19" s="344"/>
      <c r="BH19" s="345">
        <v>0</v>
      </c>
      <c r="BI19" s="344"/>
      <c r="BJ19" s="345">
        <v>0</v>
      </c>
      <c r="BK19" s="344"/>
      <c r="BL19" s="345">
        <v>0</v>
      </c>
      <c r="BM19" s="344"/>
      <c r="BN19" s="343">
        <f t="shared" si="21"/>
        <v>5.0000000010186341E-3</v>
      </c>
      <c r="BO19" s="346"/>
      <c r="BP19" s="343">
        <v>5067.148000000001</v>
      </c>
      <c r="BQ19" s="346"/>
      <c r="BR19" s="348"/>
      <c r="BS19" s="448"/>
      <c r="BT19" s="321"/>
      <c r="CI19" s="93" t="s">
        <v>5</v>
      </c>
      <c r="CJ19" s="322">
        <v>2</v>
      </c>
      <c r="CL19" s="323">
        <v>8</v>
      </c>
      <c r="CM19" s="299">
        <f t="shared" si="22"/>
        <v>2017</v>
      </c>
      <c r="CN19" s="144" t="s">
        <v>93</v>
      </c>
    </row>
    <row r="20" spans="1:92" s="32" customFormat="1" ht="18" hidden="1" customHeight="1" outlineLevel="1" thickBot="1">
      <c r="A20" s="121"/>
      <c r="B20" s="122" t="s">
        <v>94</v>
      </c>
      <c r="C20" s="123" t="s">
        <v>95</v>
      </c>
      <c r="D20" s="124" t="s">
        <v>96</v>
      </c>
      <c r="E20" s="337">
        <f>$R$5</f>
        <v>2024</v>
      </c>
      <c r="F20" s="338">
        <v>483.66199999999998</v>
      </c>
      <c r="G20" s="350">
        <f>IF(ISERROR(F20/F21),"",IF(F20/F21=0,"-",IF(F20/F21&gt;2,"+++",F20/F21-1)))</f>
        <v>-0.30249374113086525</v>
      </c>
      <c r="H20" s="339">
        <v>18793.956999999999</v>
      </c>
      <c r="I20" s="350" t="str">
        <f>IF(ISERROR(H20/H21),"",IF(H20/H21=0,"-",IF(H20/H21&gt;2,"+++",H20/H21-1)))</f>
        <v>+++</v>
      </c>
      <c r="J20" s="339">
        <v>0</v>
      </c>
      <c r="K20" s="350" t="str">
        <f>IF(ISERROR(J20/J21),"",IF(J20/J21=0,"-",IF(J20/J21&gt;2,"+++",J20/J21-1)))</f>
        <v/>
      </c>
      <c r="L20" s="339">
        <v>434.13900000000001</v>
      </c>
      <c r="M20" s="350">
        <f>IF(ISERROR(L20/L21),"",IF(L20/L21=0,"-",IF(L20/L21&gt;2,"+++",L20/L21-1)))</f>
        <v>0.19569192973565497</v>
      </c>
      <c r="N20" s="339">
        <v>0</v>
      </c>
      <c r="O20" s="350" t="str">
        <f>IF(ISERROR(N20/N21),"",IF(N20/N21=0,"-",IF(N20/N21&gt;2,"+++",N20/N21-1)))</f>
        <v/>
      </c>
      <c r="P20" s="339">
        <v>437.19099999999997</v>
      </c>
      <c r="Q20" s="350" t="str">
        <f>IF(ISERROR(P20/P21),"",IF(P20/P21=0,"-",IF(P20/P21&gt;2,"+++",P20/P21-1)))</f>
        <v/>
      </c>
      <c r="R20" s="339">
        <v>0</v>
      </c>
      <c r="S20" s="350" t="str">
        <f>IF(ISERROR(R20/R21),"",IF(R20/R21=0,"-",IF(R20/R21&gt;2,"+++",R20/R21-1)))</f>
        <v/>
      </c>
      <c r="T20" s="339">
        <v>0</v>
      </c>
      <c r="U20" s="350" t="str">
        <f>IF(ISERROR(T20/T21),"",IF(T20/T21=0,"-",IF(T20/T21&gt;2,"+++",T20/T21-1)))</f>
        <v/>
      </c>
      <c r="V20" s="339">
        <v>36.622</v>
      </c>
      <c r="W20" s="350" t="str">
        <f>IF(ISERROR(V20/V21),"",IF(V20/V21=0,"-",IF(V20/V21&gt;2,"+++",V20/V21-1)))</f>
        <v/>
      </c>
      <c r="X20" s="339">
        <v>25.201000000000001</v>
      </c>
      <c r="Y20" s="350" t="str">
        <f>IF(ISERROR(X20/X21),"",IF(X20/X21=0,"-",IF(X20/X21&gt;2,"+++",X20/X21-1)))</f>
        <v>+++</v>
      </c>
      <c r="Z20" s="339">
        <v>0</v>
      </c>
      <c r="AA20" s="350" t="str">
        <f>IF(ISERROR(Z20/Z21),"",IF(Z20/Z21=0,"-",IF(Z20/Z21&gt;2,"+++",Z20/Z21-1)))</f>
        <v/>
      </c>
      <c r="AB20" s="339">
        <v>0</v>
      </c>
      <c r="AC20" s="350" t="str">
        <f>IF(ISERROR(AB20/AB21),"",IF(AB20/AB21=0,"-",IF(AB20/AB21&gt;2,"+++",AB20/AB21-1)))</f>
        <v/>
      </c>
      <c r="AD20" s="339"/>
      <c r="AE20" s="350"/>
      <c r="AF20" s="338">
        <f t="shared" si="26"/>
        <v>209.73900000000168</v>
      </c>
      <c r="AG20" s="351">
        <f>IF(ISERROR(AF20/AF21),"",IF(AF20/AF21=0,"-",IF(AF20/AF21&gt;2,"+++",AF20/AF21-1)))</f>
        <v>-0.23827112069904066</v>
      </c>
      <c r="AH20" s="338">
        <v>20420.510999999999</v>
      </c>
      <c r="AI20" s="351" t="str">
        <f>IF(ISERROR(AH20/AH21),"",IF(AH20/AH21=0,"-",IF(AH20/AH21&gt;2,"+++",AH20/AH21-1)))</f>
        <v>+++</v>
      </c>
      <c r="AJ20" s="338"/>
      <c r="AK20" s="449"/>
      <c r="AL20" s="291"/>
      <c r="AM20" s="121"/>
      <c r="AN20" s="122" t="s">
        <v>94</v>
      </c>
      <c r="AO20" s="123" t="s">
        <v>95</v>
      </c>
      <c r="AP20" s="124" t="s">
        <v>96</v>
      </c>
      <c r="AQ20" s="337">
        <f t="shared" si="18"/>
        <v>2024</v>
      </c>
      <c r="AR20" s="338">
        <v>1989.9180000000001</v>
      </c>
      <c r="AS20" s="352">
        <f>IF(ISERROR(AR20/AR21),"",IF(AR20/AR21=0,"-",IF(AR20/AR21&gt;2,"+++",AR20/AR21-1)))</f>
        <v>0.2823817969035971</v>
      </c>
      <c r="AT20" s="339">
        <v>0</v>
      </c>
      <c r="AU20" s="350" t="str">
        <f>IF(ISERROR(AT20/AT21),"",IF(AT20/AT21=0,"-",IF(AT20/AT21&gt;2,"+++",AT20/AT21-1)))</f>
        <v/>
      </c>
      <c r="AV20" s="339">
        <v>0</v>
      </c>
      <c r="AW20" s="350" t="str">
        <f>IF(ISERROR(AV20/AV21),"",IF(AV20/AV21=0,"-",IF(AV20/AV21&gt;2,"+++",AV20/AV21-1)))</f>
        <v/>
      </c>
      <c r="AX20" s="339">
        <v>0</v>
      </c>
      <c r="AY20" s="350" t="str">
        <f>IF(ISERROR(AX20/AX21),"",IF(AX20/AX21=0,"-",IF(AX20/AX21&gt;2,"+++",AX20/AX21-1)))</f>
        <v/>
      </c>
      <c r="AZ20" s="339">
        <v>0</v>
      </c>
      <c r="BA20" s="350" t="str">
        <f>IF(ISERROR(AZ20/AZ21),"",IF(AZ20/AZ21=0,"-",IF(AZ20/AZ21&gt;2,"+++",AZ20/AZ21-1)))</f>
        <v/>
      </c>
      <c r="BB20" s="339">
        <v>0</v>
      </c>
      <c r="BC20" s="350" t="str">
        <f>IF(ISERROR(BB20/BB21),"",IF(BB20/BB21=0,"-",IF(BB20/BB21&gt;2,"+++",BB20/BB21-1)))</f>
        <v/>
      </c>
      <c r="BD20" s="339">
        <v>0</v>
      </c>
      <c r="BE20" s="350" t="str">
        <f>IF(ISERROR(BD20/BD21),"",IF(BD20/BD21=0,"-",IF(BD20/BD21&gt;2,"+++",BD20/BD21-1)))</f>
        <v/>
      </c>
      <c r="BF20" s="339">
        <v>0</v>
      </c>
      <c r="BG20" s="350" t="str">
        <f>IF(ISERROR(BF20/BF21),"",IF(BF20/BF21=0,"-",IF(BF20/BF21&gt;2,"+++",BF20/BF21-1)))</f>
        <v/>
      </c>
      <c r="BH20" s="339">
        <v>0</v>
      </c>
      <c r="BI20" s="350" t="str">
        <f>IF(ISERROR(BH20/BH21),"",IF(BH20/BH21=0,"-",IF(BH20/BH21&gt;2,"+++",BH20/BH21-1)))</f>
        <v/>
      </c>
      <c r="BJ20" s="339">
        <v>0</v>
      </c>
      <c r="BK20" s="350" t="str">
        <f>IF(ISERROR(BJ20/BJ21),"",IF(BJ20/BJ21=0,"-",IF(BJ20/BJ21&gt;2,"+++",BJ20/BJ21-1)))</f>
        <v/>
      </c>
      <c r="BL20" s="339">
        <v>0</v>
      </c>
      <c r="BM20" s="350" t="str">
        <f t="shared" ref="BM20" si="28">IF(ISERROR(BL20/BL21),"",IF(BL20/BL21=0,"-",IF(BL20/BL21&gt;2,"+++",BL20/BL21-1)))</f>
        <v/>
      </c>
      <c r="BN20" s="338">
        <f t="shared" si="21"/>
        <v>0</v>
      </c>
      <c r="BO20" s="351" t="str">
        <f>IF(ISERROR(BN20/BN21),"",IF(BN20/BN21=0,"-",IF(BN20/BN21&gt;2,"+++",BN20/BN21-1)))</f>
        <v>-</v>
      </c>
      <c r="BP20" s="338">
        <v>1989.9180000000001</v>
      </c>
      <c r="BQ20" s="351">
        <f>IF(ISERROR(BP20/BP21),"",IF(BP20/BP21=0,"-",IF(BP20/BP21&gt;2,"+++",BP20/BP21-1)))</f>
        <v>0.28235700485769111</v>
      </c>
      <c r="BR20" s="340"/>
      <c r="BS20" s="450"/>
      <c r="BT20" s="295"/>
      <c r="CI20" s="296" t="s">
        <v>97</v>
      </c>
      <c r="CJ20" s="297">
        <f>VLOOKUP($K$5,$CI$21:$CJ$22,2,0)</f>
        <v>8</v>
      </c>
      <c r="CL20" s="298">
        <v>9</v>
      </c>
      <c r="CM20" s="299">
        <v>2018</v>
      </c>
      <c r="CN20" s="300" t="s">
        <v>98</v>
      </c>
    </row>
    <row r="21" spans="1:92" s="32" customFormat="1" ht="18" hidden="1" customHeight="1" outlineLevel="1">
      <c r="A21" s="121"/>
      <c r="B21" s="133"/>
      <c r="C21" s="134"/>
      <c r="D21" s="113" t="s">
        <v>96</v>
      </c>
      <c r="E21" s="342">
        <f>E20-1</f>
        <v>2023</v>
      </c>
      <c r="F21" s="343">
        <v>693.41600000000005</v>
      </c>
      <c r="G21" s="354"/>
      <c r="H21" s="345">
        <v>4672.3620000000001</v>
      </c>
      <c r="I21" s="354"/>
      <c r="J21" s="345">
        <v>0</v>
      </c>
      <c r="K21" s="354"/>
      <c r="L21" s="345">
        <v>363.08600000000001</v>
      </c>
      <c r="M21" s="354"/>
      <c r="N21" s="345">
        <v>0</v>
      </c>
      <c r="O21" s="354"/>
      <c r="P21" s="345">
        <v>0</v>
      </c>
      <c r="Q21" s="354"/>
      <c r="R21" s="345">
        <v>0</v>
      </c>
      <c r="S21" s="354"/>
      <c r="T21" s="345">
        <v>0</v>
      </c>
      <c r="U21" s="354"/>
      <c r="V21" s="345">
        <v>0</v>
      </c>
      <c r="W21" s="354"/>
      <c r="X21" s="345">
        <v>3.4609999999999999</v>
      </c>
      <c r="Y21" s="354"/>
      <c r="Z21" s="345">
        <v>0</v>
      </c>
      <c r="AA21" s="354"/>
      <c r="AB21" s="345">
        <v>0</v>
      </c>
      <c r="AC21" s="354"/>
      <c r="AD21" s="345"/>
      <c r="AE21" s="354"/>
      <c r="AF21" s="343">
        <f t="shared" si="26"/>
        <v>275.34599999999966</v>
      </c>
      <c r="AG21" s="355"/>
      <c r="AH21" s="343">
        <v>6007.6710000000003</v>
      </c>
      <c r="AI21" s="355"/>
      <c r="AJ21" s="343"/>
      <c r="AK21" s="451"/>
      <c r="AL21" s="291"/>
      <c r="AM21" s="121"/>
      <c r="AN21" s="133"/>
      <c r="AO21" s="134"/>
      <c r="AP21" s="113" t="s">
        <v>96</v>
      </c>
      <c r="AQ21" s="342">
        <f t="shared" si="20"/>
        <v>2023</v>
      </c>
      <c r="AR21" s="343">
        <v>1551.7359999999999</v>
      </c>
      <c r="AS21" s="356"/>
      <c r="AT21" s="345">
        <v>0</v>
      </c>
      <c r="AU21" s="354"/>
      <c r="AV21" s="345">
        <v>0</v>
      </c>
      <c r="AW21" s="354"/>
      <c r="AX21" s="345">
        <v>0</v>
      </c>
      <c r="AY21" s="354"/>
      <c r="AZ21" s="345">
        <v>0</v>
      </c>
      <c r="BA21" s="354"/>
      <c r="BB21" s="345">
        <v>0</v>
      </c>
      <c r="BC21" s="354"/>
      <c r="BD21" s="345">
        <v>0</v>
      </c>
      <c r="BE21" s="354"/>
      <c r="BF21" s="345">
        <v>0</v>
      </c>
      <c r="BG21" s="354"/>
      <c r="BH21" s="345">
        <v>0</v>
      </c>
      <c r="BI21" s="354"/>
      <c r="BJ21" s="345">
        <v>0</v>
      </c>
      <c r="BK21" s="354"/>
      <c r="BL21" s="345">
        <v>0</v>
      </c>
      <c r="BM21" s="354"/>
      <c r="BN21" s="343">
        <f t="shared" si="21"/>
        <v>3.0000000000200089E-2</v>
      </c>
      <c r="BO21" s="355"/>
      <c r="BP21" s="343">
        <v>1551.7660000000001</v>
      </c>
      <c r="BQ21" s="355"/>
      <c r="BR21" s="348"/>
      <c r="BS21" s="452"/>
      <c r="BT21" s="295"/>
      <c r="CI21" s="309" t="s">
        <v>99</v>
      </c>
      <c r="CJ21" s="310">
        <v>8</v>
      </c>
      <c r="CL21" s="298">
        <v>10</v>
      </c>
      <c r="CM21" s="299">
        <v>2019</v>
      </c>
      <c r="CN21" s="300" t="s">
        <v>100</v>
      </c>
    </row>
    <row r="22" spans="1:92" ht="17.100000000000001" hidden="1" customHeight="1" outlineLevel="1">
      <c r="A22" s="121"/>
      <c r="B22" s="122" t="s">
        <v>101</v>
      </c>
      <c r="C22" s="123" t="s">
        <v>102</v>
      </c>
      <c r="D22" s="124" t="s">
        <v>103</v>
      </c>
      <c r="E22" s="337">
        <f>$R$5</f>
        <v>2024</v>
      </c>
      <c r="F22" s="338">
        <v>216.46699999999998</v>
      </c>
      <c r="G22" s="313" t="str">
        <f>IF(ISERROR(F22/F23),"",IF(F22/F23=0,"-",IF(F22/F23&gt;2,"+++",F22/F23-1)))</f>
        <v>+++</v>
      </c>
      <c r="H22" s="339">
        <v>0</v>
      </c>
      <c r="I22" s="313" t="str">
        <f>IF(ISERROR(H22/H23),"",IF(H22/H23=0,"-",IF(H22/H23&gt;2,"+++",H22/H23-1)))</f>
        <v/>
      </c>
      <c r="J22" s="339">
        <v>0</v>
      </c>
      <c r="K22" s="313" t="str">
        <f>IF(ISERROR(J22/J23),"",IF(J22/J23=0,"-",IF(J22/J23&gt;2,"+++",J22/J23-1)))</f>
        <v/>
      </c>
      <c r="L22" s="339">
        <v>8164.9989999999989</v>
      </c>
      <c r="M22" s="313">
        <f>IF(ISERROR(L22/L23),"",IF(L22/L23=0,"-",IF(L22/L23&gt;2,"+++",L22/L23-1)))</f>
        <v>0.20061508555026819</v>
      </c>
      <c r="N22" s="339">
        <v>0</v>
      </c>
      <c r="O22" s="313" t="str">
        <f>IF(ISERROR(N22/N23),"",IF(N22/N23=0,"-",IF(N22/N23&gt;2,"+++",N22/N23-1)))</f>
        <v/>
      </c>
      <c r="P22" s="339">
        <v>1331.8809999999999</v>
      </c>
      <c r="Q22" s="313" t="str">
        <f>IF(ISERROR(P22/P23),"",IF(P22/P23=0,"-",IF(P22/P23&gt;2,"+++",P22/P23-1)))</f>
        <v/>
      </c>
      <c r="R22" s="339">
        <v>0</v>
      </c>
      <c r="S22" s="313" t="str">
        <f>IF(ISERROR(R22/R23),"",IF(R22/R23=0,"-",IF(R22/R23&gt;2,"+++",R22/R23-1)))</f>
        <v/>
      </c>
      <c r="T22" s="339">
        <v>0</v>
      </c>
      <c r="U22" s="313" t="str">
        <f>IF(ISERROR(T22/T23),"",IF(T22/T23=0,"-",IF(T22/T23&gt;2,"+++",T22/T23-1)))</f>
        <v/>
      </c>
      <c r="V22" s="339">
        <v>86.251999999999995</v>
      </c>
      <c r="W22" s="313" t="str">
        <f>IF(ISERROR(V22/V23),"",IF(V22/V23=0,"-",IF(V22/V23&gt;2,"+++",V22/V23-1)))</f>
        <v>+++</v>
      </c>
      <c r="X22" s="339">
        <v>0.78300000000000003</v>
      </c>
      <c r="Y22" s="313">
        <f>IF(ISERROR(X22/X23),"",IF(X22/X23=0,"-",IF(X22/X23&gt;2,"+++",X22/X23-1)))</f>
        <v>-0.13671444321940462</v>
      </c>
      <c r="Z22" s="339">
        <v>0</v>
      </c>
      <c r="AA22" s="313" t="str">
        <f>IF(ISERROR(Z22/Z23),"",IF(Z22/Z23=0,"-",IF(Z22/Z23&gt;2,"+++",Z22/Z23-1)))</f>
        <v/>
      </c>
      <c r="AB22" s="339">
        <v>0</v>
      </c>
      <c r="AC22" s="313" t="str">
        <f>IF(ISERROR(AB22/AB23),"",IF(AB22/AB23=0,"-",IF(AB22/AB23&gt;2,"+++",AB22/AB23-1)))</f>
        <v/>
      </c>
      <c r="AD22" s="339"/>
      <c r="AE22" s="313"/>
      <c r="AF22" s="338">
        <f t="shared" si="26"/>
        <v>3274.2410000000013</v>
      </c>
      <c r="AG22" s="315">
        <f>IF(ISERROR(AF22/AF23),"",IF(AF22/AF23=0,"-",IF(AF22/AF23&gt;2,"+++",AF22/AF23-1)))</f>
        <v>0.28261626624746472</v>
      </c>
      <c r="AH22" s="338">
        <v>13074.623</v>
      </c>
      <c r="AI22" s="315">
        <f>IF(ISERROR(AH22/AH23),"",IF(AH22/AH23=0,"-",IF(AH22/AH23&gt;2,"+++",AH22/AH23-1)))</f>
        <v>0.38977550678309725</v>
      </c>
      <c r="AJ22" s="338"/>
      <c r="AK22" s="443"/>
      <c r="AL22" s="317"/>
      <c r="AM22" s="121"/>
      <c r="AN22" s="122" t="s">
        <v>101</v>
      </c>
      <c r="AO22" s="123" t="s">
        <v>102</v>
      </c>
      <c r="AP22" s="124" t="s">
        <v>103</v>
      </c>
      <c r="AQ22" s="337">
        <f t="shared" si="18"/>
        <v>2024</v>
      </c>
      <c r="AR22" s="338">
        <v>74.067000000000007</v>
      </c>
      <c r="AS22" s="318">
        <f>IF(ISERROR(AR22/AR23),"",IF(AR22/AR23=0,"-",IF(AR22/AR23&gt;2,"+++",AR22/AR23-1)))</f>
        <v>0.33463673057517673</v>
      </c>
      <c r="AT22" s="339">
        <v>0</v>
      </c>
      <c r="AU22" s="313" t="str">
        <f>IF(ISERROR(AT22/AT23),"",IF(AT22/AT23=0,"-",IF(AT22/AT23&gt;2,"+++",AT22/AT23-1)))</f>
        <v/>
      </c>
      <c r="AV22" s="339">
        <v>0</v>
      </c>
      <c r="AW22" s="313" t="str">
        <f>IF(ISERROR(AV22/AV23),"",IF(AV22/AV23=0,"-",IF(AV22/AV23&gt;2,"+++",AV22/AV23-1)))</f>
        <v/>
      </c>
      <c r="AX22" s="339">
        <v>0</v>
      </c>
      <c r="AY22" s="313" t="str">
        <f>IF(ISERROR(AX22/AX23),"",IF(AX22/AX23=0,"-",IF(AX22/AX23&gt;2,"+++",AX22/AX23-1)))</f>
        <v/>
      </c>
      <c r="AZ22" s="339">
        <v>0</v>
      </c>
      <c r="BA22" s="313" t="str">
        <f>IF(ISERROR(AZ22/AZ23),"",IF(AZ22/AZ23=0,"-",IF(AZ22/AZ23&gt;2,"+++",AZ22/AZ23-1)))</f>
        <v/>
      </c>
      <c r="BB22" s="339">
        <v>0.83599999999999997</v>
      </c>
      <c r="BC22" s="313" t="str">
        <f>IF(ISERROR(BB22/BB23),"",IF(BB22/BB23=0,"-",IF(BB22/BB23&gt;2,"+++",BB22/BB23-1)))</f>
        <v/>
      </c>
      <c r="BD22" s="339">
        <v>0</v>
      </c>
      <c r="BE22" s="313" t="str">
        <f>IF(ISERROR(BD22/BD23),"",IF(BD22/BD23=0,"-",IF(BD22/BD23&gt;2,"+++",BD22/BD23-1)))</f>
        <v/>
      </c>
      <c r="BF22" s="339">
        <v>0</v>
      </c>
      <c r="BG22" s="313" t="str">
        <f>IF(ISERROR(BF22/BF23),"",IF(BF22/BF23=0,"-",IF(BF22/BF23&gt;2,"+++",BF22/BF23-1)))</f>
        <v/>
      </c>
      <c r="BH22" s="339">
        <v>0</v>
      </c>
      <c r="BI22" s="313" t="str">
        <f>IF(ISERROR(BH22/BH23),"",IF(BH22/BH23=0,"-",IF(BH22/BH23&gt;2,"+++",BH22/BH23-1)))</f>
        <v/>
      </c>
      <c r="BJ22" s="339">
        <v>0</v>
      </c>
      <c r="BK22" s="313" t="str">
        <f>IF(ISERROR(BJ22/BJ23),"",IF(BJ22/BJ23=0,"-",IF(BJ22/BJ23&gt;2,"+++",BJ22/BJ23-1)))</f>
        <v/>
      </c>
      <c r="BL22" s="339">
        <v>0</v>
      </c>
      <c r="BM22" s="313" t="str">
        <f t="shared" ref="BM22" si="29">IF(ISERROR(BL22/BL23),"",IF(BL22/BL23=0,"-",IF(BL22/BL23&gt;2,"+++",BL22/BL23-1)))</f>
        <v/>
      </c>
      <c r="BN22" s="338">
        <f t="shared" si="21"/>
        <v>0</v>
      </c>
      <c r="BO22" s="315" t="str">
        <f>IF(ISERROR(BN22/BN23),"",IF(BN22/BN23=0,"-",IF(BN22/BN23&gt;2,"+++",BN22/BN23-1)))</f>
        <v>-</v>
      </c>
      <c r="BP22" s="338">
        <v>74.902999999999992</v>
      </c>
      <c r="BQ22" s="315">
        <f>IF(ISERROR(BP22/BP23),"",IF(BP22/BP23=0,"-",IF(BP22/BP23&gt;2,"+++",BP22/BP23-1)))</f>
        <v>0.34911743515850135</v>
      </c>
      <c r="BR22" s="340"/>
      <c r="BS22" s="444"/>
      <c r="BT22" s="321"/>
      <c r="CI22" s="93" t="s">
        <v>8</v>
      </c>
      <c r="CJ22" s="322">
        <v>9</v>
      </c>
      <c r="CL22" s="323">
        <v>11</v>
      </c>
      <c r="CM22" s="299">
        <v>2020</v>
      </c>
      <c r="CN22" s="144" t="s">
        <v>104</v>
      </c>
    </row>
    <row r="23" spans="1:92" ht="17.100000000000001" hidden="1" customHeight="1" outlineLevel="1">
      <c r="A23" s="121"/>
      <c r="B23" s="133"/>
      <c r="C23" s="134"/>
      <c r="D23" s="113" t="s">
        <v>103</v>
      </c>
      <c r="E23" s="342">
        <f>E22-1</f>
        <v>2023</v>
      </c>
      <c r="F23" s="343">
        <v>33.394999999999996</v>
      </c>
      <c r="G23" s="358"/>
      <c r="H23" s="345">
        <v>0</v>
      </c>
      <c r="I23" s="358"/>
      <c r="J23" s="345">
        <v>0</v>
      </c>
      <c r="K23" s="358"/>
      <c r="L23" s="345">
        <v>6800.68</v>
      </c>
      <c r="M23" s="358"/>
      <c r="N23" s="345">
        <v>0</v>
      </c>
      <c r="O23" s="358"/>
      <c r="P23" s="345">
        <v>0</v>
      </c>
      <c r="Q23" s="358"/>
      <c r="R23" s="345">
        <v>0</v>
      </c>
      <c r="S23" s="358"/>
      <c r="T23" s="345">
        <v>0</v>
      </c>
      <c r="U23" s="358"/>
      <c r="V23" s="345">
        <v>19.957999999999998</v>
      </c>
      <c r="W23" s="358"/>
      <c r="X23" s="345">
        <v>0.90700000000000003</v>
      </c>
      <c r="Y23" s="358"/>
      <c r="Z23" s="345">
        <v>0</v>
      </c>
      <c r="AA23" s="358"/>
      <c r="AB23" s="345">
        <v>0</v>
      </c>
      <c r="AC23" s="358"/>
      <c r="AD23" s="345"/>
      <c r="AE23" s="358"/>
      <c r="AF23" s="343">
        <f t="shared" si="26"/>
        <v>2552.7829999999999</v>
      </c>
      <c r="AG23" s="359"/>
      <c r="AH23" s="343">
        <v>9407.723</v>
      </c>
      <c r="AI23" s="359"/>
      <c r="AJ23" s="343"/>
      <c r="AK23" s="453"/>
      <c r="AL23" s="317"/>
      <c r="AM23" s="121"/>
      <c r="AN23" s="133"/>
      <c r="AO23" s="134"/>
      <c r="AP23" s="113" t="s">
        <v>103</v>
      </c>
      <c r="AQ23" s="342">
        <f t="shared" si="20"/>
        <v>2023</v>
      </c>
      <c r="AR23" s="343">
        <v>55.496000000000002</v>
      </c>
      <c r="AS23" s="360"/>
      <c r="AT23" s="345">
        <v>0</v>
      </c>
      <c r="AU23" s="358"/>
      <c r="AV23" s="345">
        <v>0</v>
      </c>
      <c r="AW23" s="358"/>
      <c r="AX23" s="345">
        <v>0</v>
      </c>
      <c r="AY23" s="358"/>
      <c r="AZ23" s="345">
        <v>0</v>
      </c>
      <c r="BA23" s="358"/>
      <c r="BB23" s="345">
        <v>0</v>
      </c>
      <c r="BC23" s="358"/>
      <c r="BD23" s="345">
        <v>0</v>
      </c>
      <c r="BE23" s="358"/>
      <c r="BF23" s="345">
        <v>0</v>
      </c>
      <c r="BG23" s="358"/>
      <c r="BH23" s="345">
        <v>0</v>
      </c>
      <c r="BI23" s="358"/>
      <c r="BJ23" s="345">
        <v>0</v>
      </c>
      <c r="BK23" s="358"/>
      <c r="BL23" s="345">
        <v>0</v>
      </c>
      <c r="BM23" s="358"/>
      <c r="BN23" s="343">
        <f t="shared" si="21"/>
        <v>2.3999999999993804E-2</v>
      </c>
      <c r="BO23" s="359"/>
      <c r="BP23" s="343">
        <v>55.519999999999996</v>
      </c>
      <c r="BQ23" s="359"/>
      <c r="BR23" s="348"/>
      <c r="BS23" s="454"/>
      <c r="BT23" s="321"/>
      <c r="CI23" s="144"/>
      <c r="CJ23" s="144"/>
      <c r="CL23" s="323">
        <v>12</v>
      </c>
      <c r="CN23" s="144" t="s">
        <v>105</v>
      </c>
    </row>
    <row r="24" spans="1:92" ht="17.100000000000001" hidden="1" customHeight="1" outlineLevel="1">
      <c r="A24" s="121"/>
      <c r="B24" s="122" t="s">
        <v>106</v>
      </c>
      <c r="C24" s="123" t="s">
        <v>107</v>
      </c>
      <c r="D24" s="124" t="s">
        <v>108</v>
      </c>
      <c r="E24" s="337">
        <f>$R$5</f>
        <v>2024</v>
      </c>
      <c r="F24" s="338">
        <v>665.86299999999994</v>
      </c>
      <c r="G24" s="313">
        <f>IF(ISERROR(F24/F25),"",IF(F24/F25=0,"-",IF(F24/F25&gt;2,"+++",F24/F25-1)))</f>
        <v>0.12519813307107097</v>
      </c>
      <c r="H24" s="339">
        <v>0</v>
      </c>
      <c r="I24" s="313" t="str">
        <f>IF(ISERROR(H24/H25),"",IF(H24/H25=0,"-",IF(H24/H25&gt;2,"+++",H24/H25-1)))</f>
        <v/>
      </c>
      <c r="J24" s="339">
        <v>0</v>
      </c>
      <c r="K24" s="313" t="str">
        <f>IF(ISERROR(J24/J25),"",IF(J24/J25=0,"-",IF(J24/J25&gt;2,"+++",J24/J25-1)))</f>
        <v/>
      </c>
      <c r="L24" s="339">
        <v>88.594999999999999</v>
      </c>
      <c r="M24" s="313" t="str">
        <f>IF(ISERROR(L24/L25),"",IF(L24/L25=0,"-",IF(L24/L25&gt;2,"+++",L24/L25-1)))</f>
        <v>+++</v>
      </c>
      <c r="N24" s="339">
        <v>0</v>
      </c>
      <c r="O24" s="313" t="str">
        <f>IF(ISERROR(N24/N25),"",IF(N24/N25=0,"-",IF(N24/N25&gt;2,"+++",N24/N25-1)))</f>
        <v/>
      </c>
      <c r="P24" s="339">
        <v>1182.6889999999999</v>
      </c>
      <c r="Q24" s="313" t="str">
        <f>IF(ISERROR(P24/P25),"",IF(P24/P25=0,"-",IF(P24/P25&gt;2,"+++",P24/P25-1)))</f>
        <v/>
      </c>
      <c r="R24" s="339">
        <v>0</v>
      </c>
      <c r="S24" s="313" t="str">
        <f>IF(ISERROR(R24/R25),"",IF(R24/R25=0,"-",IF(R24/R25&gt;2,"+++",R24/R25-1)))</f>
        <v/>
      </c>
      <c r="T24" s="339">
        <v>0</v>
      </c>
      <c r="U24" s="313" t="str">
        <f>IF(ISERROR(T24/T25),"",IF(T24/T25=0,"-",IF(T24/T25&gt;2,"+++",T24/T25-1)))</f>
        <v/>
      </c>
      <c r="V24" s="339">
        <v>0</v>
      </c>
      <c r="W24" s="313" t="str">
        <f>IF(ISERROR(V24/V25),"",IF(V24/V25=0,"-",IF(V24/V25&gt;2,"+++",V24/V25-1)))</f>
        <v/>
      </c>
      <c r="X24" s="339">
        <v>1.804</v>
      </c>
      <c r="Y24" s="313" t="str">
        <f>IF(ISERROR(X24/X25),"",IF(X24/X25=0,"-",IF(X24/X25&gt;2,"+++",X24/X25-1)))</f>
        <v>+++</v>
      </c>
      <c r="Z24" s="339">
        <v>0</v>
      </c>
      <c r="AA24" s="313" t="str">
        <f>IF(ISERROR(Z24/Z25),"",IF(Z24/Z25=0,"-",IF(Z24/Z25&gt;2,"+++",Z24/Z25-1)))</f>
        <v/>
      </c>
      <c r="AB24" s="339">
        <v>0</v>
      </c>
      <c r="AC24" s="313" t="str">
        <f>IF(ISERROR(AB24/AB25),"",IF(AB24/AB25=0,"-",IF(AB24/AB25&gt;2,"+++",AB24/AB25-1)))</f>
        <v/>
      </c>
      <c r="AD24" s="339"/>
      <c r="AE24" s="313"/>
      <c r="AF24" s="338">
        <f t="shared" si="26"/>
        <v>909.58800000000031</v>
      </c>
      <c r="AG24" s="315">
        <f>IF(ISERROR(AF24/AF25),"",IF(AF24/AF25=0,"-",IF(AF24/AF25&gt;2,"+++",AF24/AF25-1)))</f>
        <v>-0.1407949263157694</v>
      </c>
      <c r="AH24" s="338">
        <v>2848.5390000000002</v>
      </c>
      <c r="AI24" s="315">
        <f>IF(ISERROR(AH24/AH25),"",IF(AH24/AH25=0,"-",IF(AH24/AH25&gt;2,"+++",AH24/AH25-1)))</f>
        <v>0.69023468930013321</v>
      </c>
      <c r="AJ24" s="338"/>
      <c r="AK24" s="443"/>
      <c r="AL24" s="317"/>
      <c r="AM24" s="121"/>
      <c r="AN24" s="122" t="s">
        <v>106</v>
      </c>
      <c r="AO24" s="123" t="s">
        <v>107</v>
      </c>
      <c r="AP24" s="124" t="s">
        <v>108</v>
      </c>
      <c r="AQ24" s="337">
        <f t="shared" si="18"/>
        <v>2024</v>
      </c>
      <c r="AR24" s="338">
        <v>385.346</v>
      </c>
      <c r="AS24" s="318">
        <f>IF(ISERROR(AR24/AR25),"",IF(AR24/AR25=0,"-",IF(AR24/AR25&gt;2,"+++",AR24/AR25-1)))</f>
        <v>1.9193893501265658E-2</v>
      </c>
      <c r="AT24" s="339">
        <v>0</v>
      </c>
      <c r="AU24" s="313" t="str">
        <f>IF(ISERROR(AT24/AT25),"",IF(AT24/AT25=0,"-",IF(AT24/AT25&gt;2,"+++",AT24/AT25-1)))</f>
        <v/>
      </c>
      <c r="AV24" s="339">
        <v>0</v>
      </c>
      <c r="AW24" s="313" t="str">
        <f>IF(ISERROR(AV24/AV25),"",IF(AV24/AV25=0,"-",IF(AV24/AV25&gt;2,"+++",AV24/AV25-1)))</f>
        <v/>
      </c>
      <c r="AX24" s="339">
        <v>0</v>
      </c>
      <c r="AY24" s="313" t="str">
        <f>IF(ISERROR(AX24/AX25),"",IF(AX24/AX25=0,"-",IF(AX24/AX25&gt;2,"+++",AX24/AX25-1)))</f>
        <v/>
      </c>
      <c r="AZ24" s="339">
        <v>0</v>
      </c>
      <c r="BA24" s="313" t="str">
        <f>IF(ISERROR(AZ24/AZ25),"",IF(AZ24/AZ25=0,"-",IF(AZ24/AZ25&gt;2,"+++",AZ24/AZ25-1)))</f>
        <v/>
      </c>
      <c r="BB24" s="339">
        <v>0</v>
      </c>
      <c r="BC24" s="313" t="str">
        <f>IF(ISERROR(BB24/BB25),"",IF(BB24/BB25=0,"-",IF(BB24/BB25&gt;2,"+++",BB24/BB25-1)))</f>
        <v/>
      </c>
      <c r="BD24" s="339">
        <v>0</v>
      </c>
      <c r="BE24" s="313" t="str">
        <f>IF(ISERROR(BD24/BD25),"",IF(BD24/BD25=0,"-",IF(BD24/BD25&gt;2,"+++",BD24/BD25-1)))</f>
        <v/>
      </c>
      <c r="BF24" s="339">
        <v>0</v>
      </c>
      <c r="BG24" s="313" t="str">
        <f>IF(ISERROR(BF24/BF25),"",IF(BF24/BF25=0,"-",IF(BF24/BF25&gt;2,"+++",BF24/BF25-1)))</f>
        <v/>
      </c>
      <c r="BH24" s="339">
        <v>0</v>
      </c>
      <c r="BI24" s="313" t="str">
        <f>IF(ISERROR(BH24/BH25),"",IF(BH24/BH25=0,"-",IF(BH24/BH25&gt;2,"+++",BH24/BH25-1)))</f>
        <v/>
      </c>
      <c r="BJ24" s="339">
        <v>0</v>
      </c>
      <c r="BK24" s="313" t="str">
        <f>IF(ISERROR(BJ24/BJ25),"",IF(BJ24/BJ25=0,"-",IF(BJ24/BJ25&gt;2,"+++",BJ24/BJ25-1)))</f>
        <v/>
      </c>
      <c r="BL24" s="339">
        <v>2.1000000000000001E-2</v>
      </c>
      <c r="BM24" s="313">
        <f t="shared" ref="BM24" si="30">IF(ISERROR(BL24/BL25),"",IF(BL24/BL25=0,"-",IF(BL24/BL25&gt;2,"+++",BL24/BL25-1)))</f>
        <v>-4.5454545454545303E-2</v>
      </c>
      <c r="BN24" s="338">
        <f t="shared" si="21"/>
        <v>67.242999999999995</v>
      </c>
      <c r="BO24" s="315">
        <f>IF(ISERROR(BN24/BN25),"",IF(BN24/BN25=0,"-",IF(BN24/BN25&gt;2,"+++",BN24/BN25-1)))</f>
        <v>-0.35970633885296988</v>
      </c>
      <c r="BP24" s="338">
        <v>452.61</v>
      </c>
      <c r="BQ24" s="315">
        <f>IF(ISERROR(BP24/BP25),"",IF(BP24/BP25=0,"-",IF(BP24/BP25&gt;2,"+++",BP24/BP25-1)))</f>
        <v>-6.3171403142011417E-2</v>
      </c>
      <c r="BR24" s="340"/>
      <c r="BS24" s="444"/>
      <c r="BT24" s="321"/>
      <c r="CI24" s="144"/>
      <c r="CJ24" s="144"/>
    </row>
    <row r="25" spans="1:92" ht="17.100000000000001" hidden="1" customHeight="1" outlineLevel="1">
      <c r="A25" s="121"/>
      <c r="B25" s="133"/>
      <c r="C25" s="134"/>
      <c r="D25" s="113" t="s">
        <v>108</v>
      </c>
      <c r="E25" s="342">
        <f>E24-1</f>
        <v>2023</v>
      </c>
      <c r="F25" s="343">
        <v>591.774</v>
      </c>
      <c r="G25" s="358"/>
      <c r="H25" s="345">
        <v>0</v>
      </c>
      <c r="I25" s="358"/>
      <c r="J25" s="345">
        <v>0</v>
      </c>
      <c r="K25" s="358"/>
      <c r="L25" s="345">
        <v>34.650999999999996</v>
      </c>
      <c r="M25" s="358"/>
      <c r="N25" s="345">
        <v>0</v>
      </c>
      <c r="O25" s="358"/>
      <c r="P25" s="345">
        <v>0</v>
      </c>
      <c r="Q25" s="358"/>
      <c r="R25" s="345">
        <v>0</v>
      </c>
      <c r="S25" s="358"/>
      <c r="T25" s="345">
        <v>0</v>
      </c>
      <c r="U25" s="358"/>
      <c r="V25" s="345">
        <v>0</v>
      </c>
      <c r="W25" s="358"/>
      <c r="X25" s="345">
        <v>0.22800000000000001</v>
      </c>
      <c r="Y25" s="358"/>
      <c r="Z25" s="345">
        <v>0</v>
      </c>
      <c r="AA25" s="358"/>
      <c r="AB25" s="345">
        <v>0</v>
      </c>
      <c r="AC25" s="358"/>
      <c r="AD25" s="345"/>
      <c r="AE25" s="358"/>
      <c r="AF25" s="343">
        <f t="shared" si="26"/>
        <v>1058.6390000000001</v>
      </c>
      <c r="AG25" s="359"/>
      <c r="AH25" s="343">
        <v>1685.2920000000001</v>
      </c>
      <c r="AI25" s="359"/>
      <c r="AJ25" s="343"/>
      <c r="AK25" s="453"/>
      <c r="AL25" s="317"/>
      <c r="AM25" s="121"/>
      <c r="AN25" s="133"/>
      <c r="AO25" s="134"/>
      <c r="AP25" s="113" t="s">
        <v>108</v>
      </c>
      <c r="AQ25" s="342">
        <f t="shared" si="20"/>
        <v>2023</v>
      </c>
      <c r="AR25" s="343">
        <v>378.08899999999994</v>
      </c>
      <c r="AS25" s="360"/>
      <c r="AT25" s="345">
        <v>0</v>
      </c>
      <c r="AU25" s="358"/>
      <c r="AV25" s="345">
        <v>0</v>
      </c>
      <c r="AW25" s="358"/>
      <c r="AX25" s="345">
        <v>0</v>
      </c>
      <c r="AY25" s="358"/>
      <c r="AZ25" s="345">
        <v>0</v>
      </c>
      <c r="BA25" s="358"/>
      <c r="BB25" s="345">
        <v>0</v>
      </c>
      <c r="BC25" s="358"/>
      <c r="BD25" s="345">
        <v>0</v>
      </c>
      <c r="BE25" s="358"/>
      <c r="BF25" s="345">
        <v>0</v>
      </c>
      <c r="BG25" s="358"/>
      <c r="BH25" s="345">
        <v>0</v>
      </c>
      <c r="BI25" s="358"/>
      <c r="BJ25" s="345">
        <v>0</v>
      </c>
      <c r="BK25" s="358"/>
      <c r="BL25" s="345">
        <v>2.1999999999999999E-2</v>
      </c>
      <c r="BM25" s="358"/>
      <c r="BN25" s="343">
        <f t="shared" si="21"/>
        <v>105.01900000000006</v>
      </c>
      <c r="BO25" s="359"/>
      <c r="BP25" s="343">
        <v>483.13</v>
      </c>
      <c r="BQ25" s="359"/>
      <c r="BR25" s="348"/>
      <c r="BS25" s="454"/>
      <c r="BT25" s="321"/>
      <c r="CI25" s="144"/>
      <c r="CJ25" s="144"/>
    </row>
    <row r="26" spans="1:92" ht="17.100000000000001" hidden="1" customHeight="1" outlineLevel="1">
      <c r="A26" s="121"/>
      <c r="B26" s="122" t="s">
        <v>109</v>
      </c>
      <c r="C26" s="123" t="s">
        <v>110</v>
      </c>
      <c r="D26" s="124" t="s">
        <v>111</v>
      </c>
      <c r="E26" s="337">
        <f>$R$5</f>
        <v>2024</v>
      </c>
      <c r="F26" s="338">
        <v>1670.337</v>
      </c>
      <c r="G26" s="313">
        <f>IF(ISERROR(F26/F27),"",IF(F26/F27=0,"-",IF(F26/F27&gt;2,"+++",F26/F27-1)))</f>
        <v>2.9289222970965145E-3</v>
      </c>
      <c r="H26" s="339">
        <v>0</v>
      </c>
      <c r="I26" s="313" t="str">
        <f>IF(ISERROR(H26/H27),"",IF(H26/H27=0,"-",IF(H26/H27&gt;2,"+++",H26/H27-1)))</f>
        <v/>
      </c>
      <c r="J26" s="339">
        <v>464.029</v>
      </c>
      <c r="K26" s="313">
        <f>IF(ISERROR(J26/J27),"",IF(J26/J27=0,"-",IF(J26/J27&gt;2,"+++",J26/J27-1)))</f>
        <v>1.2104395556975511E-3</v>
      </c>
      <c r="L26" s="339">
        <v>1072.2350000000001</v>
      </c>
      <c r="M26" s="313">
        <f>IF(ISERROR(L26/L27),"",IF(L26/L27=0,"-",IF(L26/L27&gt;2,"+++",L26/L27-1)))</f>
        <v>0.17132691429557734</v>
      </c>
      <c r="N26" s="339">
        <v>0</v>
      </c>
      <c r="O26" s="313" t="str">
        <f>IF(ISERROR(N26/N27),"",IF(N26/N27=0,"-",IF(N26/N27&gt;2,"+++",N26/N27-1)))</f>
        <v/>
      </c>
      <c r="P26" s="339">
        <v>6.6610000000000005</v>
      </c>
      <c r="Q26" s="313" t="str">
        <f>IF(ISERROR(P26/P27),"",IF(P26/P27=0,"-",IF(P26/P27&gt;2,"+++",P26/P27-1)))</f>
        <v/>
      </c>
      <c r="R26" s="339">
        <v>1.423</v>
      </c>
      <c r="S26" s="313">
        <f>IF(ISERROR(R26/R27),"",IF(R26/R27=0,"-",IF(R26/R27&gt;2,"+++",R26/R27-1)))</f>
        <v>0.30550458715596318</v>
      </c>
      <c r="T26" s="339">
        <v>0</v>
      </c>
      <c r="U26" s="313" t="str">
        <f>IF(ISERROR(T26/T27),"",IF(T26/T27=0,"-",IF(T26/T27&gt;2,"+++",T26/T27-1)))</f>
        <v/>
      </c>
      <c r="V26" s="339">
        <v>16.777000000000001</v>
      </c>
      <c r="W26" s="313" t="str">
        <f>IF(ISERROR(V26/V27),"",IF(V26/V27=0,"-",IF(V26/V27&gt;2,"+++",V26/V27-1)))</f>
        <v/>
      </c>
      <c r="X26" s="339">
        <v>6.0780000000000003</v>
      </c>
      <c r="Y26" s="313" t="str">
        <f>IF(ISERROR(X26/X27),"",IF(X26/X27=0,"-",IF(X26/X27&gt;2,"+++",X26/X27-1)))</f>
        <v>+++</v>
      </c>
      <c r="Z26" s="339">
        <v>0</v>
      </c>
      <c r="AA26" s="313" t="str">
        <f>IF(ISERROR(Z26/Z27),"",IF(Z26/Z27=0,"-",IF(Z26/Z27&gt;2,"+++",Z26/Z27-1)))</f>
        <v/>
      </c>
      <c r="AB26" s="339">
        <v>0</v>
      </c>
      <c r="AC26" s="313" t="str">
        <f>IF(ISERROR(AB26/AB27),"",IF(AB26/AB27=0,"-",IF(AB26/AB27&gt;2,"+++",AB26/AB27-1)))</f>
        <v/>
      </c>
      <c r="AD26" s="339"/>
      <c r="AE26" s="313"/>
      <c r="AF26" s="338">
        <f t="shared" si="26"/>
        <v>1368.8259999999996</v>
      </c>
      <c r="AG26" s="315">
        <f>IF(ISERROR(AF26/AF27),"",IF(AF26/AF27=0,"-",IF(AF26/AF27&gt;2,"+++",AF26/AF27-1)))</f>
        <v>0.23092763851269993</v>
      </c>
      <c r="AH26" s="338">
        <v>4606.366</v>
      </c>
      <c r="AI26" s="315">
        <f>IF(ISERROR(AH26/AH27),"",IF(AH26/AH27=0,"-",IF(AH26/AH27&gt;2,"+++",AH26/AH27-1)))</f>
        <v>0.10726092479949623</v>
      </c>
      <c r="AJ26" s="338"/>
      <c r="AK26" s="443"/>
      <c r="AL26" s="317"/>
      <c r="AM26" s="121"/>
      <c r="AN26" s="122" t="s">
        <v>109</v>
      </c>
      <c r="AO26" s="123" t="s">
        <v>110</v>
      </c>
      <c r="AP26" s="124" t="s">
        <v>111</v>
      </c>
      <c r="AQ26" s="337">
        <f t="shared" si="18"/>
        <v>2024</v>
      </c>
      <c r="AR26" s="338">
        <v>1220.443</v>
      </c>
      <c r="AS26" s="318">
        <f>IF(ISERROR(AR26/AR27),"",IF(AR26/AR27=0,"-",IF(AR26/AR27&gt;2,"+++",AR26/AR27-1)))</f>
        <v>-2.9960171269106772E-2</v>
      </c>
      <c r="AT26" s="339">
        <v>0</v>
      </c>
      <c r="AU26" s="313" t="str">
        <f>IF(ISERROR(AT26/AT27),"",IF(AT26/AT27=0,"-",IF(AT26/AT27&gt;2,"+++",AT26/AT27-1)))</f>
        <v/>
      </c>
      <c r="AV26" s="339">
        <v>1.69</v>
      </c>
      <c r="AW26" s="313" t="str">
        <f>IF(ISERROR(AV26/AV27),"",IF(AV26/AV27=0,"-",IF(AV26/AV27&gt;2,"+++",AV26/AV27-1)))</f>
        <v>+++</v>
      </c>
      <c r="AX26" s="339">
        <v>0</v>
      </c>
      <c r="AY26" s="313" t="str">
        <f>IF(ISERROR(AX26/AX27),"",IF(AX26/AX27=0,"-",IF(AX26/AX27&gt;2,"+++",AX26/AX27-1)))</f>
        <v/>
      </c>
      <c r="AZ26" s="339">
        <v>359.87699999999995</v>
      </c>
      <c r="BA26" s="313">
        <f>IF(ISERROR(AZ26/AZ27),"",IF(AZ26/AZ27=0,"-",IF(AZ26/AZ27&gt;2,"+++",AZ26/AZ27-1)))</f>
        <v>-9.135278166329186E-2</v>
      </c>
      <c r="BB26" s="339">
        <v>137.892</v>
      </c>
      <c r="BC26" s="313">
        <f>IF(ISERROR(BB26/BB27),"",IF(BB26/BB27=0,"-",IF(BB26/BB27&gt;2,"+++",BB26/BB27-1)))</f>
        <v>0.35505743850787641</v>
      </c>
      <c r="BD26" s="339">
        <v>0</v>
      </c>
      <c r="BE26" s="313" t="str">
        <f>IF(ISERROR(BD26/BD27),"",IF(BD26/BD27=0,"-",IF(BD26/BD27&gt;2,"+++",BD26/BD27-1)))</f>
        <v/>
      </c>
      <c r="BF26" s="339">
        <v>0</v>
      </c>
      <c r="BG26" s="313" t="str">
        <f>IF(ISERROR(BF26/BF27),"",IF(BF26/BF27=0,"-",IF(BF26/BF27&gt;2,"+++",BF26/BF27-1)))</f>
        <v/>
      </c>
      <c r="BH26" s="339">
        <v>0</v>
      </c>
      <c r="BI26" s="313" t="str">
        <f>IF(ISERROR(BH26/BH27),"",IF(BH26/BH27=0,"-",IF(BH26/BH27&gt;2,"+++",BH26/BH27-1)))</f>
        <v/>
      </c>
      <c r="BJ26" s="339">
        <v>2.1480000000000001</v>
      </c>
      <c r="BK26" s="313">
        <f>IF(ISERROR(BJ26/BJ27),"",IF(BJ26/BJ27=0,"-",IF(BJ26/BJ27&gt;2,"+++",BJ26/BJ27-1)))</f>
        <v>-0.14694201747418578</v>
      </c>
      <c r="BL26" s="339">
        <v>0</v>
      </c>
      <c r="BM26" s="313" t="str">
        <f t="shared" ref="BM26" si="31">IF(ISERROR(BL26/BL27),"",IF(BL26/BL27=0,"-",IF(BL26/BL27&gt;2,"+++",BL26/BL27-1)))</f>
        <v/>
      </c>
      <c r="BN26" s="338">
        <f t="shared" si="21"/>
        <v>33.75</v>
      </c>
      <c r="BO26" s="315">
        <f>IF(ISERROR(BN26/BN27),"",IF(BN26/BN27=0,"-",IF(BN26/BN27&gt;2,"+++",BN26/BN27-1)))</f>
        <v>-0.19010366673065893</v>
      </c>
      <c r="BP26" s="338">
        <v>1755.8</v>
      </c>
      <c r="BQ26" s="315">
        <f>IF(ISERROR(BP26/BP27),"",IF(BP26/BP27=0,"-",IF(BP26/BP27&gt;2,"+++",BP26/BP27-1)))</f>
        <v>-2.4868139490841101E-2</v>
      </c>
      <c r="BR26" s="340"/>
      <c r="BS26" s="444"/>
      <c r="BT26" s="321"/>
      <c r="CI26" s="144"/>
      <c r="CJ26" s="144"/>
    </row>
    <row r="27" spans="1:92" ht="17.100000000000001" hidden="1" customHeight="1" outlineLevel="1">
      <c r="A27" s="121"/>
      <c r="B27" s="133"/>
      <c r="C27" s="134"/>
      <c r="D27" s="113" t="s">
        <v>111</v>
      </c>
      <c r="E27" s="342">
        <f>E26-1</f>
        <v>2023</v>
      </c>
      <c r="F27" s="343">
        <v>1665.4590000000001</v>
      </c>
      <c r="G27" s="358"/>
      <c r="H27" s="345">
        <v>0</v>
      </c>
      <c r="I27" s="358"/>
      <c r="J27" s="345">
        <v>463.46799999999996</v>
      </c>
      <c r="K27" s="358"/>
      <c r="L27" s="345">
        <v>915.40200000000004</v>
      </c>
      <c r="M27" s="358"/>
      <c r="N27" s="345">
        <v>0</v>
      </c>
      <c r="O27" s="358"/>
      <c r="P27" s="345">
        <v>0</v>
      </c>
      <c r="Q27" s="358"/>
      <c r="R27" s="345">
        <v>1.0900000000000001</v>
      </c>
      <c r="S27" s="358"/>
      <c r="T27" s="345">
        <v>0</v>
      </c>
      <c r="U27" s="358"/>
      <c r="V27" s="345">
        <v>0</v>
      </c>
      <c r="W27" s="358"/>
      <c r="X27" s="345">
        <v>2.6979999999999995</v>
      </c>
      <c r="Y27" s="358"/>
      <c r="Z27" s="345">
        <v>0</v>
      </c>
      <c r="AA27" s="358"/>
      <c r="AB27" s="345">
        <v>0</v>
      </c>
      <c r="AC27" s="358"/>
      <c r="AD27" s="345"/>
      <c r="AE27" s="358"/>
      <c r="AF27" s="343">
        <f t="shared" si="26"/>
        <v>1112.0279999999991</v>
      </c>
      <c r="AG27" s="359"/>
      <c r="AH27" s="343">
        <v>4160.1449999999995</v>
      </c>
      <c r="AI27" s="359"/>
      <c r="AJ27" s="343"/>
      <c r="AK27" s="453"/>
      <c r="AL27" s="317"/>
      <c r="AM27" s="121"/>
      <c r="AN27" s="133"/>
      <c r="AO27" s="134"/>
      <c r="AP27" s="113" t="s">
        <v>111</v>
      </c>
      <c r="AQ27" s="342">
        <f t="shared" si="20"/>
        <v>2023</v>
      </c>
      <c r="AR27" s="343">
        <v>1258.1370000000002</v>
      </c>
      <c r="AS27" s="360"/>
      <c r="AT27" s="345">
        <v>0</v>
      </c>
      <c r="AU27" s="358"/>
      <c r="AV27" s="345">
        <v>0.43099999999999999</v>
      </c>
      <c r="AW27" s="358"/>
      <c r="AX27" s="345">
        <v>0</v>
      </c>
      <c r="AY27" s="358"/>
      <c r="AZ27" s="345">
        <v>396.05799999999999</v>
      </c>
      <c r="BA27" s="358"/>
      <c r="BB27" s="345">
        <v>101.761</v>
      </c>
      <c r="BC27" s="358"/>
      <c r="BD27" s="345">
        <v>0</v>
      </c>
      <c r="BE27" s="358"/>
      <c r="BF27" s="345">
        <v>0</v>
      </c>
      <c r="BG27" s="358"/>
      <c r="BH27" s="345">
        <v>0</v>
      </c>
      <c r="BI27" s="358"/>
      <c r="BJ27" s="345">
        <v>2.5179999999999998</v>
      </c>
      <c r="BK27" s="358"/>
      <c r="BL27" s="345">
        <v>0</v>
      </c>
      <c r="BM27" s="358"/>
      <c r="BN27" s="343">
        <f t="shared" si="21"/>
        <v>41.672000000000025</v>
      </c>
      <c r="BO27" s="359"/>
      <c r="BP27" s="343">
        <v>1800.5770000000002</v>
      </c>
      <c r="BQ27" s="359"/>
      <c r="BR27" s="348"/>
      <c r="BS27" s="454"/>
      <c r="BT27" s="321"/>
      <c r="CI27" s="144"/>
      <c r="CJ27" s="144"/>
    </row>
    <row r="28" spans="1:92" ht="17.100000000000001" hidden="1" customHeight="1" outlineLevel="1">
      <c r="A28" s="121"/>
      <c r="B28" s="122" t="s">
        <v>112</v>
      </c>
      <c r="C28" s="123" t="s">
        <v>113</v>
      </c>
      <c r="D28" s="124" t="s">
        <v>114</v>
      </c>
      <c r="E28" s="337">
        <f>$R$5</f>
        <v>2024</v>
      </c>
      <c r="F28" s="338">
        <v>41402.811000000002</v>
      </c>
      <c r="G28" s="313">
        <f>IF(ISERROR(F28/F29),"",IF(F28/F29=0,"-",IF(F28/F29&gt;2,"+++",F28/F29-1)))</f>
        <v>8.2843197958435422E-3</v>
      </c>
      <c r="H28" s="339">
        <v>3461.0460000000003</v>
      </c>
      <c r="I28" s="313" t="str">
        <f>IF(ISERROR(H28/H29),"",IF(H28/H29=0,"-",IF(H28/H29&gt;2,"+++",H28/H29-1)))</f>
        <v>+++</v>
      </c>
      <c r="J28" s="339">
        <v>1884.8440000000001</v>
      </c>
      <c r="K28" s="313">
        <f>IF(ISERROR(J28/J29),"",IF(J28/J29=0,"-",IF(J28/J29&gt;2,"+++",J28/J29-1)))</f>
        <v>-0.28878964241081395</v>
      </c>
      <c r="L28" s="339">
        <v>305.66899999999998</v>
      </c>
      <c r="M28" s="313" t="str">
        <f>IF(ISERROR(L28/L29),"",IF(L28/L29=0,"-",IF(L28/L29&gt;2,"+++",L28/L29-1)))</f>
        <v>+++</v>
      </c>
      <c r="N28" s="339">
        <v>2E-3</v>
      </c>
      <c r="O28" s="313">
        <f>IF(ISERROR(N28/N29),"",IF(N28/N29=0,"-",IF(N28/N29&gt;2,"+++",N28/N29-1)))</f>
        <v>-0.97435897435897434</v>
      </c>
      <c r="P28" s="339">
        <v>246.78100000000001</v>
      </c>
      <c r="Q28" s="313" t="str">
        <f>IF(ISERROR(P28/P29),"",IF(P28/P29=0,"-",IF(P28/P29&gt;2,"+++",P28/P29-1)))</f>
        <v/>
      </c>
      <c r="R28" s="339">
        <v>42.695</v>
      </c>
      <c r="S28" s="313">
        <f>IF(ISERROR(R28/R29),"",IF(R28/R29=0,"-",IF(R28/R29&gt;2,"+++",R28/R29-1)))</f>
        <v>-0.31334233973431114</v>
      </c>
      <c r="T28" s="339">
        <v>15.478000000000002</v>
      </c>
      <c r="U28" s="313">
        <f>IF(ISERROR(T28/T29),"",IF(T28/T29=0,"-",IF(T28/T29&gt;2,"+++",T28/T29-1)))</f>
        <v>0.31727659574468103</v>
      </c>
      <c r="V28" s="339">
        <v>17.582000000000001</v>
      </c>
      <c r="W28" s="313" t="str">
        <f>IF(ISERROR(V28/V29),"",IF(V28/V29=0,"-",IF(V28/V29&gt;2,"+++",V28/V29-1)))</f>
        <v>+++</v>
      </c>
      <c r="X28" s="339">
        <v>42.140999999999998</v>
      </c>
      <c r="Y28" s="313" t="str">
        <f>IF(ISERROR(X28/X29),"",IF(X28/X29=0,"-",IF(X28/X29&gt;2,"+++",X28/X29-1)))</f>
        <v>+++</v>
      </c>
      <c r="Z28" s="339">
        <v>1.2280000000000002</v>
      </c>
      <c r="AA28" s="313" t="str">
        <f>IF(ISERROR(Z28/Z29),"",IF(Z28/Z29=0,"-",IF(Z28/Z29&gt;2,"+++",Z28/Z29-1)))</f>
        <v>+++</v>
      </c>
      <c r="AB28" s="339">
        <v>0</v>
      </c>
      <c r="AC28" s="313" t="str">
        <f>IF(ISERROR(AB28/AB29),"",IF(AB28/AB29=0,"-",IF(AB28/AB29&gt;2,"+++",AB28/AB29-1)))</f>
        <v/>
      </c>
      <c r="AD28" s="339"/>
      <c r="AE28" s="313"/>
      <c r="AF28" s="338">
        <f t="shared" si="26"/>
        <v>3283.3309999999765</v>
      </c>
      <c r="AG28" s="315">
        <f>IF(ISERROR(AF28/AF29),"",IF(AF28/AF29=0,"-",IF(AF28/AF29&gt;2,"+++",AF28/AF29-1)))</f>
        <v>0.10652656794644666</v>
      </c>
      <c r="AH28" s="338">
        <v>50703.607999999993</v>
      </c>
      <c r="AI28" s="315">
        <f>IF(ISERROR(AH28/AH29),"",IF(AH28/AH29=0,"-",IF(AH28/AH29&gt;2,"+++",AH28/AH29-1)))</f>
        <v>7.9100642342687877E-2</v>
      </c>
      <c r="AJ28" s="338"/>
      <c r="AK28" s="443"/>
      <c r="AL28" s="317"/>
      <c r="AM28" s="121"/>
      <c r="AN28" s="122" t="s">
        <v>112</v>
      </c>
      <c r="AO28" s="123" t="s">
        <v>113</v>
      </c>
      <c r="AP28" s="124" t="s">
        <v>114</v>
      </c>
      <c r="AQ28" s="337">
        <f t="shared" si="18"/>
        <v>2024</v>
      </c>
      <c r="AR28" s="338">
        <v>11720.68</v>
      </c>
      <c r="AS28" s="318">
        <f>IF(ISERROR(AR28/AR29),"",IF(AR28/AR29=0,"-",IF(AR28/AR29&gt;2,"+++",AR28/AR29-1)))</f>
        <v>4.2361897270137838E-4</v>
      </c>
      <c r="AT28" s="339">
        <v>5199.8379999999997</v>
      </c>
      <c r="AU28" s="313">
        <f>IF(ISERROR(AT28/AT29),"",IF(AT28/AT29=0,"-",IF(AT28/AT29&gt;2,"+++",AT28/AT29-1)))</f>
        <v>0.12802091242380187</v>
      </c>
      <c r="AV28" s="339">
        <v>15732.685000000001</v>
      </c>
      <c r="AW28" s="313">
        <f>IF(ISERROR(AV28/AV29),"",IF(AV28/AV29=0,"-",IF(AV28/AV29&gt;2,"+++",AV28/AV29-1)))</f>
        <v>3.5650989753412965E-2</v>
      </c>
      <c r="AX28" s="339">
        <v>8096.6589999999997</v>
      </c>
      <c r="AY28" s="313">
        <f>IF(ISERROR(AX28/AX29),"",IF(AX28/AX29=0,"-",IF(AX28/AX29&gt;2,"+++",AX28/AX29-1)))</f>
        <v>-2.9268133020684761E-2</v>
      </c>
      <c r="AZ28" s="339">
        <v>3499.9619999999995</v>
      </c>
      <c r="BA28" s="313">
        <f>IF(ISERROR(AZ28/AZ29),"",IF(AZ28/AZ29=0,"-",IF(AZ28/AZ29&gt;2,"+++",AZ28/AZ29-1)))</f>
        <v>-0.10643884184025576</v>
      </c>
      <c r="BB28" s="339">
        <v>1901.643</v>
      </c>
      <c r="BC28" s="313">
        <f>IF(ISERROR(BB28/BB29),"",IF(BB28/BB29=0,"-",IF(BB28/BB29&gt;2,"+++",BB28/BB29-1)))</f>
        <v>0.14090548025419003</v>
      </c>
      <c r="BD28" s="339">
        <v>986.76300000000015</v>
      </c>
      <c r="BE28" s="313" t="str">
        <f>IF(ISERROR(BD28/BD29),"",IF(BD28/BD29=0,"-",IF(BD28/BD29&gt;2,"+++",BD28/BD29-1)))</f>
        <v>+++</v>
      </c>
      <c r="BF28" s="339">
        <v>299.54500000000002</v>
      </c>
      <c r="BG28" s="313">
        <f>IF(ISERROR(BF28/BF29),"",IF(BF28/BF29=0,"-",IF(BF28/BF29&gt;2,"+++",BF28/BF29-1)))</f>
        <v>-0.33989519242635258</v>
      </c>
      <c r="BH28" s="339">
        <v>0</v>
      </c>
      <c r="BI28" s="313" t="str">
        <f>IF(ISERROR(BH28/BH29),"",IF(BH28/BH29=0,"-",IF(BH28/BH29&gt;2,"+++",BH28/BH29-1)))</f>
        <v/>
      </c>
      <c r="BJ28" s="339">
        <v>437.91300000000001</v>
      </c>
      <c r="BK28" s="313">
        <f>IF(ISERROR(BJ28/BJ29),"",IF(BJ28/BJ29=0,"-",IF(BJ28/BJ29&gt;2,"+++",BJ28/BJ29-1)))</f>
        <v>0.45078765591611569</v>
      </c>
      <c r="BL28" s="339">
        <v>7.7329999999999997</v>
      </c>
      <c r="BM28" s="313" t="str">
        <f t="shared" ref="BM28" si="32">IF(ISERROR(BL28/BL29),"",IF(BL28/BL29=0,"-",IF(BL28/BL29&gt;2,"+++",BL28/BL29-1)))</f>
        <v>+++</v>
      </c>
      <c r="BN28" s="338">
        <f t="shared" si="21"/>
        <v>483.54899999999907</v>
      </c>
      <c r="BO28" s="315">
        <f>IF(ISERROR(BN28/BN29),"",IF(BN28/BN29=0,"-",IF(BN28/BN29&gt;2,"+++",BN28/BN29-1)))</f>
        <v>-0.17519279087499018</v>
      </c>
      <c r="BP28" s="338">
        <v>48366.969999999994</v>
      </c>
      <c r="BQ28" s="315">
        <f>IF(ISERROR(BP28/BP29),"",IF(BP28/BP29=0,"-",IF(BP28/BP29&gt;2,"+++",BP28/BP29-1)))</f>
        <v>2.9168903729633433E-2</v>
      </c>
      <c r="BR28" s="340"/>
      <c r="BS28" s="444"/>
      <c r="BT28" s="321"/>
      <c r="CI28" s="144"/>
      <c r="CJ28" s="144"/>
    </row>
    <row r="29" spans="1:92" ht="17.100000000000001" hidden="1" customHeight="1" outlineLevel="1" thickBot="1">
      <c r="A29" s="146"/>
      <c r="B29" s="133"/>
      <c r="C29" s="134"/>
      <c r="D29" s="113" t="s">
        <v>114</v>
      </c>
      <c r="E29" s="342">
        <f>E28-1</f>
        <v>2023</v>
      </c>
      <c r="F29" s="362">
        <v>41062.635000000002</v>
      </c>
      <c r="G29" s="324"/>
      <c r="H29" s="363">
        <v>90.652000000000001</v>
      </c>
      <c r="I29" s="324"/>
      <c r="J29" s="363">
        <v>2650.192</v>
      </c>
      <c r="K29" s="324"/>
      <c r="L29" s="363">
        <v>116.44499999999999</v>
      </c>
      <c r="M29" s="324"/>
      <c r="N29" s="363">
        <v>7.8E-2</v>
      </c>
      <c r="O29" s="324"/>
      <c r="P29" s="363">
        <v>0</v>
      </c>
      <c r="Q29" s="324"/>
      <c r="R29" s="363">
        <v>62.177999999999997</v>
      </c>
      <c r="S29" s="324"/>
      <c r="T29" s="363">
        <v>11.75</v>
      </c>
      <c r="U29" s="324"/>
      <c r="V29" s="363">
        <v>8.6259999999999994</v>
      </c>
      <c r="W29" s="324"/>
      <c r="X29" s="363">
        <v>17.033999999999999</v>
      </c>
      <c r="Y29" s="324"/>
      <c r="Z29" s="363">
        <v>8.2000000000000003E-2</v>
      </c>
      <c r="AA29" s="324"/>
      <c r="AB29" s="363">
        <v>0</v>
      </c>
      <c r="AC29" s="324"/>
      <c r="AD29" s="363"/>
      <c r="AE29" s="324"/>
      <c r="AF29" s="362">
        <f t="shared" si="26"/>
        <v>2967.2409999999945</v>
      </c>
      <c r="AG29" s="325"/>
      <c r="AH29" s="362">
        <v>46986.913</v>
      </c>
      <c r="AI29" s="325"/>
      <c r="AJ29" s="362"/>
      <c r="AK29" s="445"/>
      <c r="AL29" s="317"/>
      <c r="AM29" s="146"/>
      <c r="AN29" s="133"/>
      <c r="AO29" s="134"/>
      <c r="AP29" s="113" t="s">
        <v>114</v>
      </c>
      <c r="AQ29" s="342">
        <f t="shared" si="20"/>
        <v>2023</v>
      </c>
      <c r="AR29" s="362">
        <v>11715.717000000001</v>
      </c>
      <c r="AS29" s="326"/>
      <c r="AT29" s="363">
        <v>4609.7</v>
      </c>
      <c r="AU29" s="324"/>
      <c r="AV29" s="363">
        <v>15191.107</v>
      </c>
      <c r="AW29" s="324"/>
      <c r="AX29" s="363">
        <v>8340.7780000000002</v>
      </c>
      <c r="AY29" s="324"/>
      <c r="AZ29" s="363">
        <v>3916.8690000000001</v>
      </c>
      <c r="BA29" s="324"/>
      <c r="BB29" s="363">
        <v>1666.7840000000001</v>
      </c>
      <c r="BC29" s="324"/>
      <c r="BD29" s="363">
        <v>211.357</v>
      </c>
      <c r="BE29" s="324"/>
      <c r="BF29" s="363">
        <v>453.78399999999999</v>
      </c>
      <c r="BG29" s="324"/>
      <c r="BH29" s="363">
        <v>0</v>
      </c>
      <c r="BI29" s="324"/>
      <c r="BJ29" s="363">
        <v>301.84500000000003</v>
      </c>
      <c r="BK29" s="324"/>
      <c r="BL29" s="363">
        <v>1.9459999999999997</v>
      </c>
      <c r="BM29" s="324"/>
      <c r="BN29" s="362">
        <f t="shared" si="21"/>
        <v>586.25699999999779</v>
      </c>
      <c r="BO29" s="325"/>
      <c r="BP29" s="362">
        <v>46996.144</v>
      </c>
      <c r="BQ29" s="325"/>
      <c r="BR29" s="364"/>
      <c r="BS29" s="446"/>
      <c r="BT29" s="321"/>
      <c r="CI29" s="144"/>
      <c r="CJ29" s="144"/>
    </row>
    <row r="30" spans="1:92" ht="17.100000000000001" customHeight="1" collapsed="1">
      <c r="A30" s="150" t="s">
        <v>115</v>
      </c>
      <c r="B30" s="461" t="s">
        <v>116</v>
      </c>
      <c r="C30" s="461"/>
      <c r="D30" s="103"/>
      <c r="E30" s="328">
        <f>$R$5</f>
        <v>2024</v>
      </c>
      <c r="F30" s="329">
        <f>F32+F34+F36+F38+F40+F42+F44+F46</f>
        <v>22298.828999999998</v>
      </c>
      <c r="G30" s="330">
        <f>IF(ISERROR(F30/F31),"",IF(F30/F31=0,"-",IF(F30/F31&gt;2,"+++",F30/F31-1)))</f>
        <v>-0.10244133481952167</v>
      </c>
      <c r="H30" s="331">
        <f>H32+H34+H36+H38+H40+H42+H44+H46</f>
        <v>351.29599999999999</v>
      </c>
      <c r="I30" s="330" t="str">
        <f>IF(ISERROR(H30/H31),"",IF(H30/H31=0,"-",IF(H30/H31&gt;2,"+++",H30/H31-1)))</f>
        <v>+++</v>
      </c>
      <c r="J30" s="331">
        <f>J32+J34+J36+J38+J40+J42+J44+J46</f>
        <v>1408</v>
      </c>
      <c r="K30" s="330">
        <f>IF(ISERROR(J30/J31),"",IF(J30/J31=0,"-",IF(J30/J31&gt;2,"+++",J30/J31-1)))</f>
        <v>-0.17135477021279355</v>
      </c>
      <c r="L30" s="331">
        <f>L32+L34+L36+L38+L40+L42+L44+L46</f>
        <v>944.24199999999996</v>
      </c>
      <c r="M30" s="330">
        <f>IF(ISERROR(L30/L31),"",IF(L30/L31=0,"-",IF(L30/L31&gt;2,"+++",L30/L31-1)))</f>
        <v>0.64002084237950485</v>
      </c>
      <c r="N30" s="331">
        <f>N32+N34+N36+N38+N40+N42+N44+N46</f>
        <v>1494.1420000000001</v>
      </c>
      <c r="O30" s="330">
        <f>IF(ISERROR(N30/N31),"",IF(N30/N31=0,"-",IF(N30/N31&gt;2,"+++",N30/N31-1)))</f>
        <v>-0.27364006403416197</v>
      </c>
      <c r="P30" s="331">
        <f>P32+P34+P36+P38+P40+P42+P44+P46</f>
        <v>21.323</v>
      </c>
      <c r="Q30" s="330" t="str">
        <f>IF(ISERROR(P30/P31),"",IF(P30/P31=0,"-",IF(P30/P31&gt;2,"+++",P30/P31-1)))</f>
        <v/>
      </c>
      <c r="R30" s="331">
        <f>R32+R34+R36+R38+R40+R42+R44+R46</f>
        <v>76.745000000000005</v>
      </c>
      <c r="S30" s="330" t="str">
        <f>IF(ISERROR(R30/R31),"",IF(R30/R31=0,"-",IF(R30/R31&gt;2,"+++",R30/R31-1)))</f>
        <v>+++</v>
      </c>
      <c r="T30" s="331">
        <f>T32+T34+T36+T38+T40+T42+T44+T46</f>
        <v>350.73500000000001</v>
      </c>
      <c r="U30" s="330">
        <f>IF(ISERROR(T30/T31),"",IF(T30/T31=0,"-",IF(T30/T31&gt;2,"+++",T30/T31-1)))</f>
        <v>0.19583562054845438</v>
      </c>
      <c r="V30" s="331">
        <f>V32+V34+V36+V38+V40+V42+V44+V46</f>
        <v>94.884000000000015</v>
      </c>
      <c r="W30" s="330">
        <f>IF(ISERROR(V30/V31),"",IF(V30/V31=0,"-",IF(V30/V31&gt;2,"+++",V30/V31-1)))</f>
        <v>-0.17971505636627694</v>
      </c>
      <c r="X30" s="331">
        <f>X32+X34+X36+X38+X40+X42+X44+X46</f>
        <v>2697.5230000000001</v>
      </c>
      <c r="Y30" s="330">
        <f>IF(ISERROR(X30/X31),"",IF(X30/X31=0,"-",IF(X30/X31&gt;2,"+++",X30/X31-1)))</f>
        <v>0.78298763387165127</v>
      </c>
      <c r="Z30" s="331">
        <f>Z32+Z34+Z36+Z38+Z40+Z42+Z44+Z46</f>
        <v>4053.7220000000007</v>
      </c>
      <c r="AA30" s="330">
        <f>IF(ISERROR(Z30/Z31),"",IF(Z30/Z31=0,"-",IF(Z30/Z31&gt;2,"+++",Z30/Z31-1)))</f>
        <v>0.49423992562937302</v>
      </c>
      <c r="AB30" s="331">
        <f>AB32+AB34+AB36+AB38+AB40+AB42+AB44+AB46</f>
        <v>0</v>
      </c>
      <c r="AC30" s="330" t="str">
        <f>IF(ISERROR(AB30/AB31),"",IF(AB30/AB31=0,"-",IF(AB30/AB31&gt;2,"+++",AB30/AB31-1)))</f>
        <v/>
      </c>
      <c r="AD30" s="331"/>
      <c r="AE30" s="330"/>
      <c r="AF30" s="329">
        <f t="shared" si="26"/>
        <v>15919.671999999999</v>
      </c>
      <c r="AG30" s="332">
        <f>IF(ISERROR(AF30/AF31),"",IF(AF30/AF31=0,"-",IF(AF30/AF31&gt;2,"+++",AF30/AF31-1)))</f>
        <v>0.22859243546534769</v>
      </c>
      <c r="AH30" s="329">
        <f>AH32+AH34+AH36+AH38+AH40+AH42+AH44+AH46</f>
        <v>49711.112999999998</v>
      </c>
      <c r="AI30" s="332">
        <f>IF(ISERROR(AH30/AH31),"",IF(AH30/AH31=0,"-",IF(AH30/AH31&gt;2,"+++",AH30/AH31-1)))</f>
        <v>6.070325804002441E-2</v>
      </c>
      <c r="AJ30" s="329"/>
      <c r="AK30" s="443"/>
      <c r="AL30" s="317"/>
      <c r="AM30" s="150" t="s">
        <v>115</v>
      </c>
      <c r="AN30" s="461" t="s">
        <v>116</v>
      </c>
      <c r="AO30" s="461"/>
      <c r="AP30" s="103"/>
      <c r="AQ30" s="328">
        <f t="shared" si="18"/>
        <v>2024</v>
      </c>
      <c r="AR30" s="329">
        <f>AR32+AR34+AR36+AR38+AR40+AR42+AR44+AR46</f>
        <v>4637.5160000000005</v>
      </c>
      <c r="AS30" s="333">
        <f>IF(ISERROR(AR30/AR31),"",IF(AR30/AR31=0,"-",IF(AR30/AR31&gt;2,"+++",AR30/AR31-1)))</f>
        <v>-0.14966612936141832</v>
      </c>
      <c r="AT30" s="331">
        <f>AT32+AT34+AT36+AT38+AT40+AT42+AT44+AT46</f>
        <v>13961.677</v>
      </c>
      <c r="AU30" s="330">
        <f>IF(ISERROR(AT30/AT31),"",IF(AT30/AT31=0,"-",IF(AT30/AT31&gt;2,"+++",AT30/AT31-1)))</f>
        <v>-0.19792956254610916</v>
      </c>
      <c r="AV30" s="331">
        <f>AV32+AV34+AV36+AV38+AV40+AV42+AV44+AV46</f>
        <v>1095.548</v>
      </c>
      <c r="AW30" s="330">
        <f>IF(ISERROR(AV30/AV31),"",IF(AV30/AV31=0,"-",IF(AV30/AV31&gt;2,"+++",AV30/AV31-1)))</f>
        <v>-0.1775930769207672</v>
      </c>
      <c r="AX30" s="331">
        <f>AX32+AX34+AX36+AX38+AX40+AX42+AX44+AX46</f>
        <v>4048.538</v>
      </c>
      <c r="AY30" s="330">
        <f>IF(ISERROR(AX30/AX31),"",IF(AX30/AX31=0,"-",IF(AX30/AX31&gt;2,"+++",AX30/AX31-1)))</f>
        <v>-2.815853313687855E-2</v>
      </c>
      <c r="AZ30" s="331">
        <f>AZ32+AZ34+AZ36+AZ38+AZ40+AZ42+AZ44+AZ46</f>
        <v>146.25900000000001</v>
      </c>
      <c r="BA30" s="330" t="str">
        <f>IF(ISERROR(AZ30/AZ31),"",IF(AZ30/AZ31=0,"-",IF(AZ30/AZ31&gt;2,"+++",AZ30/AZ31-1)))</f>
        <v>+++</v>
      </c>
      <c r="BB30" s="331">
        <f>BB32+BB34+BB36+BB38+BB40+BB42+BB44+BB46</f>
        <v>154.25200000000001</v>
      </c>
      <c r="BC30" s="330">
        <f>IF(ISERROR(BB30/BB31),"",IF(BB30/BB31=0,"-",IF(BB30/BB31&gt;2,"+++",BB30/BB31-1)))</f>
        <v>5.6513311552660594E-2</v>
      </c>
      <c r="BD30" s="331">
        <f>BD32+BD34+BD36+BD38+BD40+BD42+BD44+BD46</f>
        <v>704.63499999999999</v>
      </c>
      <c r="BE30" s="330">
        <f>IF(ISERROR(BD30/BD31),"",IF(BD30/BD31=0,"-",IF(BD30/BD31&gt;2,"+++",BD30/BD31-1)))</f>
        <v>-0.30172904151562663</v>
      </c>
      <c r="BF30" s="331">
        <f>BF32+BF34+BF36+BF38+BF40+BF42+BF44+BF46</f>
        <v>1069.837</v>
      </c>
      <c r="BG30" s="330">
        <f>IF(ISERROR(BF30/BF31),"",IF(BF30/BF31=0,"-",IF(BF30/BF31&gt;2,"+++",BF30/BF31-1)))</f>
        <v>0.29577947560172069</v>
      </c>
      <c r="BH30" s="331">
        <f>BH32+BH34+BH36+BH38+BH40+BH42+BH44+BH46</f>
        <v>1309.3679999999999</v>
      </c>
      <c r="BI30" s="330" t="str">
        <f>IF(ISERROR(BH30/BH31),"",IF(BH30/BH31=0,"-",IF(BH30/BH31&gt;2,"+++",BH30/BH31-1)))</f>
        <v>+++</v>
      </c>
      <c r="BJ30" s="331">
        <f>BJ32+BJ34+BJ36+BJ38+BJ40+BJ42+BJ44+BJ46</f>
        <v>707.61</v>
      </c>
      <c r="BK30" s="330">
        <f>IF(ISERROR(BJ30/BJ31),"",IF(BJ30/BJ31=0,"-",IF(BJ30/BJ31&gt;2,"+++",BJ30/BJ31-1)))</f>
        <v>0.14191793024651922</v>
      </c>
      <c r="BL30" s="331">
        <f t="shared" ref="BL30:BL31" si="33">BL32+BL34+BL36+BL38+BL40+BL42+BL44+BL46</f>
        <v>5.08</v>
      </c>
      <c r="BM30" s="330">
        <f t="shared" ref="BM30" si="34">IF(ISERROR(BL30/BL31),"",IF(BL30/BL31=0,"-",IF(BL30/BL31&gt;2,"+++",BL30/BL31-1)))</f>
        <v>-0.66230140264574888</v>
      </c>
      <c r="BN30" s="329">
        <f t="shared" si="21"/>
        <v>61.57300000000032</v>
      </c>
      <c r="BO30" s="332">
        <f>IF(ISERROR(BN30/BN31),"",IF(BN30/BN31=0,"-",IF(BN30/BN31&gt;2,"+++",BN30/BN31-1)))</f>
        <v>-7.8400263429690864E-2</v>
      </c>
      <c r="BP30" s="329">
        <f>BP32+BP34+BP36+BP38+BP40+BP42+BP44+BP46</f>
        <v>27901.893</v>
      </c>
      <c r="BQ30" s="332">
        <f>IF(ISERROR(BP30/BP31),"",IF(BP30/BP31=0,"-",IF(BP30/BP31&gt;2,"+++",BP30/BP31-1)))</f>
        <v>-0.10757586937562669</v>
      </c>
      <c r="BR30" s="334"/>
      <c r="BS30" s="444"/>
      <c r="BT30" s="321"/>
      <c r="CI30" s="144"/>
      <c r="CJ30" s="144"/>
    </row>
    <row r="31" spans="1:92" ht="17.100000000000001" customHeight="1" thickBot="1">
      <c r="A31" s="167"/>
      <c r="B31" s="469"/>
      <c r="C31" s="469"/>
      <c r="D31" s="84"/>
      <c r="E31" s="301">
        <f>E30-1</f>
        <v>2023</v>
      </c>
      <c r="F31" s="302">
        <f>F33+F35+F37+F39+F41+F43+F45+F47</f>
        <v>24843.867999999999</v>
      </c>
      <c r="G31" s="324"/>
      <c r="H31" s="304">
        <f>H33+H35+H37+H39+H41+H43+H45+H47</f>
        <v>94.679999999999978</v>
      </c>
      <c r="I31" s="324"/>
      <c r="J31" s="304">
        <f>J33+J35+J37+J39+J41+J43+J45+J47</f>
        <v>1699.1590000000001</v>
      </c>
      <c r="K31" s="324"/>
      <c r="L31" s="304">
        <f>L33+L35+L37+L39+L41+L43+L45+L47</f>
        <v>575.75</v>
      </c>
      <c r="M31" s="324"/>
      <c r="N31" s="304">
        <f>N33+N35+N37+N39+N41+N43+N45+N47</f>
        <v>2057.027</v>
      </c>
      <c r="O31" s="324"/>
      <c r="P31" s="304">
        <f>P33+P35+P37+P39+P41+P43+P45+P47</f>
        <v>0</v>
      </c>
      <c r="Q31" s="324"/>
      <c r="R31" s="304">
        <f>R33+R35+R37+R39+R41+R43+R45+R47</f>
        <v>3.2570000000000001</v>
      </c>
      <c r="S31" s="324"/>
      <c r="T31" s="304">
        <f>T33+T35+T37+T39+T41+T43+T45+T47</f>
        <v>293.29699999999997</v>
      </c>
      <c r="U31" s="324"/>
      <c r="V31" s="304">
        <f>V33+V35+V37+V39+V41+V43+V45+V47</f>
        <v>115.672</v>
      </c>
      <c r="W31" s="324"/>
      <c r="X31" s="304">
        <f>X33+X35+X37+X39+X41+X43+X45+X47</f>
        <v>1512.923</v>
      </c>
      <c r="Y31" s="324"/>
      <c r="Z31" s="304">
        <f>Z33+Z35+Z37+Z39+Z41+Z43+Z45+Z47</f>
        <v>2712.8990000000003</v>
      </c>
      <c r="AA31" s="324"/>
      <c r="AB31" s="304">
        <f>AB33+AB35+AB37+AB39+AB41+AB43+AB45+AB47</f>
        <v>0</v>
      </c>
      <c r="AC31" s="324"/>
      <c r="AD31" s="304"/>
      <c r="AE31" s="324"/>
      <c r="AF31" s="302">
        <f t="shared" si="26"/>
        <v>12957.651000000002</v>
      </c>
      <c r="AG31" s="325"/>
      <c r="AH31" s="302">
        <f>AH33+AH35+AH37+AH39+AH41+AH43+AH45+AH47</f>
        <v>46866.182999999997</v>
      </c>
      <c r="AI31" s="325"/>
      <c r="AJ31" s="302"/>
      <c r="AK31" s="445"/>
      <c r="AL31" s="317"/>
      <c r="AM31" s="167"/>
      <c r="AN31" s="469"/>
      <c r="AO31" s="469"/>
      <c r="AP31" s="84"/>
      <c r="AQ31" s="301">
        <f t="shared" si="20"/>
        <v>2023</v>
      </c>
      <c r="AR31" s="302">
        <f>AR33+AR35+AR37+AR39+AR41+AR43+AR45+AR47</f>
        <v>5453.759</v>
      </c>
      <c r="AS31" s="326"/>
      <c r="AT31" s="304">
        <f>AT33+AT35+AT37+AT39+AT41+AT43+AT45+AT47</f>
        <v>17407.045999999998</v>
      </c>
      <c r="AU31" s="324"/>
      <c r="AV31" s="304">
        <f>AV33+AV35+AV37+AV39+AV41+AV43+AV45+AV47</f>
        <v>1332.124</v>
      </c>
      <c r="AW31" s="324"/>
      <c r="AX31" s="304">
        <f>AX33+AX35+AX37+AX39+AX41+AX43+AX45+AX47</f>
        <v>4165.8420000000006</v>
      </c>
      <c r="AY31" s="324"/>
      <c r="AZ31" s="304">
        <f>AZ33+AZ35+AZ37+AZ39+AZ41+AZ43+AZ45+AZ47</f>
        <v>32.905999999999999</v>
      </c>
      <c r="BA31" s="324"/>
      <c r="BB31" s="304">
        <f>BB33+BB35+BB37+BB39+BB41+BB43+BB45+BB47</f>
        <v>146.001</v>
      </c>
      <c r="BC31" s="324"/>
      <c r="BD31" s="304">
        <f>BD33+BD35+BD37+BD39+BD41+BD43+BD45+BD47</f>
        <v>1009.114</v>
      </c>
      <c r="BE31" s="324"/>
      <c r="BF31" s="304">
        <f>BF33+BF35+BF37+BF39+BF41+BF43+BF45+BF47</f>
        <v>825.63200000000006</v>
      </c>
      <c r="BG31" s="324"/>
      <c r="BH31" s="304">
        <f>BH33+BH35+BH37+BH39+BH41+BH43+BH45+BH47</f>
        <v>191.33699999999999</v>
      </c>
      <c r="BI31" s="324"/>
      <c r="BJ31" s="304">
        <f>BJ33+BJ35+BJ37+BJ39+BJ41+BJ43+BJ45+BJ47</f>
        <v>619.66800000000001</v>
      </c>
      <c r="BK31" s="324"/>
      <c r="BL31" s="304">
        <f t="shared" si="33"/>
        <v>15.043000000000001</v>
      </c>
      <c r="BM31" s="324"/>
      <c r="BN31" s="302">
        <f t="shared" si="21"/>
        <v>66.811000000001513</v>
      </c>
      <c r="BO31" s="325"/>
      <c r="BP31" s="302">
        <f>BP33+BP35+BP37+BP39+BP41+BP43+BP45+BP47</f>
        <v>31265.283000000003</v>
      </c>
      <c r="BQ31" s="325"/>
      <c r="BR31" s="307"/>
      <c r="BS31" s="446"/>
      <c r="BT31" s="321"/>
      <c r="CI31" s="144"/>
      <c r="CJ31" s="144"/>
    </row>
    <row r="32" spans="1:92" ht="17.100000000000001" hidden="1" customHeight="1" outlineLevel="1">
      <c r="A32" s="121"/>
      <c r="B32" s="122" t="s">
        <v>88</v>
      </c>
      <c r="C32" s="123" t="s">
        <v>89</v>
      </c>
      <c r="D32" s="124" t="s">
        <v>117</v>
      </c>
      <c r="E32" s="337">
        <f>$R$5</f>
        <v>2024</v>
      </c>
      <c r="F32" s="338">
        <v>0.95700000000000007</v>
      </c>
      <c r="G32" s="313">
        <f>IF(ISERROR(F32/F33),"",IF(F32/F33=0,"-",IF(F32/F33&gt;2,"+++",F32/F33-1)))</f>
        <v>0.65000000000000013</v>
      </c>
      <c r="H32" s="339">
        <v>0</v>
      </c>
      <c r="I32" s="313" t="str">
        <f>IF(ISERROR(H32/H33),"",IF(H32/H33=0,"-",IF(H32/H33&gt;2,"+++",H32/H33-1)))</f>
        <v/>
      </c>
      <c r="J32" s="339">
        <v>0</v>
      </c>
      <c r="K32" s="313" t="str">
        <f>IF(ISERROR(J32/J33),"",IF(J32/J33=0,"-",IF(J32/J33&gt;2,"+++",J32/J33-1)))</f>
        <v/>
      </c>
      <c r="L32" s="339">
        <v>0</v>
      </c>
      <c r="M32" s="313" t="str">
        <f>IF(ISERROR(L32/L33),"",IF(L32/L33=0,"-",IF(L32/L33&gt;2,"+++",L32/L33-1)))</f>
        <v/>
      </c>
      <c r="N32" s="339">
        <v>0</v>
      </c>
      <c r="O32" s="313" t="str">
        <f>IF(ISERROR(N32/N33),"",IF(N32/N33=0,"-",IF(N32/N33&gt;2,"+++",N32/N33-1)))</f>
        <v/>
      </c>
      <c r="P32" s="339">
        <v>0</v>
      </c>
      <c r="Q32" s="313" t="str">
        <f>IF(ISERROR(P32/P33),"",IF(P32/P33=0,"-",IF(P32/P33&gt;2,"+++",P32/P33-1)))</f>
        <v/>
      </c>
      <c r="R32" s="339">
        <v>0</v>
      </c>
      <c r="S32" s="313" t="str">
        <f>IF(ISERROR(R32/R33),"",IF(R32/R33=0,"-",IF(R32/R33&gt;2,"+++",R32/R33-1)))</f>
        <v/>
      </c>
      <c r="T32" s="339">
        <v>0</v>
      </c>
      <c r="U32" s="313" t="str">
        <f>IF(ISERROR(T32/T33),"",IF(T32/T33=0,"-",IF(T32/T33&gt;2,"+++",T32/T33-1)))</f>
        <v/>
      </c>
      <c r="V32" s="339">
        <v>1.252</v>
      </c>
      <c r="W32" s="313">
        <f>IF(ISERROR(V32/V33),"",IF(V32/V33=0,"-",IF(V32/V33&gt;2,"+++",V32/V33-1)))</f>
        <v>0.11785714285714266</v>
      </c>
      <c r="X32" s="339">
        <v>5.5E-2</v>
      </c>
      <c r="Y32" s="313">
        <f>IF(ISERROR(X32/X33),"",IF(X32/X33=0,"-",IF(X32/X33&gt;2,"+++",X32/X33-1)))</f>
        <v>-0.95827010622154785</v>
      </c>
      <c r="Z32" s="339">
        <v>0</v>
      </c>
      <c r="AA32" s="313" t="str">
        <f>IF(ISERROR(Z32/Z33),"",IF(Z32/Z33=0,"-",IF(Z32/Z33&gt;2,"+++",Z32/Z33-1)))</f>
        <v/>
      </c>
      <c r="AB32" s="339">
        <v>0</v>
      </c>
      <c r="AC32" s="313" t="str">
        <f>IF(ISERROR(AB32/AB33),"",IF(AB32/AB33=0,"-",IF(AB32/AB33&gt;2,"+++",AB32/AB33-1)))</f>
        <v/>
      </c>
      <c r="AD32" s="339"/>
      <c r="AE32" s="313"/>
      <c r="AF32" s="338">
        <f t="shared" si="26"/>
        <v>95.575000000000003</v>
      </c>
      <c r="AG32" s="315" t="str">
        <f>IF(ISERROR(AF32/AF33),"",IF(AF32/AF33=0,"-",IF(AF32/AF33&gt;2,"+++",AF32/AF33-1)))</f>
        <v>+++</v>
      </c>
      <c r="AH32" s="338">
        <v>97.838999999999999</v>
      </c>
      <c r="AI32" s="315" t="str">
        <f>IF(ISERROR(AH32/AH33),"",IF(AH32/AH33=0,"-",IF(AH32/AH33&gt;2,"+++",AH32/AH33-1)))</f>
        <v>+++</v>
      </c>
      <c r="AJ32" s="338"/>
      <c r="AK32" s="443"/>
      <c r="AL32" s="317"/>
      <c r="AM32" s="121"/>
      <c r="AN32" s="122" t="s">
        <v>88</v>
      </c>
      <c r="AO32" s="123" t="s">
        <v>89</v>
      </c>
      <c r="AP32" s="124" t="s">
        <v>117</v>
      </c>
      <c r="AQ32" s="337">
        <f t="shared" si="18"/>
        <v>2024</v>
      </c>
      <c r="AR32" s="338">
        <v>4.5549999999999997</v>
      </c>
      <c r="AS32" s="318" t="str">
        <f>IF(ISERROR(AR32/AR33),"",IF(AR32/AR33=0,"-",IF(AR32/AR33&gt;2,"+++",AR32/AR33-1)))</f>
        <v/>
      </c>
      <c r="AT32" s="339">
        <v>0</v>
      </c>
      <c r="AU32" s="313" t="str">
        <f>IF(ISERROR(AT32/AT33),"",IF(AT32/AT33=0,"-",IF(AT32/AT33&gt;2,"+++",AT32/AT33-1)))</f>
        <v/>
      </c>
      <c r="AV32" s="339">
        <v>0</v>
      </c>
      <c r="AW32" s="313" t="str">
        <f>IF(ISERROR(AV32/AV33),"",IF(AV32/AV33=0,"-",IF(AV32/AV33&gt;2,"+++",AV32/AV33-1)))</f>
        <v/>
      </c>
      <c r="AX32" s="339">
        <v>0</v>
      </c>
      <c r="AY32" s="313" t="str">
        <f>IF(ISERROR(AX32/AX33),"",IF(AX32/AX33=0,"-",IF(AX32/AX33&gt;2,"+++",AX32/AX33-1)))</f>
        <v/>
      </c>
      <c r="AZ32" s="339">
        <v>0</v>
      </c>
      <c r="BA32" s="313" t="str">
        <f>IF(ISERROR(AZ32/AZ33),"",IF(AZ32/AZ33=0,"-",IF(AZ32/AZ33&gt;2,"+++",AZ32/AZ33-1)))</f>
        <v/>
      </c>
      <c r="BB32" s="339">
        <v>0</v>
      </c>
      <c r="BC32" s="313" t="str">
        <f>IF(ISERROR(BB32/BB33),"",IF(BB32/BB33=0,"-",IF(BB32/BB33&gt;2,"+++",BB32/BB33-1)))</f>
        <v/>
      </c>
      <c r="BD32" s="339">
        <v>0</v>
      </c>
      <c r="BE32" s="313" t="str">
        <f>IF(ISERROR(BD32/BD33),"",IF(BD32/BD33=0,"-",IF(BD32/BD33&gt;2,"+++",BD32/BD33-1)))</f>
        <v/>
      </c>
      <c r="BF32" s="339">
        <v>0</v>
      </c>
      <c r="BG32" s="313" t="str">
        <f>IF(ISERROR(BF32/BF33),"",IF(BF32/BF33=0,"-",IF(BF32/BF33&gt;2,"+++",BF32/BF33-1)))</f>
        <v/>
      </c>
      <c r="BH32" s="339">
        <v>0</v>
      </c>
      <c r="BI32" s="313" t="str">
        <f>IF(ISERROR(BH32/BH33),"",IF(BH32/BH33=0,"-",IF(BH32/BH33&gt;2,"+++",BH32/BH33-1)))</f>
        <v/>
      </c>
      <c r="BJ32" s="339">
        <v>0</v>
      </c>
      <c r="BK32" s="313" t="str">
        <f>IF(ISERROR(BJ32/BJ33),"",IF(BJ32/BJ33=0,"-",IF(BJ32/BJ33&gt;2,"+++",BJ32/BJ33-1)))</f>
        <v/>
      </c>
      <c r="BL32" s="339">
        <v>0</v>
      </c>
      <c r="BM32" s="313" t="str">
        <f t="shared" ref="BM32" si="35">IF(ISERROR(BL32/BL33),"",IF(BL32/BL33=0,"-",IF(BL32/BL33&gt;2,"+++",BL32/BL33-1)))</f>
        <v/>
      </c>
      <c r="BN32" s="338">
        <f t="shared" si="21"/>
        <v>0</v>
      </c>
      <c r="BO32" s="315" t="str">
        <f>IF(ISERROR(BN32/BN33),"",IF(BN32/BN33=0,"-",IF(BN32/BN33&gt;2,"+++",BN32/BN33-1)))</f>
        <v/>
      </c>
      <c r="BP32" s="338">
        <v>4.5549999999999997</v>
      </c>
      <c r="BQ32" s="315" t="str">
        <f>IF(ISERROR(BP32/BP33),"",IF(BP32/BP33=0,"-",IF(BP32/BP33&gt;2,"+++",BP32/BP33-1)))</f>
        <v/>
      </c>
      <c r="BR32" s="340"/>
      <c r="BS32" s="444"/>
      <c r="BT32" s="321"/>
      <c r="CI32" s="144"/>
      <c r="CJ32" s="144"/>
    </row>
    <row r="33" spans="1:94" ht="17.100000000000001" hidden="1" customHeight="1" outlineLevel="1">
      <c r="A33" s="121"/>
      <c r="B33" s="133"/>
      <c r="C33" s="134"/>
      <c r="D33" s="154" t="s">
        <v>117</v>
      </c>
      <c r="E33" s="342">
        <f>E32-1</f>
        <v>2023</v>
      </c>
      <c r="F33" s="343">
        <v>0.57999999999999996</v>
      </c>
      <c r="G33" s="358"/>
      <c r="H33" s="345">
        <v>0</v>
      </c>
      <c r="I33" s="358"/>
      <c r="J33" s="345">
        <v>0</v>
      </c>
      <c r="K33" s="358"/>
      <c r="L33" s="345">
        <v>0</v>
      </c>
      <c r="M33" s="358"/>
      <c r="N33" s="345">
        <v>0</v>
      </c>
      <c r="O33" s="358"/>
      <c r="P33" s="345">
        <v>0</v>
      </c>
      <c r="Q33" s="358"/>
      <c r="R33" s="345">
        <v>0</v>
      </c>
      <c r="S33" s="358"/>
      <c r="T33" s="345">
        <v>0</v>
      </c>
      <c r="U33" s="358"/>
      <c r="V33" s="345">
        <v>1.1200000000000001</v>
      </c>
      <c r="W33" s="358"/>
      <c r="X33" s="345">
        <v>1.3180000000000001</v>
      </c>
      <c r="Y33" s="358"/>
      <c r="Z33" s="345">
        <v>0</v>
      </c>
      <c r="AA33" s="358"/>
      <c r="AB33" s="345">
        <v>0</v>
      </c>
      <c r="AC33" s="358"/>
      <c r="AD33" s="345"/>
      <c r="AE33" s="358"/>
      <c r="AF33" s="343">
        <f t="shared" si="26"/>
        <v>15.572999999999999</v>
      </c>
      <c r="AG33" s="359"/>
      <c r="AH33" s="343">
        <v>18.591000000000001</v>
      </c>
      <c r="AI33" s="359"/>
      <c r="AJ33" s="343"/>
      <c r="AK33" s="453"/>
      <c r="AL33" s="317"/>
      <c r="AM33" s="121"/>
      <c r="AN33" s="133"/>
      <c r="AO33" s="134"/>
      <c r="AP33" s="154" t="s">
        <v>117</v>
      </c>
      <c r="AQ33" s="342">
        <f t="shared" si="20"/>
        <v>2023</v>
      </c>
      <c r="AR33" s="343">
        <v>0</v>
      </c>
      <c r="AS33" s="360"/>
      <c r="AT33" s="345">
        <v>0</v>
      </c>
      <c r="AU33" s="358"/>
      <c r="AV33" s="345">
        <v>0</v>
      </c>
      <c r="AW33" s="358"/>
      <c r="AX33" s="345">
        <v>0</v>
      </c>
      <c r="AY33" s="358"/>
      <c r="AZ33" s="345">
        <v>0</v>
      </c>
      <c r="BA33" s="358"/>
      <c r="BB33" s="345">
        <v>0</v>
      </c>
      <c r="BC33" s="358"/>
      <c r="BD33" s="345">
        <v>0</v>
      </c>
      <c r="BE33" s="358"/>
      <c r="BF33" s="345">
        <v>0</v>
      </c>
      <c r="BG33" s="358"/>
      <c r="BH33" s="345">
        <v>0</v>
      </c>
      <c r="BI33" s="358"/>
      <c r="BJ33" s="345">
        <v>0</v>
      </c>
      <c r="BK33" s="358"/>
      <c r="BL33" s="345">
        <v>0</v>
      </c>
      <c r="BM33" s="358"/>
      <c r="BN33" s="343">
        <f t="shared" si="21"/>
        <v>0</v>
      </c>
      <c r="BO33" s="359"/>
      <c r="BP33" s="343">
        <v>0</v>
      </c>
      <c r="BQ33" s="359"/>
      <c r="BR33" s="348"/>
      <c r="BS33" s="454"/>
      <c r="BT33" s="321"/>
      <c r="CI33" s="144"/>
      <c r="CJ33" s="144"/>
    </row>
    <row r="34" spans="1:94" ht="17.100000000000001" hidden="1" customHeight="1" outlineLevel="1">
      <c r="A34" s="121"/>
      <c r="B34" s="122" t="s">
        <v>118</v>
      </c>
      <c r="C34" s="123" t="s">
        <v>95</v>
      </c>
      <c r="D34" s="124" t="s">
        <v>119</v>
      </c>
      <c r="E34" s="337">
        <f>$R$5</f>
        <v>2024</v>
      </c>
      <c r="F34" s="338">
        <v>3.0990000000000002</v>
      </c>
      <c r="G34" s="313" t="str">
        <f>IF(ISERROR(F34/F35),"",IF(F34/F35=0,"-",IF(F34/F35&gt;2,"+++",F34/F35-1)))</f>
        <v>+++</v>
      </c>
      <c r="H34" s="339">
        <v>0</v>
      </c>
      <c r="I34" s="313" t="str">
        <f>IF(ISERROR(H34/H35),"",IF(H34/H35=0,"-",IF(H34/H35&gt;2,"+++",H34/H35-1)))</f>
        <v/>
      </c>
      <c r="J34" s="339">
        <v>0</v>
      </c>
      <c r="K34" s="313" t="str">
        <f>IF(ISERROR(J34/J35),"",IF(J34/J35=0,"-",IF(J34/J35&gt;2,"+++",J34/J35-1)))</f>
        <v/>
      </c>
      <c r="L34" s="339">
        <v>0</v>
      </c>
      <c r="M34" s="313" t="str">
        <f>IF(ISERROR(L34/L35),"",IF(L34/L35=0,"-",IF(L34/L35&gt;2,"+++",L34/L35-1)))</f>
        <v/>
      </c>
      <c r="N34" s="339">
        <v>0</v>
      </c>
      <c r="O34" s="313" t="str">
        <f>IF(ISERROR(N34/N35),"",IF(N34/N35=0,"-",IF(N34/N35&gt;2,"+++",N34/N35-1)))</f>
        <v/>
      </c>
      <c r="P34" s="339">
        <v>0</v>
      </c>
      <c r="Q34" s="313" t="str">
        <f>IF(ISERROR(P34/P35),"",IF(P34/P35=0,"-",IF(P34/P35&gt;2,"+++",P34/P35-1)))</f>
        <v/>
      </c>
      <c r="R34" s="339">
        <v>0</v>
      </c>
      <c r="S34" s="313" t="str">
        <f>IF(ISERROR(R34/R35),"",IF(R34/R35=0,"-",IF(R34/R35&gt;2,"+++",R34/R35-1)))</f>
        <v/>
      </c>
      <c r="T34" s="339">
        <v>1.2290000000000001</v>
      </c>
      <c r="U34" s="313" t="str">
        <f>IF(ISERROR(T34/T35),"",IF(T34/T35=0,"-",IF(T34/T35&gt;2,"+++",T34/T35-1)))</f>
        <v/>
      </c>
      <c r="V34" s="339">
        <v>1.915</v>
      </c>
      <c r="W34" s="313">
        <f>IF(ISERROR(V34/V35),"",IF(V34/V35=0,"-",IF(V34/V35&gt;2,"+++",V34/V35-1)))</f>
        <v>-0.1840647635279079</v>
      </c>
      <c r="X34" s="339">
        <v>0</v>
      </c>
      <c r="Y34" s="313" t="str">
        <f>IF(ISERROR(X34/X35),"",IF(X34/X35=0,"-",IF(X34/X35&gt;2,"+++",X34/X35-1)))</f>
        <v/>
      </c>
      <c r="Z34" s="339">
        <v>51.081000000000003</v>
      </c>
      <c r="AA34" s="313" t="str">
        <f>IF(ISERROR(Z34/Z35),"",IF(Z34/Z35=0,"-",IF(Z34/Z35&gt;2,"+++",Z34/Z35-1)))</f>
        <v>+++</v>
      </c>
      <c r="AB34" s="339">
        <v>0</v>
      </c>
      <c r="AC34" s="313" t="str">
        <f>IF(ISERROR(AB34/AB35),"",IF(AB34/AB35=0,"-",IF(AB34/AB35&gt;2,"+++",AB34/AB35-1)))</f>
        <v/>
      </c>
      <c r="AD34" s="339"/>
      <c r="AE34" s="313"/>
      <c r="AF34" s="338">
        <f t="shared" si="26"/>
        <v>18.188999999999989</v>
      </c>
      <c r="AG34" s="315">
        <f>IF(ISERROR(AF34/AF35),"",IF(AF34/AF35=0,"-",IF(AF34/AF35&gt;2,"+++",AF34/AF35-1)))</f>
        <v>-0.82385070550751038</v>
      </c>
      <c r="AH34" s="338">
        <v>75.512999999999991</v>
      </c>
      <c r="AI34" s="315">
        <f>IF(ISERROR(AH34/AH35),"",IF(AH34/AH35=0,"-",IF(AH34/AH35&gt;2,"+++",AH34/AH35-1)))</f>
        <v>-0.40773653126691189</v>
      </c>
      <c r="AJ34" s="338"/>
      <c r="AK34" s="443"/>
      <c r="AL34" s="317"/>
      <c r="AM34" s="121"/>
      <c r="AN34" s="122" t="s">
        <v>118</v>
      </c>
      <c r="AO34" s="123" t="s">
        <v>95</v>
      </c>
      <c r="AP34" s="124" t="s">
        <v>119</v>
      </c>
      <c r="AQ34" s="337">
        <f t="shared" si="18"/>
        <v>2024</v>
      </c>
      <c r="AR34" s="338">
        <v>0</v>
      </c>
      <c r="AS34" s="318" t="str">
        <f>IF(ISERROR(AR34/AR35),"",IF(AR34/AR35=0,"-",IF(AR34/AR35&gt;2,"+++",AR34/AR35-1)))</f>
        <v/>
      </c>
      <c r="AT34" s="339">
        <v>0</v>
      </c>
      <c r="AU34" s="313" t="str">
        <f>IF(ISERROR(AT34/AT35),"",IF(AT34/AT35=0,"-",IF(AT34/AT35&gt;2,"+++",AT34/AT35-1)))</f>
        <v/>
      </c>
      <c r="AV34" s="339">
        <v>0</v>
      </c>
      <c r="AW34" s="313" t="str">
        <f>IF(ISERROR(AV34/AV35),"",IF(AV34/AV35=0,"-",IF(AV34/AV35&gt;2,"+++",AV34/AV35-1)))</f>
        <v/>
      </c>
      <c r="AX34" s="339">
        <v>0</v>
      </c>
      <c r="AY34" s="313" t="str">
        <f>IF(ISERROR(AX34/AX35),"",IF(AX34/AX35=0,"-",IF(AX34/AX35&gt;2,"+++",AX34/AX35-1)))</f>
        <v/>
      </c>
      <c r="AZ34" s="339">
        <v>0</v>
      </c>
      <c r="BA34" s="313" t="str">
        <f>IF(ISERROR(AZ34/AZ35),"",IF(AZ34/AZ35=0,"-",IF(AZ34/AZ35&gt;2,"+++",AZ34/AZ35-1)))</f>
        <v/>
      </c>
      <c r="BB34" s="339">
        <v>0</v>
      </c>
      <c r="BC34" s="313" t="str">
        <f>IF(ISERROR(BB34/BB35),"",IF(BB34/BB35=0,"-",IF(BB34/BB35&gt;2,"+++",BB34/BB35-1)))</f>
        <v/>
      </c>
      <c r="BD34" s="339">
        <v>0</v>
      </c>
      <c r="BE34" s="313" t="str">
        <f>IF(ISERROR(BD34/BD35),"",IF(BD34/BD35=0,"-",IF(BD34/BD35&gt;2,"+++",BD34/BD35-1)))</f>
        <v/>
      </c>
      <c r="BF34" s="339">
        <v>0</v>
      </c>
      <c r="BG34" s="313" t="str">
        <f>IF(ISERROR(BF34/BF35),"",IF(BF34/BF35=0,"-",IF(BF34/BF35&gt;2,"+++",BF34/BF35-1)))</f>
        <v/>
      </c>
      <c r="BH34" s="339">
        <v>0</v>
      </c>
      <c r="BI34" s="313" t="str">
        <f>IF(ISERROR(BH34/BH35),"",IF(BH34/BH35=0,"-",IF(BH34/BH35&gt;2,"+++",BH34/BH35-1)))</f>
        <v/>
      </c>
      <c r="BJ34" s="339">
        <v>0</v>
      </c>
      <c r="BK34" s="313" t="str">
        <f>IF(ISERROR(BJ34/BJ35),"",IF(BJ34/BJ35=0,"-",IF(BJ34/BJ35&gt;2,"+++",BJ34/BJ35-1)))</f>
        <v/>
      </c>
      <c r="BL34" s="339">
        <v>0</v>
      </c>
      <c r="BM34" s="313" t="str">
        <f t="shared" ref="BM34" si="36">IF(ISERROR(BL34/BL35),"",IF(BL34/BL35=0,"-",IF(BL34/BL35&gt;2,"+++",BL34/BL35-1)))</f>
        <v/>
      </c>
      <c r="BN34" s="338">
        <f t="shared" si="21"/>
        <v>0</v>
      </c>
      <c r="BO34" s="315" t="str">
        <f>IF(ISERROR(BN34/BN35),"",IF(BN34/BN35=0,"-",IF(BN34/BN35&gt;2,"+++",BN34/BN35-1)))</f>
        <v>-</v>
      </c>
      <c r="BP34" s="338">
        <v>0</v>
      </c>
      <c r="BQ34" s="315" t="str">
        <f>IF(ISERROR(BP34/BP35),"",IF(BP34/BP35=0,"-",IF(BP34/BP35&gt;2,"+++",BP34/BP35-1)))</f>
        <v>-</v>
      </c>
      <c r="BR34" s="340"/>
      <c r="BS34" s="444"/>
      <c r="BT34" s="321"/>
      <c r="CI34" s="144"/>
      <c r="CJ34" s="144"/>
    </row>
    <row r="35" spans="1:94" ht="17.100000000000001" hidden="1" customHeight="1" outlineLevel="1">
      <c r="A35" s="121"/>
      <c r="B35" s="133"/>
      <c r="C35" s="134"/>
      <c r="D35" s="113" t="s">
        <v>119</v>
      </c>
      <c r="E35" s="342">
        <f>E34-1</f>
        <v>2023</v>
      </c>
      <c r="F35" s="343">
        <v>1.347</v>
      </c>
      <c r="G35" s="358"/>
      <c r="H35" s="345">
        <v>0</v>
      </c>
      <c r="I35" s="358"/>
      <c r="J35" s="345">
        <v>0</v>
      </c>
      <c r="K35" s="358"/>
      <c r="L35" s="345">
        <v>0</v>
      </c>
      <c r="M35" s="358"/>
      <c r="N35" s="345">
        <v>0</v>
      </c>
      <c r="O35" s="358"/>
      <c r="P35" s="345">
        <v>0</v>
      </c>
      <c r="Q35" s="358"/>
      <c r="R35" s="345">
        <v>0</v>
      </c>
      <c r="S35" s="358"/>
      <c r="T35" s="345">
        <v>0</v>
      </c>
      <c r="U35" s="358"/>
      <c r="V35" s="345">
        <v>2.347</v>
      </c>
      <c r="W35" s="358"/>
      <c r="X35" s="345">
        <v>0</v>
      </c>
      <c r="Y35" s="358"/>
      <c r="Z35" s="345">
        <v>20.545999999999999</v>
      </c>
      <c r="AA35" s="358"/>
      <c r="AB35" s="345">
        <v>0</v>
      </c>
      <c r="AC35" s="358"/>
      <c r="AD35" s="345"/>
      <c r="AE35" s="358"/>
      <c r="AF35" s="343">
        <f t="shared" si="26"/>
        <v>103.25900000000001</v>
      </c>
      <c r="AG35" s="359"/>
      <c r="AH35" s="343">
        <v>127.499</v>
      </c>
      <c r="AI35" s="359"/>
      <c r="AJ35" s="343"/>
      <c r="AK35" s="453"/>
      <c r="AL35" s="317"/>
      <c r="AM35" s="121"/>
      <c r="AN35" s="133"/>
      <c r="AO35" s="134"/>
      <c r="AP35" s="113" t="s">
        <v>119</v>
      </c>
      <c r="AQ35" s="342">
        <f t="shared" si="20"/>
        <v>2023</v>
      </c>
      <c r="AR35" s="343">
        <v>0</v>
      </c>
      <c r="AS35" s="360"/>
      <c r="AT35" s="345">
        <v>0</v>
      </c>
      <c r="AU35" s="358"/>
      <c r="AV35" s="345">
        <v>0</v>
      </c>
      <c r="AW35" s="358"/>
      <c r="AX35" s="345">
        <v>0</v>
      </c>
      <c r="AY35" s="358"/>
      <c r="AZ35" s="345">
        <v>0</v>
      </c>
      <c r="BA35" s="358"/>
      <c r="BB35" s="345">
        <v>0</v>
      </c>
      <c r="BC35" s="358"/>
      <c r="BD35" s="345">
        <v>0</v>
      </c>
      <c r="BE35" s="358"/>
      <c r="BF35" s="345">
        <v>0</v>
      </c>
      <c r="BG35" s="358"/>
      <c r="BH35" s="345">
        <v>0</v>
      </c>
      <c r="BI35" s="358"/>
      <c r="BJ35" s="345">
        <v>0</v>
      </c>
      <c r="BK35" s="358"/>
      <c r="BL35" s="345">
        <v>0</v>
      </c>
      <c r="BM35" s="358"/>
      <c r="BN35" s="343">
        <f t="shared" si="21"/>
        <v>4.2000000000000003E-2</v>
      </c>
      <c r="BO35" s="359"/>
      <c r="BP35" s="343">
        <v>4.2000000000000003E-2</v>
      </c>
      <c r="BQ35" s="359"/>
      <c r="BR35" s="348"/>
      <c r="BS35" s="454"/>
      <c r="BT35" s="321"/>
      <c r="CI35" s="144"/>
      <c r="CJ35" s="144"/>
    </row>
    <row r="36" spans="1:94" ht="17.100000000000001" hidden="1" customHeight="1" outlineLevel="1">
      <c r="A36" s="121"/>
      <c r="B36" s="122" t="s">
        <v>101</v>
      </c>
      <c r="C36" s="123" t="s">
        <v>102</v>
      </c>
      <c r="D36" s="155" t="s">
        <v>120</v>
      </c>
      <c r="E36" s="337">
        <f>$R$5</f>
        <v>2024</v>
      </c>
      <c r="F36" s="338">
        <v>31.452999999999999</v>
      </c>
      <c r="G36" s="313" t="str">
        <f>IF(ISERROR(F36/F37),"",IF(F36/F37=0,"-",IF(F36/F37&gt;2,"+++",F36/F37-1)))</f>
        <v>+++</v>
      </c>
      <c r="H36" s="339">
        <v>0</v>
      </c>
      <c r="I36" s="313" t="str">
        <f>IF(ISERROR(H36/H37),"",IF(H36/H37=0,"-",IF(H36/H37&gt;2,"+++",H36/H37-1)))</f>
        <v/>
      </c>
      <c r="J36" s="339">
        <v>0</v>
      </c>
      <c r="K36" s="313" t="str">
        <f>IF(ISERROR(J36/J37),"",IF(J36/J37=0,"-",IF(J36/J37&gt;2,"+++",J36/J37-1)))</f>
        <v/>
      </c>
      <c r="L36" s="339">
        <v>0</v>
      </c>
      <c r="M36" s="313" t="str">
        <f>IF(ISERROR(L36/L37),"",IF(L36/L37=0,"-",IF(L36/L37&gt;2,"+++",L36/L37-1)))</f>
        <v/>
      </c>
      <c r="N36" s="339">
        <v>56.14</v>
      </c>
      <c r="O36" s="313">
        <f>IF(ISERROR(N36/N37),"",IF(N36/N37=0,"-",IF(N36/N37&gt;2,"+++",N36/N37-1)))</f>
        <v>-0.76674422469669268</v>
      </c>
      <c r="P36" s="339">
        <v>0</v>
      </c>
      <c r="Q36" s="313" t="str">
        <f>IF(ISERROR(P36/P37),"",IF(P36/P37=0,"-",IF(P36/P37&gt;2,"+++",P36/P37-1)))</f>
        <v/>
      </c>
      <c r="R36" s="339">
        <v>0</v>
      </c>
      <c r="S36" s="313" t="str">
        <f>IF(ISERROR(R36/R37),"",IF(R36/R37=0,"-",IF(R36/R37&gt;2,"+++",R36/R37-1)))</f>
        <v/>
      </c>
      <c r="T36" s="339">
        <v>5.5810000000000004</v>
      </c>
      <c r="U36" s="313" t="str">
        <f>IF(ISERROR(T36/T37),"",IF(T36/T37=0,"-",IF(T36/T37&gt;2,"+++",T36/T37-1)))</f>
        <v>+++</v>
      </c>
      <c r="V36" s="339">
        <v>0</v>
      </c>
      <c r="W36" s="313" t="str">
        <f>IF(ISERROR(V36/V37),"",IF(V36/V37=0,"-",IF(V36/V37&gt;2,"+++",V36/V37-1)))</f>
        <v>-</v>
      </c>
      <c r="X36" s="339">
        <v>2.85</v>
      </c>
      <c r="Y36" s="313">
        <f>IF(ISERROR(X36/X37),"",IF(X36/X37=0,"-",IF(X36/X37&gt;2,"+++",X36/X37-1)))</f>
        <v>-0.88780852655198206</v>
      </c>
      <c r="Z36" s="339">
        <v>13.391</v>
      </c>
      <c r="AA36" s="313" t="str">
        <f>IF(ISERROR(Z36/Z37),"",IF(Z36/Z37=0,"-",IF(Z36/Z37&gt;2,"+++",Z36/Z37-1)))</f>
        <v/>
      </c>
      <c r="AB36" s="339">
        <v>0</v>
      </c>
      <c r="AC36" s="313" t="str">
        <f>IF(ISERROR(AB36/AB37),"",IF(AB36/AB37=0,"-",IF(AB36/AB37&gt;2,"+++",AB36/AB37-1)))</f>
        <v/>
      </c>
      <c r="AD36" s="339"/>
      <c r="AE36" s="313"/>
      <c r="AF36" s="338">
        <f t="shared" si="26"/>
        <v>106.13700000000003</v>
      </c>
      <c r="AG36" s="315">
        <f>IF(ISERROR(AF36/AF37),"",IF(AF36/AF37=0,"-",IF(AF36/AF37&gt;2,"+++",AF36/AF37-1)))</f>
        <v>-0.45062811534340552</v>
      </c>
      <c r="AH36" s="338">
        <v>215.55200000000002</v>
      </c>
      <c r="AI36" s="315">
        <f>IF(ISERROR(AH36/AH37),"",IF(AH36/AH37=0,"-",IF(AH36/AH37&gt;2,"+++",AH36/AH37-1)))</f>
        <v>-0.53668942896507832</v>
      </c>
      <c r="AJ36" s="338"/>
      <c r="AK36" s="443"/>
      <c r="AL36" s="317"/>
      <c r="AM36" s="121"/>
      <c r="AN36" s="122" t="s">
        <v>101</v>
      </c>
      <c r="AO36" s="123" t="s">
        <v>102</v>
      </c>
      <c r="AP36" s="155" t="s">
        <v>120</v>
      </c>
      <c r="AQ36" s="337">
        <f t="shared" si="18"/>
        <v>2024</v>
      </c>
      <c r="AR36" s="338">
        <v>3.0449999999999999</v>
      </c>
      <c r="AS36" s="318">
        <f>IF(ISERROR(AR36/AR37),"",IF(AR36/AR37=0,"-",IF(AR36/AR37&gt;2,"+++",AR36/AR37-1)))</f>
        <v>0.93949044585987274</v>
      </c>
      <c r="AT36" s="339">
        <v>0</v>
      </c>
      <c r="AU36" s="313" t="str">
        <f>IF(ISERROR(AT36/AT37),"",IF(AT36/AT37=0,"-",IF(AT36/AT37&gt;2,"+++",AT36/AT37-1)))</f>
        <v/>
      </c>
      <c r="AV36" s="339">
        <v>0</v>
      </c>
      <c r="AW36" s="313" t="str">
        <f>IF(ISERROR(AV36/AV37),"",IF(AV36/AV37=0,"-",IF(AV36/AV37&gt;2,"+++",AV36/AV37-1)))</f>
        <v/>
      </c>
      <c r="AX36" s="339">
        <v>0</v>
      </c>
      <c r="AY36" s="313" t="str">
        <f>IF(ISERROR(AX36/AX37),"",IF(AX36/AX37=0,"-",IF(AX36/AX37&gt;2,"+++",AX36/AX37-1)))</f>
        <v/>
      </c>
      <c r="AZ36" s="339">
        <v>0</v>
      </c>
      <c r="BA36" s="313" t="str">
        <f>IF(ISERROR(AZ36/AZ37),"",IF(AZ36/AZ37=0,"-",IF(AZ36/AZ37&gt;2,"+++",AZ36/AZ37-1)))</f>
        <v/>
      </c>
      <c r="BB36" s="339">
        <v>0</v>
      </c>
      <c r="BC36" s="313" t="str">
        <f>IF(ISERROR(BB36/BB37),"",IF(BB36/BB37=0,"-",IF(BB36/BB37&gt;2,"+++",BB36/BB37-1)))</f>
        <v/>
      </c>
      <c r="BD36" s="339">
        <v>0</v>
      </c>
      <c r="BE36" s="313" t="str">
        <f>IF(ISERROR(BD36/BD37),"",IF(BD36/BD37=0,"-",IF(BD36/BD37&gt;2,"+++",BD36/BD37-1)))</f>
        <v/>
      </c>
      <c r="BF36" s="339">
        <v>0</v>
      </c>
      <c r="BG36" s="313" t="str">
        <f>IF(ISERROR(BF36/BF37),"",IF(BF36/BF37=0,"-",IF(BF36/BF37&gt;2,"+++",BF36/BF37-1)))</f>
        <v/>
      </c>
      <c r="BH36" s="339">
        <v>0</v>
      </c>
      <c r="BI36" s="313" t="str">
        <f>IF(ISERROR(BH36/BH37),"",IF(BH36/BH37=0,"-",IF(BH36/BH37&gt;2,"+++",BH36/BH37-1)))</f>
        <v/>
      </c>
      <c r="BJ36" s="339">
        <v>0</v>
      </c>
      <c r="BK36" s="313" t="str">
        <f>IF(ISERROR(BJ36/BJ37),"",IF(BJ36/BJ37=0,"-",IF(BJ36/BJ37&gt;2,"+++",BJ36/BJ37-1)))</f>
        <v/>
      </c>
      <c r="BL36" s="339">
        <v>0</v>
      </c>
      <c r="BM36" s="313" t="str">
        <f t="shared" ref="BM36" si="37">IF(ISERROR(BL36/BL37),"",IF(BL36/BL37=0,"-",IF(BL36/BL37&gt;2,"+++",BL36/BL37-1)))</f>
        <v/>
      </c>
      <c r="BN36" s="338">
        <f t="shared" si="21"/>
        <v>0</v>
      </c>
      <c r="BO36" s="315" t="str">
        <f>IF(ISERROR(BN36/BN37),"",IF(BN36/BN37=0,"-",IF(BN36/BN37&gt;2,"+++",BN36/BN37-1)))</f>
        <v/>
      </c>
      <c r="BP36" s="338">
        <v>3.0449999999999999</v>
      </c>
      <c r="BQ36" s="315">
        <f>IF(ISERROR(BP36/BP37),"",IF(BP36/BP37=0,"-",IF(BP36/BP37&gt;2,"+++",BP36/BP37-1)))</f>
        <v>0.93949044585987251</v>
      </c>
      <c r="BR36" s="340"/>
      <c r="BS36" s="444"/>
      <c r="BT36" s="321"/>
      <c r="CI36" s="144"/>
      <c r="CJ36" s="144"/>
    </row>
    <row r="37" spans="1:94" ht="17.100000000000001" hidden="1" customHeight="1" outlineLevel="1">
      <c r="A37" s="121"/>
      <c r="B37" s="133"/>
      <c r="C37" s="134"/>
      <c r="D37" s="113" t="s">
        <v>120</v>
      </c>
      <c r="E37" s="342">
        <f>E36-1</f>
        <v>2023</v>
      </c>
      <c r="F37" s="343">
        <v>4.6509999999999998</v>
      </c>
      <c r="G37" s="344"/>
      <c r="H37" s="345">
        <v>0</v>
      </c>
      <c r="I37" s="344"/>
      <c r="J37" s="345">
        <v>0</v>
      </c>
      <c r="K37" s="344"/>
      <c r="L37" s="345">
        <v>0</v>
      </c>
      <c r="M37" s="344"/>
      <c r="N37" s="345">
        <v>240.68</v>
      </c>
      <c r="O37" s="344"/>
      <c r="P37" s="345">
        <v>0</v>
      </c>
      <c r="Q37" s="344"/>
      <c r="R37" s="345">
        <v>0</v>
      </c>
      <c r="S37" s="344"/>
      <c r="T37" s="345">
        <v>0.308</v>
      </c>
      <c r="U37" s="344"/>
      <c r="V37" s="345">
        <v>1.004</v>
      </c>
      <c r="W37" s="344"/>
      <c r="X37" s="345">
        <v>25.402999999999999</v>
      </c>
      <c r="Y37" s="344"/>
      <c r="Z37" s="345">
        <v>0</v>
      </c>
      <c r="AA37" s="344"/>
      <c r="AB37" s="345">
        <v>0</v>
      </c>
      <c r="AC37" s="344"/>
      <c r="AD37" s="345"/>
      <c r="AE37" s="344"/>
      <c r="AF37" s="343">
        <f t="shared" si="26"/>
        <v>193.19699999999989</v>
      </c>
      <c r="AG37" s="346"/>
      <c r="AH37" s="343">
        <v>465.24299999999994</v>
      </c>
      <c r="AI37" s="346"/>
      <c r="AJ37" s="343"/>
      <c r="AK37" s="447"/>
      <c r="AL37" s="317"/>
      <c r="AM37" s="121"/>
      <c r="AN37" s="133"/>
      <c r="AO37" s="134"/>
      <c r="AP37" s="113" t="s">
        <v>120</v>
      </c>
      <c r="AQ37" s="342">
        <f t="shared" si="20"/>
        <v>2023</v>
      </c>
      <c r="AR37" s="343">
        <v>1.5699999999999998</v>
      </c>
      <c r="AS37" s="347"/>
      <c r="AT37" s="345">
        <v>0</v>
      </c>
      <c r="AU37" s="344"/>
      <c r="AV37" s="345">
        <v>0</v>
      </c>
      <c r="AW37" s="344"/>
      <c r="AX37" s="345">
        <v>0</v>
      </c>
      <c r="AY37" s="344"/>
      <c r="AZ37" s="345">
        <v>0</v>
      </c>
      <c r="BA37" s="344"/>
      <c r="BB37" s="345">
        <v>0</v>
      </c>
      <c r="BC37" s="344"/>
      <c r="BD37" s="345">
        <v>0</v>
      </c>
      <c r="BE37" s="344"/>
      <c r="BF37" s="345">
        <v>0</v>
      </c>
      <c r="BG37" s="344"/>
      <c r="BH37" s="345">
        <v>0</v>
      </c>
      <c r="BI37" s="344"/>
      <c r="BJ37" s="345">
        <v>0</v>
      </c>
      <c r="BK37" s="344"/>
      <c r="BL37" s="345">
        <v>0</v>
      </c>
      <c r="BM37" s="344"/>
      <c r="BN37" s="343">
        <f t="shared" si="21"/>
        <v>0</v>
      </c>
      <c r="BO37" s="346"/>
      <c r="BP37" s="343">
        <v>1.57</v>
      </c>
      <c r="BQ37" s="346"/>
      <c r="BR37" s="348"/>
      <c r="BS37" s="448"/>
      <c r="BT37" s="321"/>
      <c r="CI37" s="144"/>
      <c r="CJ37" s="144"/>
    </row>
    <row r="38" spans="1:94" s="32" customFormat="1" ht="18" hidden="1" customHeight="1" outlineLevel="1">
      <c r="A38" s="121"/>
      <c r="B38" s="122" t="s">
        <v>106</v>
      </c>
      <c r="C38" s="123" t="s">
        <v>107</v>
      </c>
      <c r="D38" s="155" t="s">
        <v>121</v>
      </c>
      <c r="E38" s="337">
        <f>$R$5</f>
        <v>2024</v>
      </c>
      <c r="F38" s="338">
        <v>11.018000000000001</v>
      </c>
      <c r="G38" s="350">
        <f>IF(ISERROR(F38/F39),"",IF(F38/F39=0,"-",IF(F38/F39&gt;2,"+++",F38/F39-1)))</f>
        <v>-0.38907679512059878</v>
      </c>
      <c r="H38" s="339">
        <v>0</v>
      </c>
      <c r="I38" s="350" t="str">
        <f>IF(ISERROR(H38/H39),"",IF(H38/H39=0,"-",IF(H38/H39&gt;2,"+++",H38/H39-1)))</f>
        <v/>
      </c>
      <c r="J38" s="339">
        <v>0</v>
      </c>
      <c r="K38" s="350" t="str">
        <f>IF(ISERROR(J38/J39),"",IF(J38/J39=0,"-",IF(J38/J39&gt;2,"+++",J38/J39-1)))</f>
        <v/>
      </c>
      <c r="L38" s="339">
        <v>0</v>
      </c>
      <c r="M38" s="350" t="str">
        <f>IF(ISERROR(L38/L39),"",IF(L38/L39=0,"-",IF(L38/L39&gt;2,"+++",L38/L39-1)))</f>
        <v/>
      </c>
      <c r="N38" s="339">
        <v>0</v>
      </c>
      <c r="O38" s="350" t="str">
        <f>IF(ISERROR(N38/N39),"",IF(N38/N39=0,"-",IF(N38/N39&gt;2,"+++",N38/N39-1)))</f>
        <v/>
      </c>
      <c r="P38" s="339">
        <v>0</v>
      </c>
      <c r="Q38" s="350" t="str">
        <f>IF(ISERROR(P38/P39),"",IF(P38/P39=0,"-",IF(P38/P39&gt;2,"+++",P38/P39-1)))</f>
        <v/>
      </c>
      <c r="R38" s="339">
        <v>0</v>
      </c>
      <c r="S38" s="350" t="str">
        <f>IF(ISERROR(R38/R39),"",IF(R38/R39=0,"-",IF(R38/R39&gt;2,"+++",R38/R39-1)))</f>
        <v/>
      </c>
      <c r="T38" s="339">
        <v>0</v>
      </c>
      <c r="U38" s="350" t="str">
        <f>IF(ISERROR(T38/T39),"",IF(T38/T39=0,"-",IF(T38/T39&gt;2,"+++",T38/T39-1)))</f>
        <v>-</v>
      </c>
      <c r="V38" s="339">
        <v>13.578999999999999</v>
      </c>
      <c r="W38" s="350">
        <f>IF(ISERROR(V38/V39),"",IF(V38/V39=0,"-",IF(V38/V39&gt;2,"+++",V38/V39-1)))</f>
        <v>0.94932529428653445</v>
      </c>
      <c r="X38" s="339">
        <v>102.68299999999999</v>
      </c>
      <c r="Y38" s="350">
        <f>IF(ISERROR(X38/X39),"",IF(X38/X39=0,"-",IF(X38/X39&gt;2,"+++",X38/X39-1)))</f>
        <v>0.23026694143582849</v>
      </c>
      <c r="Z38" s="339">
        <v>235.80900000000003</v>
      </c>
      <c r="AA38" s="350" t="str">
        <f>IF(ISERROR(Z38/Z39),"",IF(Z38/Z39=0,"-",IF(Z38/Z39&gt;2,"+++",Z38/Z39-1)))</f>
        <v>+++</v>
      </c>
      <c r="AB38" s="339">
        <v>0</v>
      </c>
      <c r="AC38" s="350" t="str">
        <f>IF(ISERROR(AB38/AB39),"",IF(AB38/AB39=0,"-",IF(AB38/AB39&gt;2,"+++",AB38/AB39-1)))</f>
        <v/>
      </c>
      <c r="AD38" s="339"/>
      <c r="AE38" s="350"/>
      <c r="AF38" s="338">
        <f t="shared" si="26"/>
        <v>5.7039999999999864</v>
      </c>
      <c r="AG38" s="351">
        <f>IF(ISERROR(AF38/AF39),"",IF(AF38/AF39=0,"-",IF(AF38/AF39&gt;2,"+++",AF38/AF39-1)))</f>
        <v>-0.7811288899121297</v>
      </c>
      <c r="AH38" s="338">
        <v>368.79300000000001</v>
      </c>
      <c r="AI38" s="351">
        <f>IF(ISERROR(AH38/AH39),"",IF(AH38/AH39=0,"-",IF(AH38/AH39&gt;2,"+++",AH38/AH39-1)))</f>
        <v>0.73493312759621587</v>
      </c>
      <c r="AJ38" s="338"/>
      <c r="AK38" s="449"/>
      <c r="AL38" s="291"/>
      <c r="AM38" s="121"/>
      <c r="AN38" s="122" t="s">
        <v>106</v>
      </c>
      <c r="AO38" s="123" t="s">
        <v>107</v>
      </c>
      <c r="AP38" s="155" t="s">
        <v>121</v>
      </c>
      <c r="AQ38" s="337">
        <f t="shared" si="18"/>
        <v>2024</v>
      </c>
      <c r="AR38" s="338">
        <v>0</v>
      </c>
      <c r="AS38" s="352" t="str">
        <f>IF(ISERROR(AR38/AR39),"",IF(AR38/AR39=0,"-",IF(AR38/AR39&gt;2,"+++",AR38/AR39-1)))</f>
        <v>-</v>
      </c>
      <c r="AT38" s="339">
        <v>0</v>
      </c>
      <c r="AU38" s="350" t="str">
        <f>IF(ISERROR(AT38/AT39),"",IF(AT38/AT39=0,"-",IF(AT38/AT39&gt;2,"+++",AT38/AT39-1)))</f>
        <v/>
      </c>
      <c r="AV38" s="339">
        <v>0</v>
      </c>
      <c r="AW38" s="350" t="str">
        <f>IF(ISERROR(AV38/AV39),"",IF(AV38/AV39=0,"-",IF(AV38/AV39&gt;2,"+++",AV38/AV39-1)))</f>
        <v/>
      </c>
      <c r="AX38" s="339">
        <v>0</v>
      </c>
      <c r="AY38" s="350" t="str">
        <f>IF(ISERROR(AX38/AX39),"",IF(AX38/AX39=0,"-",IF(AX38/AX39&gt;2,"+++",AX38/AX39-1)))</f>
        <v/>
      </c>
      <c r="AZ38" s="339">
        <v>0</v>
      </c>
      <c r="BA38" s="350" t="str">
        <f>IF(ISERROR(AZ38/AZ39),"",IF(AZ38/AZ39=0,"-",IF(AZ38/AZ39&gt;2,"+++",AZ38/AZ39-1)))</f>
        <v/>
      </c>
      <c r="BB38" s="339">
        <v>0</v>
      </c>
      <c r="BC38" s="350" t="str">
        <f>IF(ISERROR(BB38/BB39),"",IF(BB38/BB39=0,"-",IF(BB38/BB39&gt;2,"+++",BB38/BB39-1)))</f>
        <v/>
      </c>
      <c r="BD38" s="339">
        <v>0</v>
      </c>
      <c r="BE38" s="350" t="str">
        <f>IF(ISERROR(BD38/BD39),"",IF(BD38/BD39=0,"-",IF(BD38/BD39&gt;2,"+++",BD38/BD39-1)))</f>
        <v/>
      </c>
      <c r="BF38" s="339">
        <v>0</v>
      </c>
      <c r="BG38" s="350" t="str">
        <f>IF(ISERROR(BF38/BF39),"",IF(BF38/BF39=0,"-",IF(BF38/BF39&gt;2,"+++",BF38/BF39-1)))</f>
        <v/>
      </c>
      <c r="BH38" s="339">
        <v>0</v>
      </c>
      <c r="BI38" s="350" t="str">
        <f>IF(ISERROR(BH38/BH39),"",IF(BH38/BH39=0,"-",IF(BH38/BH39&gt;2,"+++",BH38/BH39-1)))</f>
        <v/>
      </c>
      <c r="BJ38" s="339">
        <v>0</v>
      </c>
      <c r="BK38" s="350" t="str">
        <f>IF(ISERROR(BJ38/BJ39),"",IF(BJ38/BJ39=0,"-",IF(BJ38/BJ39&gt;2,"+++",BJ38/BJ39-1)))</f>
        <v/>
      </c>
      <c r="BL38" s="339">
        <v>0</v>
      </c>
      <c r="BM38" s="350" t="str">
        <f t="shared" ref="BM38" si="38">IF(ISERROR(BL38/BL39),"",IF(BL38/BL39=0,"-",IF(BL38/BL39&gt;2,"+++",BL38/BL39-1)))</f>
        <v/>
      </c>
      <c r="BN38" s="338">
        <f t="shared" si="21"/>
        <v>0</v>
      </c>
      <c r="BO38" s="351" t="str">
        <f>IF(ISERROR(BN38/BN39),"",IF(BN38/BN39=0,"-",IF(BN38/BN39&gt;2,"+++",BN38/BN39-1)))</f>
        <v/>
      </c>
      <c r="BP38" s="338">
        <v>0</v>
      </c>
      <c r="BQ38" s="351" t="str">
        <f>IF(ISERROR(BP38/BP39),"",IF(BP38/BP39=0,"-",IF(BP38/BP39&gt;2,"+++",BP38/BP39-1)))</f>
        <v>-</v>
      </c>
      <c r="BR38" s="340"/>
      <c r="BS38" s="450"/>
      <c r="BT38" s="295"/>
      <c r="CI38" s="300"/>
      <c r="CJ38" s="300"/>
    </row>
    <row r="39" spans="1:94" s="32" customFormat="1" ht="18" hidden="1" customHeight="1" outlineLevel="1">
      <c r="A39" s="121"/>
      <c r="B39" s="133"/>
      <c r="C39" s="134"/>
      <c r="D39" s="113" t="s">
        <v>121</v>
      </c>
      <c r="E39" s="342">
        <f>E38-1</f>
        <v>2023</v>
      </c>
      <c r="F39" s="343">
        <v>18.035</v>
      </c>
      <c r="G39" s="354"/>
      <c r="H39" s="345">
        <v>0</v>
      </c>
      <c r="I39" s="354"/>
      <c r="J39" s="345">
        <v>0</v>
      </c>
      <c r="K39" s="354"/>
      <c r="L39" s="345">
        <v>0</v>
      </c>
      <c r="M39" s="354"/>
      <c r="N39" s="345">
        <v>0</v>
      </c>
      <c r="O39" s="354"/>
      <c r="P39" s="345">
        <v>0</v>
      </c>
      <c r="Q39" s="354"/>
      <c r="R39" s="345">
        <v>0</v>
      </c>
      <c r="S39" s="354"/>
      <c r="T39" s="345">
        <v>1.258</v>
      </c>
      <c r="U39" s="354"/>
      <c r="V39" s="345">
        <v>6.9660000000000002</v>
      </c>
      <c r="W39" s="354"/>
      <c r="X39" s="345">
        <v>83.463999999999999</v>
      </c>
      <c r="Y39" s="354"/>
      <c r="Z39" s="345">
        <v>76.784999999999997</v>
      </c>
      <c r="AA39" s="354"/>
      <c r="AB39" s="345">
        <v>0</v>
      </c>
      <c r="AC39" s="354"/>
      <c r="AD39" s="345"/>
      <c r="AE39" s="354"/>
      <c r="AF39" s="343">
        <f t="shared" si="26"/>
        <v>26.060999999999989</v>
      </c>
      <c r="AG39" s="355"/>
      <c r="AH39" s="343">
        <v>212.56899999999999</v>
      </c>
      <c r="AI39" s="355"/>
      <c r="AJ39" s="343"/>
      <c r="AK39" s="451"/>
      <c r="AL39" s="291"/>
      <c r="AM39" s="121"/>
      <c r="AN39" s="133"/>
      <c r="AO39" s="134"/>
      <c r="AP39" s="113" t="s">
        <v>121</v>
      </c>
      <c r="AQ39" s="342">
        <f t="shared" si="20"/>
        <v>2023</v>
      </c>
      <c r="AR39" s="343">
        <v>6.14</v>
      </c>
      <c r="AS39" s="356"/>
      <c r="AT39" s="345">
        <v>0</v>
      </c>
      <c r="AU39" s="354"/>
      <c r="AV39" s="345">
        <v>0</v>
      </c>
      <c r="AW39" s="354"/>
      <c r="AX39" s="345">
        <v>0</v>
      </c>
      <c r="AY39" s="354"/>
      <c r="AZ39" s="345">
        <v>0</v>
      </c>
      <c r="BA39" s="354"/>
      <c r="BB39" s="345">
        <v>0</v>
      </c>
      <c r="BC39" s="354"/>
      <c r="BD39" s="345">
        <v>0</v>
      </c>
      <c r="BE39" s="354"/>
      <c r="BF39" s="345">
        <v>0</v>
      </c>
      <c r="BG39" s="354"/>
      <c r="BH39" s="345">
        <v>0</v>
      </c>
      <c r="BI39" s="354"/>
      <c r="BJ39" s="345">
        <v>0</v>
      </c>
      <c r="BK39" s="354"/>
      <c r="BL39" s="345">
        <v>0</v>
      </c>
      <c r="BM39" s="354"/>
      <c r="BN39" s="343">
        <f t="shared" si="21"/>
        <v>0</v>
      </c>
      <c r="BO39" s="355"/>
      <c r="BP39" s="343">
        <v>6.14</v>
      </c>
      <c r="BQ39" s="355"/>
      <c r="BR39" s="348"/>
      <c r="BS39" s="452"/>
      <c r="BT39" s="295"/>
      <c r="CI39" s="300"/>
      <c r="CJ39" s="300"/>
    </row>
    <row r="40" spans="1:94" ht="17.100000000000001" hidden="1" customHeight="1" outlineLevel="1">
      <c r="A40" s="121"/>
      <c r="B40" s="122" t="s">
        <v>109</v>
      </c>
      <c r="C40" s="123" t="s">
        <v>110</v>
      </c>
      <c r="D40" s="155" t="s">
        <v>122</v>
      </c>
      <c r="E40" s="337">
        <f>$R$5</f>
        <v>2024</v>
      </c>
      <c r="F40" s="338">
        <v>398.98</v>
      </c>
      <c r="G40" s="313">
        <f>IF(ISERROR(F40/F41),"",IF(F40/F41=0,"-",IF(F40/F41&gt;2,"+++",F40/F41-1)))</f>
        <v>0.4472051942399069</v>
      </c>
      <c r="H40" s="339">
        <v>12.462000000000002</v>
      </c>
      <c r="I40" s="313">
        <f>IF(ISERROR(H40/H41),"",IF(H40/H41=0,"-",IF(H40/H41&gt;2,"+++",H40/H41-1)))</f>
        <v>-0.11201368106028198</v>
      </c>
      <c r="J40" s="339">
        <v>291.41700000000003</v>
      </c>
      <c r="K40" s="313">
        <f>IF(ISERROR(J40/J41),"",IF(J40/J41=0,"-",IF(J40/J41&gt;2,"+++",J40/J41-1)))</f>
        <v>-0.30979984415744344</v>
      </c>
      <c r="L40" s="339">
        <v>0</v>
      </c>
      <c r="M40" s="313" t="str">
        <f>IF(ISERROR(L40/L41),"",IF(L40/L41=0,"-",IF(L40/L41&gt;2,"+++",L40/L41-1)))</f>
        <v>-</v>
      </c>
      <c r="N40" s="339">
        <v>166.03799999999998</v>
      </c>
      <c r="O40" s="313">
        <f>IF(ISERROR(N40/N41),"",IF(N40/N41=0,"-",IF(N40/N41&gt;2,"+++",N40/N41-1)))</f>
        <v>-0.82012044838259213</v>
      </c>
      <c r="P40" s="339">
        <v>0</v>
      </c>
      <c r="Q40" s="313" t="str">
        <f>IF(ISERROR(P40/P41),"",IF(P40/P41=0,"-",IF(P40/P41&gt;2,"+++",P40/P41-1)))</f>
        <v/>
      </c>
      <c r="R40" s="339">
        <v>1.306</v>
      </c>
      <c r="S40" s="313" t="str">
        <f>IF(ISERROR(R40/R41),"",IF(R40/R41=0,"-",IF(R40/R41&gt;2,"+++",R40/R41-1)))</f>
        <v>+++</v>
      </c>
      <c r="T40" s="339">
        <v>265.964</v>
      </c>
      <c r="U40" s="313" t="str">
        <f>IF(ISERROR(T40/T41),"",IF(T40/T41=0,"-",IF(T40/T41&gt;2,"+++",T40/T41-1)))</f>
        <v>+++</v>
      </c>
      <c r="V40" s="339">
        <v>2.085</v>
      </c>
      <c r="W40" s="313" t="str">
        <f>IF(ISERROR(V40/V41),"",IF(V40/V41=0,"-",IF(V40/V41&gt;2,"+++",V40/V41-1)))</f>
        <v>+++</v>
      </c>
      <c r="X40" s="339">
        <v>354.50599999999997</v>
      </c>
      <c r="Y40" s="313">
        <f>IF(ISERROR(X40/X41),"",IF(X40/X41=0,"-",IF(X40/X41&gt;2,"+++",X40/X41-1)))</f>
        <v>0.65053868573716578</v>
      </c>
      <c r="Z40" s="339">
        <v>1180.0429999999999</v>
      </c>
      <c r="AA40" s="313">
        <f>IF(ISERROR(Z40/Z41),"",IF(Z40/Z41=0,"-",IF(Z40/Z41&gt;2,"+++",Z40/Z41-1)))</f>
        <v>-0.2750950788735389</v>
      </c>
      <c r="AB40" s="339">
        <v>0</v>
      </c>
      <c r="AC40" s="313" t="str">
        <f>IF(ISERROR(AB40/AB41),"",IF(AB40/AB41=0,"-",IF(AB40/AB41&gt;2,"+++",AB40/AB41-1)))</f>
        <v/>
      </c>
      <c r="AD40" s="339"/>
      <c r="AE40" s="313"/>
      <c r="AF40" s="338">
        <f t="shared" si="26"/>
        <v>2670.7690000000002</v>
      </c>
      <c r="AG40" s="315">
        <f>IF(ISERROR(AF40/AF41),"",IF(AF40/AF41=0,"-",IF(AF40/AF41&gt;2,"+++",AF40/AF41-1)))</f>
        <v>0.55665254037242895</v>
      </c>
      <c r="AH40" s="338">
        <v>5343.57</v>
      </c>
      <c r="AI40" s="315">
        <f>IF(ISERROR(AH40/AH41),"",IF(AH40/AH41=0,"-",IF(AH40/AH41&gt;2,"+++",AH40/AH41-1)))</f>
        <v>1.4060018434453037E-2</v>
      </c>
      <c r="AJ40" s="338"/>
      <c r="AK40" s="443"/>
      <c r="AL40" s="317"/>
      <c r="AM40" s="121"/>
      <c r="AN40" s="122" t="s">
        <v>109</v>
      </c>
      <c r="AO40" s="123" t="s">
        <v>110</v>
      </c>
      <c r="AP40" s="155" t="s">
        <v>122</v>
      </c>
      <c r="AQ40" s="337">
        <f t="shared" si="18"/>
        <v>2024</v>
      </c>
      <c r="AR40" s="338">
        <v>107.25200000000001</v>
      </c>
      <c r="AS40" s="318">
        <f>IF(ISERROR(AR40/AR41),"",IF(AR40/AR41=0,"-",IF(AR40/AR41&gt;2,"+++",AR40/AR41-1)))</f>
        <v>0.28008593423643857</v>
      </c>
      <c r="AT40" s="339">
        <v>0</v>
      </c>
      <c r="AU40" s="313" t="str">
        <f>IF(ISERROR(AT40/AT41),"",IF(AT40/AT41=0,"-",IF(AT40/AT41&gt;2,"+++",AT40/AT41-1)))</f>
        <v/>
      </c>
      <c r="AV40" s="339">
        <v>0</v>
      </c>
      <c r="AW40" s="313" t="str">
        <f>IF(ISERROR(AV40/AV41),"",IF(AV40/AV41=0,"-",IF(AV40/AV41&gt;2,"+++",AV40/AV41-1)))</f>
        <v/>
      </c>
      <c r="AX40" s="339">
        <v>0</v>
      </c>
      <c r="AY40" s="313" t="str">
        <f>IF(ISERROR(AX40/AX41),"",IF(AX40/AX41=0,"-",IF(AX40/AX41&gt;2,"+++",AX40/AX41-1)))</f>
        <v/>
      </c>
      <c r="AZ40" s="339">
        <v>3.3479999999999999</v>
      </c>
      <c r="BA40" s="313">
        <f>IF(ISERROR(AZ40/AZ41),"",IF(AZ40/AZ41=0,"-",IF(AZ40/AZ41&gt;2,"+++",AZ40/AZ41-1)))</f>
        <v>-0.14939024390243916</v>
      </c>
      <c r="BB40" s="339">
        <v>0</v>
      </c>
      <c r="BC40" s="313" t="str">
        <f>IF(ISERROR(BB40/BB41),"",IF(BB40/BB41=0,"-",IF(BB40/BB41&gt;2,"+++",BB40/BB41-1)))</f>
        <v/>
      </c>
      <c r="BD40" s="339">
        <v>0</v>
      </c>
      <c r="BE40" s="313" t="str">
        <f>IF(ISERROR(BD40/BD41),"",IF(BD40/BD41=0,"-",IF(BD40/BD41&gt;2,"+++",BD40/BD41-1)))</f>
        <v/>
      </c>
      <c r="BF40" s="339">
        <v>0</v>
      </c>
      <c r="BG40" s="313" t="str">
        <f>IF(ISERROR(BF40/BF41),"",IF(BF40/BF41=0,"-",IF(BF40/BF41&gt;2,"+++",BF40/BF41-1)))</f>
        <v/>
      </c>
      <c r="BH40" s="339">
        <v>0</v>
      </c>
      <c r="BI40" s="313" t="str">
        <f>IF(ISERROR(BH40/BH41),"",IF(BH40/BH41=0,"-",IF(BH40/BH41&gt;2,"+++",BH40/BH41-1)))</f>
        <v/>
      </c>
      <c r="BJ40" s="339">
        <v>3.0139999999999998</v>
      </c>
      <c r="BK40" s="313">
        <f>IF(ISERROR(BJ40/BJ41),"",IF(BJ40/BJ41=0,"-",IF(BJ40/BJ41&gt;2,"+++",BJ40/BJ41-1)))</f>
        <v>-0.42094140249759848</v>
      </c>
      <c r="BL40" s="339">
        <v>0</v>
      </c>
      <c r="BM40" s="313" t="str">
        <f t="shared" ref="BM40" si="39">IF(ISERROR(BL40/BL41),"",IF(BL40/BL41=0,"-",IF(BL40/BL41&gt;2,"+++",BL40/BL41-1)))</f>
        <v/>
      </c>
      <c r="BN40" s="338">
        <f t="shared" si="21"/>
        <v>0</v>
      </c>
      <c r="BO40" s="315" t="str">
        <f>IF(ISERROR(BN40/BN41),"",IF(BN40/BN41=0,"-",IF(BN40/BN41&gt;2,"+++",BN40/BN41-1)))</f>
        <v/>
      </c>
      <c r="BP40" s="338">
        <v>113.614</v>
      </c>
      <c r="BQ40" s="315">
        <f>IF(ISERROR(BP40/BP41),"",IF(BP40/BP41=0,"-",IF(BP40/BP41&gt;2,"+++",BP40/BP41-1)))</f>
        <v>0.22262875836687268</v>
      </c>
      <c r="BR40" s="340"/>
      <c r="BS40" s="444"/>
      <c r="BT40" s="321"/>
      <c r="CI40" s="144"/>
      <c r="CJ40" s="144"/>
    </row>
    <row r="41" spans="1:94" ht="17.100000000000001" hidden="1" customHeight="1" outlineLevel="1">
      <c r="A41" s="121"/>
      <c r="B41" s="133"/>
      <c r="C41" s="134"/>
      <c r="D41" s="113" t="s">
        <v>122</v>
      </c>
      <c r="E41" s="342">
        <f>E40-1</f>
        <v>2023</v>
      </c>
      <c r="F41" s="343">
        <v>275.69000000000005</v>
      </c>
      <c r="G41" s="358"/>
      <c r="H41" s="345">
        <v>14.033999999999999</v>
      </c>
      <c r="I41" s="358"/>
      <c r="J41" s="345">
        <v>422.22099999999995</v>
      </c>
      <c r="K41" s="358"/>
      <c r="L41" s="345">
        <v>1.409</v>
      </c>
      <c r="M41" s="358"/>
      <c r="N41" s="345">
        <v>923.05100000000004</v>
      </c>
      <c r="O41" s="358"/>
      <c r="P41" s="345">
        <v>0</v>
      </c>
      <c r="Q41" s="358"/>
      <c r="R41" s="345">
        <v>0.17399999999999999</v>
      </c>
      <c r="S41" s="358"/>
      <c r="T41" s="345">
        <v>73.948000000000008</v>
      </c>
      <c r="U41" s="358"/>
      <c r="V41" s="345">
        <v>0.6</v>
      </c>
      <c r="W41" s="358"/>
      <c r="X41" s="345">
        <v>214.78200000000001</v>
      </c>
      <c r="Y41" s="358"/>
      <c r="Z41" s="345">
        <v>1627.8590000000002</v>
      </c>
      <c r="AA41" s="358"/>
      <c r="AB41" s="345">
        <v>0</v>
      </c>
      <c r="AC41" s="358"/>
      <c r="AD41" s="345"/>
      <c r="AE41" s="358"/>
      <c r="AF41" s="343">
        <f t="shared" si="26"/>
        <v>1715.7129999999993</v>
      </c>
      <c r="AG41" s="359"/>
      <c r="AH41" s="343">
        <v>5269.4809999999998</v>
      </c>
      <c r="AI41" s="359"/>
      <c r="AJ41" s="343"/>
      <c r="AK41" s="453"/>
      <c r="AL41" s="317"/>
      <c r="AM41" s="121"/>
      <c r="AN41" s="133"/>
      <c r="AO41" s="134"/>
      <c r="AP41" s="113" t="s">
        <v>122</v>
      </c>
      <c r="AQ41" s="342">
        <f t="shared" si="20"/>
        <v>2023</v>
      </c>
      <c r="AR41" s="343">
        <v>83.784999999999997</v>
      </c>
      <c r="AS41" s="360"/>
      <c r="AT41" s="345">
        <v>0</v>
      </c>
      <c r="AU41" s="358"/>
      <c r="AV41" s="345">
        <v>0</v>
      </c>
      <c r="AW41" s="358"/>
      <c r="AX41" s="345">
        <v>0</v>
      </c>
      <c r="AY41" s="358"/>
      <c r="AZ41" s="345">
        <v>3.9360000000000004</v>
      </c>
      <c r="BA41" s="358"/>
      <c r="BB41" s="345">
        <v>0</v>
      </c>
      <c r="BC41" s="358"/>
      <c r="BD41" s="345">
        <v>0</v>
      </c>
      <c r="BE41" s="358"/>
      <c r="BF41" s="345">
        <v>0</v>
      </c>
      <c r="BG41" s="358"/>
      <c r="BH41" s="345">
        <v>0</v>
      </c>
      <c r="BI41" s="358"/>
      <c r="BJ41" s="345">
        <v>5.2050000000000001</v>
      </c>
      <c r="BK41" s="358"/>
      <c r="BL41" s="345">
        <v>0</v>
      </c>
      <c r="BM41" s="358"/>
      <c r="BN41" s="343">
        <f t="shared" si="21"/>
        <v>0</v>
      </c>
      <c r="BO41" s="359"/>
      <c r="BP41" s="343">
        <v>92.926000000000002</v>
      </c>
      <c r="BQ41" s="359"/>
      <c r="BR41" s="348"/>
      <c r="BS41" s="454"/>
      <c r="BT41" s="321"/>
      <c r="CI41" s="144"/>
      <c r="CJ41" s="144"/>
    </row>
    <row r="42" spans="1:94" ht="17.100000000000001" hidden="1" customHeight="1" outlineLevel="1">
      <c r="A42" s="121"/>
      <c r="B42" s="122" t="s">
        <v>123</v>
      </c>
      <c r="C42" s="123" t="s">
        <v>124</v>
      </c>
      <c r="D42" s="155" t="s">
        <v>125</v>
      </c>
      <c r="E42" s="337">
        <f>$R$5</f>
        <v>2024</v>
      </c>
      <c r="F42" s="338">
        <v>28.201000000000001</v>
      </c>
      <c r="G42" s="313">
        <f>IF(ISERROR(F42/F43),"",IF(F42/F43=0,"-",IF(F42/F43&gt;2,"+++",F42/F43-1)))</f>
        <v>-0.6275030379880594</v>
      </c>
      <c r="H42" s="339">
        <v>0</v>
      </c>
      <c r="I42" s="313" t="str">
        <f>IF(ISERROR(H42/H43),"",IF(H42/H43=0,"-",IF(H42/H43&gt;2,"+++",H42/H43-1)))</f>
        <v/>
      </c>
      <c r="J42" s="339">
        <v>0</v>
      </c>
      <c r="K42" s="313" t="str">
        <f>IF(ISERROR(J42/J43),"",IF(J42/J43=0,"-",IF(J42/J43&gt;2,"+++",J42/J43-1)))</f>
        <v/>
      </c>
      <c r="L42" s="339">
        <v>0</v>
      </c>
      <c r="M42" s="313" t="str">
        <f>IF(ISERROR(L42/L43),"",IF(L42/L43=0,"-",IF(L42/L43&gt;2,"+++",L42/L43-1)))</f>
        <v>-</v>
      </c>
      <c r="N42" s="339">
        <v>0</v>
      </c>
      <c r="O42" s="313" t="str">
        <f>IF(ISERROR(N42/N43),"",IF(N42/N43=0,"-",IF(N42/N43&gt;2,"+++",N42/N43-1)))</f>
        <v/>
      </c>
      <c r="P42" s="339">
        <v>0</v>
      </c>
      <c r="Q42" s="313" t="str">
        <f>IF(ISERROR(P42/P43),"",IF(P42/P43=0,"-",IF(P42/P43&gt;2,"+++",P42/P43-1)))</f>
        <v/>
      </c>
      <c r="R42" s="339">
        <v>0</v>
      </c>
      <c r="S42" s="313" t="str">
        <f>IF(ISERROR(R42/R43),"",IF(R42/R43=0,"-",IF(R42/R43&gt;2,"+++",R42/R43-1)))</f>
        <v/>
      </c>
      <c r="T42" s="339">
        <v>0.92</v>
      </c>
      <c r="U42" s="313">
        <f>IF(ISERROR(T42/T43),"",IF(T42/T43=0,"-",IF(T42/T43&gt;2,"+++",T42/T43-1)))</f>
        <v>-0.96471986808298504</v>
      </c>
      <c r="V42" s="339">
        <v>1.496</v>
      </c>
      <c r="W42" s="313" t="str">
        <f>IF(ISERROR(V42/V43),"",IF(V42/V43=0,"-",IF(V42/V43&gt;2,"+++",V42/V43-1)))</f>
        <v/>
      </c>
      <c r="X42" s="339">
        <v>0.73100000000000009</v>
      </c>
      <c r="Y42" s="313">
        <f>IF(ISERROR(X42/X43),"",IF(X42/X43=0,"-",IF(X42/X43&gt;2,"+++",X42/X43-1)))</f>
        <v>-0.2097297297297297</v>
      </c>
      <c r="Z42" s="339">
        <v>101.19</v>
      </c>
      <c r="AA42" s="313" t="str">
        <f>IF(ISERROR(Z42/Z43),"",IF(Z42/Z43=0,"-",IF(Z42/Z43&gt;2,"+++",Z42/Z43-1)))</f>
        <v>+++</v>
      </c>
      <c r="AB42" s="339">
        <v>0</v>
      </c>
      <c r="AC42" s="313" t="str">
        <f>IF(ISERROR(AB42/AB43),"",IF(AB42/AB43=0,"-",IF(AB42/AB43&gt;2,"+++",AB42/AB43-1)))</f>
        <v/>
      </c>
      <c r="AD42" s="339"/>
      <c r="AE42" s="313"/>
      <c r="AF42" s="338">
        <f t="shared" si="26"/>
        <v>192.93500000000003</v>
      </c>
      <c r="AG42" s="315">
        <f>IF(ISERROR(AF42/AF43),"",IF(AF42/AF43=0,"-",IF(AF42/AF43&gt;2,"+++",AF42/AF43-1)))</f>
        <v>-0.3130465434243882</v>
      </c>
      <c r="AH42" s="338">
        <v>325.47300000000001</v>
      </c>
      <c r="AI42" s="315">
        <f>IF(ISERROR(AH42/AH43),"",IF(AH42/AH43=0,"-",IF(AH42/AH43&gt;2,"+++",AH42/AH43-1)))</f>
        <v>-0.28397128607665112</v>
      </c>
      <c r="AJ42" s="338"/>
      <c r="AK42" s="443"/>
      <c r="AL42" s="317"/>
      <c r="AM42" s="121"/>
      <c r="AN42" s="122" t="s">
        <v>123</v>
      </c>
      <c r="AO42" s="123" t="s">
        <v>124</v>
      </c>
      <c r="AP42" s="155" t="s">
        <v>125</v>
      </c>
      <c r="AQ42" s="337">
        <f t="shared" si="18"/>
        <v>2024</v>
      </c>
      <c r="AR42" s="338">
        <v>777.60199999999998</v>
      </c>
      <c r="AS42" s="318">
        <f>IF(ISERROR(AR42/AR43),"",IF(AR42/AR43=0,"-",IF(AR42/AR43&gt;2,"+++",AR42/AR43-1)))</f>
        <v>0.24064176242154267</v>
      </c>
      <c r="AT42" s="339">
        <v>0</v>
      </c>
      <c r="AU42" s="313" t="str">
        <f>IF(ISERROR(AT42/AT43),"",IF(AT42/AT43=0,"-",IF(AT42/AT43&gt;2,"+++",AT42/AT43-1)))</f>
        <v>-</v>
      </c>
      <c r="AV42" s="339">
        <v>0</v>
      </c>
      <c r="AW42" s="313" t="str">
        <f>IF(ISERROR(AV42/AV43),"",IF(AV42/AV43=0,"-",IF(AV42/AV43&gt;2,"+++",AV42/AV43-1)))</f>
        <v/>
      </c>
      <c r="AX42" s="339">
        <v>0</v>
      </c>
      <c r="AY42" s="313" t="str">
        <f>IF(ISERROR(AX42/AX43),"",IF(AX42/AX43=0,"-",IF(AX42/AX43&gt;2,"+++",AX42/AX43-1)))</f>
        <v/>
      </c>
      <c r="AZ42" s="339">
        <v>0</v>
      </c>
      <c r="BA42" s="313" t="str">
        <f>IF(ISERROR(AZ42/AZ43),"",IF(AZ42/AZ43=0,"-",IF(AZ42/AZ43&gt;2,"+++",AZ42/AZ43-1)))</f>
        <v/>
      </c>
      <c r="BB42" s="339">
        <v>0</v>
      </c>
      <c r="BC42" s="313" t="str">
        <f>IF(ISERROR(BB42/BB43),"",IF(BB42/BB43=0,"-",IF(BB42/BB43&gt;2,"+++",BB42/BB43-1)))</f>
        <v/>
      </c>
      <c r="BD42" s="339">
        <v>0</v>
      </c>
      <c r="BE42" s="313" t="str">
        <f>IF(ISERROR(BD42/BD43),"",IF(BD42/BD43=0,"-",IF(BD42/BD43&gt;2,"+++",BD42/BD43-1)))</f>
        <v/>
      </c>
      <c r="BF42" s="339">
        <v>0</v>
      </c>
      <c r="BG42" s="313" t="str">
        <f>IF(ISERROR(BF42/BF43),"",IF(BF42/BF43=0,"-",IF(BF42/BF43&gt;2,"+++",BF42/BF43-1)))</f>
        <v/>
      </c>
      <c r="BH42" s="339">
        <v>0</v>
      </c>
      <c r="BI42" s="313" t="str">
        <f>IF(ISERROR(BH42/BH43),"",IF(BH42/BH43=0,"-",IF(BH42/BH43&gt;2,"+++",BH42/BH43-1)))</f>
        <v/>
      </c>
      <c r="BJ42" s="339">
        <v>0</v>
      </c>
      <c r="BK42" s="313" t="str">
        <f>IF(ISERROR(BJ42/BJ43),"",IF(BJ42/BJ43=0,"-",IF(BJ42/BJ43&gt;2,"+++",BJ42/BJ43-1)))</f>
        <v/>
      </c>
      <c r="BL42" s="339">
        <v>0</v>
      </c>
      <c r="BM42" s="313" t="str">
        <f t="shared" ref="BM42" si="40">IF(ISERROR(BL42/BL43),"",IF(BL42/BL43=0,"-",IF(BL42/BL43&gt;2,"+++",BL42/BL43-1)))</f>
        <v/>
      </c>
      <c r="BN42" s="338">
        <f t="shared" si="21"/>
        <v>1.0559999999999263</v>
      </c>
      <c r="BO42" s="315" t="str">
        <f>IF(ISERROR(BN42/BN43),"",IF(BN42/BN43=0,"-",IF(BN42/BN43&gt;2,"+++",BN42/BN43-1)))</f>
        <v/>
      </c>
      <c r="BP42" s="338">
        <v>778.6579999999999</v>
      </c>
      <c r="BQ42" s="315">
        <f>IF(ISERROR(BP42/BP43),"",IF(BP42/BP43=0,"-",IF(BP42/BP43&gt;2,"+++",BP42/BP43-1)))</f>
        <v>0.14076548364648556</v>
      </c>
      <c r="BR42" s="340"/>
      <c r="BS42" s="444"/>
      <c r="BT42" s="321"/>
      <c r="CI42" s="144"/>
      <c r="CJ42" s="144"/>
    </row>
    <row r="43" spans="1:94" ht="17.100000000000001" hidden="1" customHeight="1" outlineLevel="1">
      <c r="A43" s="121"/>
      <c r="B43" s="133"/>
      <c r="C43" s="134"/>
      <c r="D43" s="113" t="s">
        <v>125</v>
      </c>
      <c r="E43" s="342">
        <f>E42-1</f>
        <v>2023</v>
      </c>
      <c r="F43" s="343">
        <v>75.707999999999998</v>
      </c>
      <c r="G43" s="358"/>
      <c r="H43" s="345">
        <v>0</v>
      </c>
      <c r="I43" s="358"/>
      <c r="J43" s="345">
        <v>0</v>
      </c>
      <c r="K43" s="358"/>
      <c r="L43" s="345">
        <v>20.986999999999998</v>
      </c>
      <c r="M43" s="358"/>
      <c r="N43" s="345">
        <v>0</v>
      </c>
      <c r="O43" s="358"/>
      <c r="P43" s="345">
        <v>0</v>
      </c>
      <c r="Q43" s="358"/>
      <c r="R43" s="345">
        <v>0</v>
      </c>
      <c r="S43" s="358"/>
      <c r="T43" s="345">
        <v>26.076999999999998</v>
      </c>
      <c r="U43" s="358"/>
      <c r="V43" s="345">
        <v>0</v>
      </c>
      <c r="W43" s="358"/>
      <c r="X43" s="345">
        <v>0.92500000000000004</v>
      </c>
      <c r="Y43" s="358"/>
      <c r="Z43" s="345">
        <v>50</v>
      </c>
      <c r="AA43" s="358"/>
      <c r="AB43" s="345">
        <v>0</v>
      </c>
      <c r="AC43" s="358"/>
      <c r="AD43" s="345"/>
      <c r="AE43" s="358"/>
      <c r="AF43" s="343">
        <f t="shared" si="26"/>
        <v>280.85599999999999</v>
      </c>
      <c r="AG43" s="359"/>
      <c r="AH43" s="343">
        <v>454.553</v>
      </c>
      <c r="AI43" s="359"/>
      <c r="AJ43" s="343"/>
      <c r="AK43" s="453"/>
      <c r="AL43" s="317"/>
      <c r="AM43" s="121"/>
      <c r="AN43" s="133"/>
      <c r="AO43" s="134"/>
      <c r="AP43" s="113" t="s">
        <v>125</v>
      </c>
      <c r="AQ43" s="342">
        <f t="shared" si="20"/>
        <v>2023</v>
      </c>
      <c r="AR43" s="343">
        <v>626.774</v>
      </c>
      <c r="AS43" s="360"/>
      <c r="AT43" s="345">
        <v>55.801000000000002</v>
      </c>
      <c r="AU43" s="358"/>
      <c r="AV43" s="345">
        <v>0</v>
      </c>
      <c r="AW43" s="358"/>
      <c r="AX43" s="345">
        <v>0</v>
      </c>
      <c r="AY43" s="358"/>
      <c r="AZ43" s="345">
        <v>0</v>
      </c>
      <c r="BA43" s="358"/>
      <c r="BB43" s="345">
        <v>0</v>
      </c>
      <c r="BC43" s="358"/>
      <c r="BD43" s="345">
        <v>0</v>
      </c>
      <c r="BE43" s="358"/>
      <c r="BF43" s="345">
        <v>0</v>
      </c>
      <c r="BG43" s="358"/>
      <c r="BH43" s="345">
        <v>0</v>
      </c>
      <c r="BI43" s="358"/>
      <c r="BJ43" s="345">
        <v>0</v>
      </c>
      <c r="BK43" s="358"/>
      <c r="BL43" s="345">
        <v>0</v>
      </c>
      <c r="BM43" s="358"/>
      <c r="BN43" s="343">
        <f t="shared" si="21"/>
        <v>0</v>
      </c>
      <c r="BO43" s="359"/>
      <c r="BP43" s="343">
        <v>682.57500000000005</v>
      </c>
      <c r="BQ43" s="359"/>
      <c r="BR43" s="348"/>
      <c r="BS43" s="454"/>
      <c r="BT43" s="321"/>
      <c r="CI43" s="144"/>
      <c r="CJ43" s="144"/>
    </row>
    <row r="44" spans="1:94" ht="17.100000000000001" hidden="1" customHeight="1" outlineLevel="1">
      <c r="A44" s="121"/>
      <c r="B44" s="122" t="s">
        <v>126</v>
      </c>
      <c r="C44" s="123" t="s">
        <v>127</v>
      </c>
      <c r="D44" s="155" t="s">
        <v>128</v>
      </c>
      <c r="E44" s="337">
        <f>$R$5</f>
        <v>2024</v>
      </c>
      <c r="F44" s="338">
        <v>96.661000000000001</v>
      </c>
      <c r="G44" s="313">
        <f>IF(ISERROR(F44/F45),"",IF(F44/F45=0,"-",IF(F44/F45&gt;2,"+++",F44/F45-1)))</f>
        <v>-0.83825404528036684</v>
      </c>
      <c r="H44" s="339">
        <v>6.6839999999999993</v>
      </c>
      <c r="I44" s="313" t="str">
        <f>IF(ISERROR(H44/H45),"",IF(H44/H45=0,"-",IF(H44/H45&gt;2,"+++",H44/H45-1)))</f>
        <v>+++</v>
      </c>
      <c r="J44" s="339">
        <v>0</v>
      </c>
      <c r="K44" s="313" t="str">
        <f>IF(ISERROR(J44/J45),"",IF(J44/J45=0,"-",IF(J44/J45&gt;2,"+++",J44/J45-1)))</f>
        <v/>
      </c>
      <c r="L44" s="339">
        <v>5.4770000000000003</v>
      </c>
      <c r="M44" s="313">
        <f>IF(ISERROR(L44/L45),"",IF(L44/L45=0,"-",IF(L44/L45&gt;2,"+++",L44/L45-1)))</f>
        <v>0.10624116340133316</v>
      </c>
      <c r="N44" s="339">
        <v>5.665</v>
      </c>
      <c r="O44" s="313">
        <f>IF(ISERROR(N44/N45),"",IF(N44/N45=0,"-",IF(N44/N45&gt;2,"+++",N44/N45-1)))</f>
        <v>-0.96206185290847968</v>
      </c>
      <c r="P44" s="339">
        <v>0</v>
      </c>
      <c r="Q44" s="313" t="str">
        <f>IF(ISERROR(P44/P45),"",IF(P44/P45=0,"-",IF(P44/P45&gt;2,"+++",P44/P45-1)))</f>
        <v/>
      </c>
      <c r="R44" s="339">
        <v>3.2120000000000002</v>
      </c>
      <c r="S44" s="313" t="str">
        <f>IF(ISERROR(R44/R45),"",IF(R44/R45=0,"-",IF(R44/R45&gt;2,"+++",R44/R45-1)))</f>
        <v/>
      </c>
      <c r="T44" s="339">
        <v>0</v>
      </c>
      <c r="U44" s="313" t="str">
        <f>IF(ISERROR(T44/T45),"",IF(T44/T45=0,"-",IF(T44/T45&gt;2,"+++",T44/T45-1)))</f>
        <v/>
      </c>
      <c r="V44" s="339">
        <v>0</v>
      </c>
      <c r="W44" s="313" t="str">
        <f>IF(ISERROR(V44/V45),"",IF(V44/V45=0,"-",IF(V44/V45&gt;2,"+++",V44/V45-1)))</f>
        <v/>
      </c>
      <c r="X44" s="339">
        <v>272.01900000000001</v>
      </c>
      <c r="Y44" s="313" t="str">
        <f>IF(ISERROR(X44/X45),"",IF(X44/X45=0,"-",IF(X44/X45&gt;2,"+++",X44/X45-1)))</f>
        <v>+++</v>
      </c>
      <c r="Z44" s="339">
        <v>103.22</v>
      </c>
      <c r="AA44" s="313">
        <f>IF(ISERROR(Z44/Z45),"",IF(Z44/Z45=0,"-",IF(Z44/Z45&gt;2,"+++",Z44/Z45-1)))</f>
        <v>0.11510830227407776</v>
      </c>
      <c r="AB44" s="339">
        <v>0</v>
      </c>
      <c r="AC44" s="313" t="str">
        <f>IF(ISERROR(AB44/AB45),"",IF(AB44/AB45=0,"-",IF(AB44/AB45&gt;2,"+++",AB44/AB45-1)))</f>
        <v/>
      </c>
      <c r="AD44" s="339"/>
      <c r="AE44" s="313"/>
      <c r="AF44" s="338">
        <f t="shared" si="26"/>
        <v>280.20499999999998</v>
      </c>
      <c r="AG44" s="315">
        <f>IF(ISERROR(AF44/AF45),"",IF(AF44/AF45=0,"-",IF(AF44/AF45&gt;2,"+++",AF44/AF45-1)))</f>
        <v>-0.30150266481201693</v>
      </c>
      <c r="AH44" s="338">
        <v>773.14300000000003</v>
      </c>
      <c r="AI44" s="315">
        <f>IF(ISERROR(AH44/AH45),"",IF(AH44/AH45=0,"-",IF(AH44/AH45&gt;2,"+++",AH44/AH45-1)))</f>
        <v>-0.40199154898856249</v>
      </c>
      <c r="AJ44" s="338"/>
      <c r="AK44" s="443"/>
      <c r="AL44" s="317"/>
      <c r="AM44" s="121"/>
      <c r="AN44" s="122" t="s">
        <v>126</v>
      </c>
      <c r="AO44" s="123" t="s">
        <v>127</v>
      </c>
      <c r="AP44" s="155" t="s">
        <v>128</v>
      </c>
      <c r="AQ44" s="337">
        <f t="shared" si="18"/>
        <v>2024</v>
      </c>
      <c r="AR44" s="338">
        <v>76.936000000000007</v>
      </c>
      <c r="AS44" s="318" t="str">
        <f>IF(ISERROR(AR44/AR45),"",IF(AR44/AR45=0,"-",IF(AR44/AR45&gt;2,"+++",AR44/AR45-1)))</f>
        <v>+++</v>
      </c>
      <c r="AT44" s="339">
        <v>0</v>
      </c>
      <c r="AU44" s="313" t="str">
        <f>IF(ISERROR(AT44/AT45),"",IF(AT44/AT45=0,"-",IF(AT44/AT45&gt;2,"+++",AT44/AT45-1)))</f>
        <v/>
      </c>
      <c r="AV44" s="339">
        <v>0</v>
      </c>
      <c r="AW44" s="313" t="str">
        <f>IF(ISERROR(AV44/AV45),"",IF(AV44/AV45=0,"-",IF(AV44/AV45&gt;2,"+++",AV44/AV45-1)))</f>
        <v/>
      </c>
      <c r="AX44" s="339">
        <v>0</v>
      </c>
      <c r="AY44" s="313" t="str">
        <f>IF(ISERROR(AX44/AX45),"",IF(AX44/AX45=0,"-",IF(AX44/AX45&gt;2,"+++",AX44/AX45-1)))</f>
        <v/>
      </c>
      <c r="AZ44" s="339">
        <v>0</v>
      </c>
      <c r="BA44" s="313" t="str">
        <f>IF(ISERROR(AZ44/AZ45),"",IF(AZ44/AZ45=0,"-",IF(AZ44/AZ45&gt;2,"+++",AZ44/AZ45-1)))</f>
        <v/>
      </c>
      <c r="BB44" s="339">
        <v>0</v>
      </c>
      <c r="BC44" s="313" t="str">
        <f>IF(ISERROR(BB44/BB45),"",IF(BB44/BB45=0,"-",IF(BB44/BB45&gt;2,"+++",BB44/BB45-1)))</f>
        <v/>
      </c>
      <c r="BD44" s="339">
        <v>0</v>
      </c>
      <c r="BE44" s="313" t="str">
        <f>IF(ISERROR(BD44/BD45),"",IF(BD44/BD45=0,"-",IF(BD44/BD45&gt;2,"+++",BD44/BD45-1)))</f>
        <v/>
      </c>
      <c r="BF44" s="339">
        <v>0</v>
      </c>
      <c r="BG44" s="313" t="str">
        <f>IF(ISERROR(BF44/BF45),"",IF(BF44/BF45=0,"-",IF(BF44/BF45&gt;2,"+++",BF44/BF45-1)))</f>
        <v/>
      </c>
      <c r="BH44" s="339">
        <v>0</v>
      </c>
      <c r="BI44" s="313" t="str">
        <f>IF(ISERROR(BH44/BH45),"",IF(BH44/BH45=0,"-",IF(BH44/BH45&gt;2,"+++",BH44/BH45-1)))</f>
        <v/>
      </c>
      <c r="BJ44" s="339">
        <v>0</v>
      </c>
      <c r="BK44" s="313" t="str">
        <f>IF(ISERROR(BJ44/BJ45),"",IF(BJ44/BJ45=0,"-",IF(BJ44/BJ45&gt;2,"+++",BJ44/BJ45-1)))</f>
        <v/>
      </c>
      <c r="BL44" s="339">
        <v>0</v>
      </c>
      <c r="BM44" s="313" t="str">
        <f t="shared" ref="BM44" si="41">IF(ISERROR(BL44/BL45),"",IF(BL44/BL45=0,"-",IF(BL44/BL45&gt;2,"+++",BL44/BL45-1)))</f>
        <v/>
      </c>
      <c r="BN44" s="338">
        <f t="shared" si="21"/>
        <v>0</v>
      </c>
      <c r="BO44" s="315" t="str">
        <f>IF(ISERROR(BN44/BN45),"",IF(BN44/BN45=0,"-",IF(BN44/BN45&gt;2,"+++",BN44/BN45-1)))</f>
        <v/>
      </c>
      <c r="BP44" s="338">
        <v>76.936000000000007</v>
      </c>
      <c r="BQ44" s="315" t="str">
        <f>IF(ISERROR(BP44/BP45),"",IF(BP44/BP45=0,"-",IF(BP44/BP45&gt;2,"+++",BP44/BP45-1)))</f>
        <v>+++</v>
      </c>
      <c r="BR44" s="340"/>
      <c r="BS44" s="444"/>
      <c r="BT44" s="321"/>
      <c r="CI44" s="144"/>
      <c r="CJ44" s="144"/>
      <c r="CO44" s="365">
        <f>CO45/CO46-1</f>
        <v>-0.17183770883054894</v>
      </c>
      <c r="CP44" s="365">
        <f>CP45/CP46-1</f>
        <v>-0.18200836820083677</v>
      </c>
    </row>
    <row r="45" spans="1:94" ht="17.100000000000001" hidden="1" customHeight="1" outlineLevel="1">
      <c r="A45" s="121"/>
      <c r="B45" s="133"/>
      <c r="C45" s="134"/>
      <c r="D45" s="113" t="s">
        <v>128</v>
      </c>
      <c r="E45" s="342">
        <f>E44-1</f>
        <v>2023</v>
      </c>
      <c r="F45" s="343">
        <v>597.61</v>
      </c>
      <c r="G45" s="358"/>
      <c r="H45" s="345">
        <v>1.3069999999999999</v>
      </c>
      <c r="I45" s="358"/>
      <c r="J45" s="345">
        <v>0</v>
      </c>
      <c r="K45" s="358"/>
      <c r="L45" s="345">
        <v>4.9509999999999996</v>
      </c>
      <c r="M45" s="358"/>
      <c r="N45" s="345">
        <v>149.322</v>
      </c>
      <c r="O45" s="358"/>
      <c r="P45" s="345">
        <v>0</v>
      </c>
      <c r="Q45" s="358"/>
      <c r="R45" s="345">
        <v>0</v>
      </c>
      <c r="S45" s="358"/>
      <c r="T45" s="345">
        <v>0</v>
      </c>
      <c r="U45" s="358"/>
      <c r="V45" s="345">
        <v>0</v>
      </c>
      <c r="W45" s="358"/>
      <c r="X45" s="345">
        <v>45.954000000000001</v>
      </c>
      <c r="Y45" s="358"/>
      <c r="Z45" s="345">
        <v>92.564999999999998</v>
      </c>
      <c r="AA45" s="358"/>
      <c r="AB45" s="345">
        <v>0</v>
      </c>
      <c r="AC45" s="358"/>
      <c r="AD45" s="345"/>
      <c r="AE45" s="358"/>
      <c r="AF45" s="343">
        <f t="shared" si="26"/>
        <v>401.15399999999977</v>
      </c>
      <c r="AG45" s="359"/>
      <c r="AH45" s="343">
        <v>1292.8629999999998</v>
      </c>
      <c r="AI45" s="359"/>
      <c r="AJ45" s="343"/>
      <c r="AK45" s="453"/>
      <c r="AL45" s="317"/>
      <c r="AM45" s="121"/>
      <c r="AN45" s="133"/>
      <c r="AO45" s="134"/>
      <c r="AP45" s="113" t="s">
        <v>128</v>
      </c>
      <c r="AQ45" s="342">
        <f t="shared" si="20"/>
        <v>2023</v>
      </c>
      <c r="AR45" s="343">
        <v>4.5410000000000004</v>
      </c>
      <c r="AS45" s="360"/>
      <c r="AT45" s="345">
        <v>0</v>
      </c>
      <c r="AU45" s="358"/>
      <c r="AV45" s="345">
        <v>0</v>
      </c>
      <c r="AW45" s="358"/>
      <c r="AX45" s="345">
        <v>0</v>
      </c>
      <c r="AY45" s="358"/>
      <c r="AZ45" s="345">
        <v>0</v>
      </c>
      <c r="BA45" s="358"/>
      <c r="BB45" s="345">
        <v>0</v>
      </c>
      <c r="BC45" s="358"/>
      <c r="BD45" s="345">
        <v>0</v>
      </c>
      <c r="BE45" s="358"/>
      <c r="BF45" s="345">
        <v>0</v>
      </c>
      <c r="BG45" s="358"/>
      <c r="BH45" s="345">
        <v>0</v>
      </c>
      <c r="BI45" s="358"/>
      <c r="BJ45" s="345">
        <v>0</v>
      </c>
      <c r="BK45" s="358"/>
      <c r="BL45" s="345">
        <v>0</v>
      </c>
      <c r="BM45" s="358"/>
      <c r="BN45" s="343">
        <f t="shared" si="21"/>
        <v>0</v>
      </c>
      <c r="BO45" s="359"/>
      <c r="BP45" s="343">
        <v>4.5410000000000004</v>
      </c>
      <c r="BQ45" s="359"/>
      <c r="BR45" s="348"/>
      <c r="BS45" s="454"/>
      <c r="BT45" s="321"/>
      <c r="CI45" s="144"/>
      <c r="CJ45" s="144"/>
      <c r="CO45" s="5">
        <v>347</v>
      </c>
      <c r="CP45" s="5">
        <v>391</v>
      </c>
    </row>
    <row r="46" spans="1:94" ht="17.100000000000001" hidden="1" customHeight="1" outlineLevel="1">
      <c r="A46" s="121"/>
      <c r="B46" s="122" t="s">
        <v>129</v>
      </c>
      <c r="C46" s="123" t="s">
        <v>130</v>
      </c>
      <c r="D46" s="155" t="s">
        <v>131</v>
      </c>
      <c r="E46" s="337">
        <f>$R$5</f>
        <v>2024</v>
      </c>
      <c r="F46" s="338">
        <v>21728.46</v>
      </c>
      <c r="G46" s="313">
        <f>IF(ISERROR(F46/F47),"",IF(F46/F47=0,"-",IF(F46/F47&gt;2,"+++",F46/F47-1)))</f>
        <v>-8.9726218585002515E-2</v>
      </c>
      <c r="H46" s="339">
        <v>332.15</v>
      </c>
      <c r="I46" s="313" t="str">
        <f>IF(ISERROR(H46/H47),"",IF(H46/H47=0,"-",IF(H46/H47&gt;2,"+++",H46/H47-1)))</f>
        <v>+++</v>
      </c>
      <c r="J46" s="339">
        <v>1116.5830000000001</v>
      </c>
      <c r="K46" s="313">
        <f>IF(ISERROR(J46/J47),"",IF(J46/J47=0,"-",IF(J46/J47&gt;2,"+++",J46/J47-1)))</f>
        <v>-0.12557774927208687</v>
      </c>
      <c r="L46" s="339">
        <v>938.76499999999999</v>
      </c>
      <c r="M46" s="313">
        <f>IF(ISERROR(L46/L47),"",IF(L46/L47=0,"-",IF(L46/L47&gt;2,"+++",L46/L47-1)))</f>
        <v>0.71181594557287231</v>
      </c>
      <c r="N46" s="339">
        <v>1266.299</v>
      </c>
      <c r="O46" s="313">
        <f>IF(ISERROR(N46/N47),"",IF(N46/N47=0,"-",IF(N46/N47&gt;2,"+++",N46/N47-1)))</f>
        <v>0.70207426603617851</v>
      </c>
      <c r="P46" s="339">
        <v>21.323</v>
      </c>
      <c r="Q46" s="313" t="str">
        <f>IF(ISERROR(P46/P47),"",IF(P46/P47=0,"-",IF(P46/P47&gt;2,"+++",P46/P47-1)))</f>
        <v/>
      </c>
      <c r="R46" s="339">
        <v>72.227000000000004</v>
      </c>
      <c r="S46" s="313" t="str">
        <f>IF(ISERROR(R46/R47),"",IF(R46/R47=0,"-",IF(R46/R47&gt;2,"+++",R46/R47-1)))</f>
        <v>+++</v>
      </c>
      <c r="T46" s="339">
        <v>77.041000000000011</v>
      </c>
      <c r="U46" s="313">
        <f>IF(ISERROR(T46/T47),"",IF(T46/T47=0,"-",IF(T46/T47&gt;2,"+++",T46/T47-1)))</f>
        <v>-0.59812942735229968</v>
      </c>
      <c r="V46" s="339">
        <v>74.557000000000016</v>
      </c>
      <c r="W46" s="313">
        <f>IF(ISERROR(V46/V47),"",IF(V46/V47=0,"-",IF(V46/V47&gt;2,"+++",V46/V47-1)))</f>
        <v>-0.2805808848362038</v>
      </c>
      <c r="X46" s="339">
        <v>1964.6790000000001</v>
      </c>
      <c r="Y46" s="313">
        <f>IF(ISERROR(X46/X47),"",IF(X46/X47=0,"-",IF(X46/X47&gt;2,"+++",X46/X47-1)))</f>
        <v>0.72177600635189387</v>
      </c>
      <c r="Z46" s="339">
        <v>2368.9880000000003</v>
      </c>
      <c r="AA46" s="313" t="str">
        <f>IF(ISERROR(Z46/Z47),"",IF(Z46/Z47=0,"-",IF(Z46/Z47&gt;2,"+++",Z46/Z47-1)))</f>
        <v>+++</v>
      </c>
      <c r="AB46" s="339">
        <v>0</v>
      </c>
      <c r="AC46" s="313" t="str">
        <f>IF(ISERROR(AB46/AB47),"",IF(AB46/AB47=0,"-",IF(AB46/AB47&gt;2,"+++",AB46/AB47-1)))</f>
        <v/>
      </c>
      <c r="AD46" s="339"/>
      <c r="AE46" s="313"/>
      <c r="AF46" s="338">
        <f t="shared" si="26"/>
        <v>12550.158000000003</v>
      </c>
      <c r="AG46" s="315">
        <f>IF(ISERROR(AF46/AF47),"",IF(AF46/AF47=0,"-",IF(AF46/AF47&gt;2,"+++",AF46/AF47-1)))</f>
        <v>0.22777899630183951</v>
      </c>
      <c r="AH46" s="338">
        <v>42511.229999999996</v>
      </c>
      <c r="AI46" s="315">
        <f>IF(ISERROR(AH46/AH47),"",IF(AH46/AH47=0,"-",IF(AH46/AH47&gt;2,"+++",AH46/AH47-1)))</f>
        <v>8.9322529151795171E-2</v>
      </c>
      <c r="AJ46" s="338"/>
      <c r="AK46" s="443"/>
      <c r="AL46" s="317"/>
      <c r="AM46" s="121"/>
      <c r="AN46" s="122" t="s">
        <v>129</v>
      </c>
      <c r="AO46" s="123" t="s">
        <v>130</v>
      </c>
      <c r="AP46" s="155" t="s">
        <v>131</v>
      </c>
      <c r="AQ46" s="337">
        <f t="shared" si="18"/>
        <v>2024</v>
      </c>
      <c r="AR46" s="338">
        <v>3668.1260000000002</v>
      </c>
      <c r="AS46" s="318">
        <f>IF(ISERROR(AR46/AR47),"",IF(AR46/AR47=0,"-",IF(AR46/AR47&gt;2,"+++",AR46/AR47-1)))</f>
        <v>-0.22465323553477312</v>
      </c>
      <c r="AT46" s="339">
        <v>13961.677</v>
      </c>
      <c r="AU46" s="313">
        <f>IF(ISERROR(AT46/AT47),"",IF(AT46/AT47=0,"-",IF(AT46/AT47&gt;2,"+++",AT46/AT47-1)))</f>
        <v>-0.19535013193577744</v>
      </c>
      <c r="AV46" s="339">
        <v>1095.548</v>
      </c>
      <c r="AW46" s="313">
        <f>IF(ISERROR(AV46/AV47),"",IF(AV46/AV47=0,"-",IF(AV46/AV47&gt;2,"+++",AV46/AV47-1)))</f>
        <v>-0.1775930769207672</v>
      </c>
      <c r="AX46" s="339">
        <v>4048.538</v>
      </c>
      <c r="AY46" s="313">
        <f>IF(ISERROR(AX46/AX47),"",IF(AX46/AX47=0,"-",IF(AX46/AX47&gt;2,"+++",AX46/AX47-1)))</f>
        <v>-2.815853313687855E-2</v>
      </c>
      <c r="AZ46" s="339">
        <v>142.911</v>
      </c>
      <c r="BA46" s="313" t="str">
        <f>IF(ISERROR(AZ46/AZ47),"",IF(AZ46/AZ47=0,"-",IF(AZ46/AZ47&gt;2,"+++",AZ46/AZ47-1)))</f>
        <v>+++</v>
      </c>
      <c r="BB46" s="339">
        <v>154.25200000000001</v>
      </c>
      <c r="BC46" s="313">
        <f>IF(ISERROR(BB46/BB47),"",IF(BB46/BB47=0,"-",IF(BB46/BB47&gt;2,"+++",BB46/BB47-1)))</f>
        <v>5.6513311552660594E-2</v>
      </c>
      <c r="BD46" s="339">
        <v>704.63499999999999</v>
      </c>
      <c r="BE46" s="313">
        <f>IF(ISERROR(BD46/BD47),"",IF(BD46/BD47=0,"-",IF(BD46/BD47&gt;2,"+++",BD46/BD47-1)))</f>
        <v>-0.30172904151562663</v>
      </c>
      <c r="BF46" s="339">
        <v>1069.837</v>
      </c>
      <c r="BG46" s="313">
        <f>IF(ISERROR(BF46/BF47),"",IF(BF46/BF47=0,"-",IF(BF46/BF47&gt;2,"+++",BF46/BF47-1)))</f>
        <v>0.29577947560172069</v>
      </c>
      <c r="BH46" s="339">
        <v>1309.3679999999999</v>
      </c>
      <c r="BI46" s="313" t="str">
        <f>IF(ISERROR(BH46/BH47),"",IF(BH46/BH47=0,"-",IF(BH46/BH47&gt;2,"+++",BH46/BH47-1)))</f>
        <v>+++</v>
      </c>
      <c r="BJ46" s="339">
        <v>704.596</v>
      </c>
      <c r="BK46" s="313">
        <f>IF(ISERROR(BJ46/BJ47),"",IF(BJ46/BJ47=0,"-",IF(BJ46/BJ47&gt;2,"+++",BJ46/BJ47-1)))</f>
        <v>0.14668580532920616</v>
      </c>
      <c r="BL46" s="339">
        <v>5.08</v>
      </c>
      <c r="BM46" s="313">
        <f t="shared" ref="BM46" si="42">IF(ISERROR(BL46/BL47),"",IF(BL46/BL47=0,"-",IF(BL46/BL47&gt;2,"+++",BL46/BL47-1)))</f>
        <v>-0.66230140264574888</v>
      </c>
      <c r="BN46" s="338">
        <f t="shared" si="21"/>
        <v>60.516999999999825</v>
      </c>
      <c r="BO46" s="315">
        <f>IF(ISERROR(BN46/BN47),"",IF(BN46/BN47=0,"-",IF(BN46/BN47&gt;2,"+++",BN46/BN47-1)))</f>
        <v>-9.3636268328122108E-2</v>
      </c>
      <c r="BP46" s="338">
        <v>26925.084999999999</v>
      </c>
      <c r="BQ46" s="315">
        <f>IF(ISERROR(BP46/BP47),"",IF(BP46/BP47=0,"-",IF(BP46/BP47&gt;2,"+++",BP46/BP47-1)))</f>
        <v>-0.11655828995623629</v>
      </c>
      <c r="BR46" s="340"/>
      <c r="BS46" s="444"/>
      <c r="BT46" s="321"/>
      <c r="CI46" s="144"/>
      <c r="CJ46" s="144"/>
      <c r="CO46" s="5">
        <v>419</v>
      </c>
      <c r="CP46" s="5">
        <v>478</v>
      </c>
    </row>
    <row r="47" spans="1:94" ht="17.100000000000001" hidden="1" customHeight="1" outlineLevel="1" thickBot="1">
      <c r="A47" s="121"/>
      <c r="B47" s="156"/>
      <c r="C47" s="157"/>
      <c r="D47" s="113" t="s">
        <v>131</v>
      </c>
      <c r="E47" s="366">
        <f>E46-1</f>
        <v>2023</v>
      </c>
      <c r="F47" s="362">
        <v>23870.246999999999</v>
      </c>
      <c r="G47" s="324"/>
      <c r="H47" s="363">
        <v>79.338999999999984</v>
      </c>
      <c r="I47" s="324"/>
      <c r="J47" s="363">
        <v>1276.9380000000001</v>
      </c>
      <c r="K47" s="324"/>
      <c r="L47" s="363">
        <v>548.40300000000002</v>
      </c>
      <c r="M47" s="324"/>
      <c r="N47" s="363">
        <v>743.97400000000005</v>
      </c>
      <c r="O47" s="324"/>
      <c r="P47" s="363">
        <v>0</v>
      </c>
      <c r="Q47" s="324"/>
      <c r="R47" s="363">
        <v>3.0830000000000002</v>
      </c>
      <c r="S47" s="324"/>
      <c r="T47" s="363">
        <v>191.70599999999996</v>
      </c>
      <c r="U47" s="324"/>
      <c r="V47" s="363">
        <v>103.63499999999999</v>
      </c>
      <c r="W47" s="324"/>
      <c r="X47" s="363">
        <v>1141.077</v>
      </c>
      <c r="Y47" s="324"/>
      <c r="Z47" s="363">
        <v>845.14400000000001</v>
      </c>
      <c r="AA47" s="324"/>
      <c r="AB47" s="363">
        <v>0</v>
      </c>
      <c r="AC47" s="324"/>
      <c r="AD47" s="363"/>
      <c r="AE47" s="324"/>
      <c r="AF47" s="362">
        <f t="shared" si="26"/>
        <v>10221.838</v>
      </c>
      <c r="AG47" s="325"/>
      <c r="AH47" s="362">
        <v>39025.383999999998</v>
      </c>
      <c r="AI47" s="325"/>
      <c r="AJ47" s="362"/>
      <c r="AK47" s="445"/>
      <c r="AL47" s="317"/>
      <c r="AM47" s="121"/>
      <c r="AN47" s="156"/>
      <c r="AO47" s="157"/>
      <c r="AP47" s="113" t="s">
        <v>131</v>
      </c>
      <c r="AQ47" s="366">
        <f t="shared" si="20"/>
        <v>2023</v>
      </c>
      <c r="AR47" s="362">
        <v>4730.9489999999996</v>
      </c>
      <c r="AS47" s="326"/>
      <c r="AT47" s="363">
        <v>17351.244999999999</v>
      </c>
      <c r="AU47" s="324"/>
      <c r="AV47" s="363">
        <v>1332.124</v>
      </c>
      <c r="AW47" s="324"/>
      <c r="AX47" s="363">
        <v>4165.8420000000006</v>
      </c>
      <c r="AY47" s="324"/>
      <c r="AZ47" s="363">
        <v>28.97</v>
      </c>
      <c r="BA47" s="324"/>
      <c r="BB47" s="363">
        <v>146.001</v>
      </c>
      <c r="BC47" s="324"/>
      <c r="BD47" s="363">
        <v>1009.114</v>
      </c>
      <c r="BE47" s="324"/>
      <c r="BF47" s="363">
        <v>825.63200000000006</v>
      </c>
      <c r="BG47" s="324"/>
      <c r="BH47" s="363">
        <v>191.33699999999999</v>
      </c>
      <c r="BI47" s="324"/>
      <c r="BJ47" s="363">
        <v>614.46299999999997</v>
      </c>
      <c r="BK47" s="324"/>
      <c r="BL47" s="363">
        <v>15.043000000000001</v>
      </c>
      <c r="BM47" s="324"/>
      <c r="BN47" s="362">
        <f t="shared" si="21"/>
        <v>66.769000000000233</v>
      </c>
      <c r="BO47" s="325"/>
      <c r="BP47" s="362">
        <v>30477.489000000001</v>
      </c>
      <c r="BQ47" s="325"/>
      <c r="BR47" s="364"/>
      <c r="BS47" s="446"/>
      <c r="BT47" s="321"/>
      <c r="CI47" s="144"/>
      <c r="CJ47" s="144"/>
    </row>
    <row r="48" spans="1:94" ht="17.100000000000001" customHeight="1" collapsed="1">
      <c r="A48" s="150" t="s">
        <v>132</v>
      </c>
      <c r="B48" s="461" t="s">
        <v>133</v>
      </c>
      <c r="C48" s="461"/>
      <c r="D48" s="103" t="s">
        <v>132</v>
      </c>
      <c r="E48" s="328">
        <f>$R$5</f>
        <v>2024</v>
      </c>
      <c r="F48" s="312">
        <v>6601.6819999999989</v>
      </c>
      <c r="G48" s="313">
        <f>IF(ISERROR(F48/F49),"",IF(F48/F49=0,"-",IF(F48/F49&gt;2,"+++",F48/F49-1)))</f>
        <v>0.1468652345853676</v>
      </c>
      <c r="H48" s="314">
        <v>32.239999999999995</v>
      </c>
      <c r="I48" s="313" t="str">
        <f>IF(ISERROR(H48/H49),"",IF(H48/H49=0,"-",IF(H48/H49&gt;2,"+++",H48/H49-1)))</f>
        <v>+++</v>
      </c>
      <c r="J48" s="314">
        <v>218.76599999999996</v>
      </c>
      <c r="K48" s="313" t="str">
        <f>IF(ISERROR(J48/J49),"",IF(J48/J49=0,"-",IF(J48/J49&gt;2,"+++",J48/J49-1)))</f>
        <v>+++</v>
      </c>
      <c r="L48" s="314">
        <v>690.42099999999971</v>
      </c>
      <c r="M48" s="313">
        <f>IF(ISERROR(L48/L49),"",IF(L48/L49=0,"-",IF(L48/L49&gt;2,"+++",L48/L49-1)))</f>
        <v>-2.7774609410754381E-2</v>
      </c>
      <c r="N48" s="314">
        <v>8303.4320000000007</v>
      </c>
      <c r="O48" s="313">
        <f>IF(ISERROR(N48/N49),"",IF(N48/N49=0,"-",IF(N48/N49&gt;2,"+++",N48/N49-1)))</f>
        <v>8.4031646385158698E-2</v>
      </c>
      <c r="P48" s="314">
        <v>0</v>
      </c>
      <c r="Q48" s="313" t="str">
        <f>IF(ISERROR(P48/P49),"",IF(P48/P49=0,"-",IF(P48/P49&gt;2,"+++",P48/P49-1)))</f>
        <v/>
      </c>
      <c r="R48" s="314">
        <v>72.007000000000005</v>
      </c>
      <c r="S48" s="313" t="str">
        <f>IF(ISERROR(R48/R49),"",IF(R48/R49=0,"-",IF(R48/R49&gt;2,"+++",R48/R49-1)))</f>
        <v>+++</v>
      </c>
      <c r="T48" s="314">
        <v>8520.369999999999</v>
      </c>
      <c r="U48" s="313">
        <f>IF(ISERROR(T48/T49),"",IF(T48/T49=0,"-",IF(T48/T49&gt;2,"+++",T48/T49-1)))</f>
        <v>4.8314108514007525E-2</v>
      </c>
      <c r="V48" s="314">
        <v>21.408999999999999</v>
      </c>
      <c r="W48" s="313" t="str">
        <f>IF(ISERROR(V48/V49),"",IF(V48/V49=0,"-",IF(V48/V49&gt;2,"+++",V48/V49-1)))</f>
        <v>+++</v>
      </c>
      <c r="X48" s="314">
        <v>4733.8330000000005</v>
      </c>
      <c r="Y48" s="313">
        <f>IF(ISERROR(X48/X49),"",IF(X48/X49=0,"-",IF(X48/X49&gt;2,"+++",X48/X49-1)))</f>
        <v>-0.16475851776988648</v>
      </c>
      <c r="Z48" s="314">
        <v>2079.2310000000007</v>
      </c>
      <c r="AA48" s="313">
        <f>IF(ISERROR(Z48/Z49),"",IF(Z48/Z49=0,"-",IF(Z48/Z49&gt;2,"+++",Z48/Z49-1)))</f>
        <v>0.55496632776304988</v>
      </c>
      <c r="AB48" s="314">
        <v>0</v>
      </c>
      <c r="AC48" s="313" t="str">
        <f>IF(ISERROR(AB48/AB49),"",IF(AB48/AB49=0,"-",IF(AB48/AB49&gt;2,"+++",AB48/AB49-1)))</f>
        <v/>
      </c>
      <c r="AD48" s="314"/>
      <c r="AE48" s="313"/>
      <c r="AF48" s="312">
        <f t="shared" si="26"/>
        <v>22957.695000000007</v>
      </c>
      <c r="AG48" s="315">
        <f>IF(ISERROR(AF48/AF49),"",IF(AF48/AF49=0,"-",IF(AF48/AF49&gt;2,"+++",AF48/AF49-1)))</f>
        <v>0.23803365632574791</v>
      </c>
      <c r="AH48" s="312">
        <v>54231.086000000003</v>
      </c>
      <c r="AI48" s="315">
        <f>IF(ISERROR(AH48/AH49),"",IF(AH48/AH49=0,"-",IF(AH48/AH49&gt;2,"+++",AH48/AH49-1)))</f>
        <v>0.13116138704933133</v>
      </c>
      <c r="AJ48" s="312"/>
      <c r="AK48" s="443"/>
      <c r="AL48" s="317"/>
      <c r="AM48" s="150" t="s">
        <v>132</v>
      </c>
      <c r="AN48" s="461" t="s">
        <v>133</v>
      </c>
      <c r="AO48" s="461"/>
      <c r="AP48" s="103" t="s">
        <v>132</v>
      </c>
      <c r="AQ48" s="328">
        <f t="shared" si="18"/>
        <v>2024</v>
      </c>
      <c r="AR48" s="312">
        <v>2657.0290000000005</v>
      </c>
      <c r="AS48" s="318">
        <f>IF(ISERROR(AR48/AR49),"",IF(AR48/AR49=0,"-",IF(AR48/AR49&gt;2,"+++",AR48/AR49-1)))</f>
        <v>-3.6157659234484663E-2</v>
      </c>
      <c r="AT48" s="314">
        <v>0</v>
      </c>
      <c r="AU48" s="313" t="str">
        <f>IF(ISERROR(AT48/AT49),"",IF(AT48/AT49=0,"-",IF(AT48/AT49&gt;2,"+++",AT48/AT49-1)))</f>
        <v>-</v>
      </c>
      <c r="AV48" s="314">
        <v>26.057000000000002</v>
      </c>
      <c r="AW48" s="313">
        <f>IF(ISERROR(AV48/AV49),"",IF(AV48/AV49=0,"-",IF(AV48/AV49&gt;2,"+++",AV48/AV49-1)))</f>
        <v>0.84148409893992948</v>
      </c>
      <c r="AX48" s="314">
        <v>97.534000000000006</v>
      </c>
      <c r="AY48" s="313" t="str">
        <f>IF(ISERROR(AX48/AX49),"",IF(AX48/AX49=0,"-",IF(AX48/AX49&gt;2,"+++",AX48/AX49-1)))</f>
        <v/>
      </c>
      <c r="AZ48" s="314">
        <v>2.8040000000000003</v>
      </c>
      <c r="BA48" s="313">
        <f>IF(ISERROR(AZ48/AZ49),"",IF(AZ48/AZ49=0,"-",IF(AZ48/AZ49&gt;2,"+++",AZ48/AZ49-1)))</f>
        <v>-0.15947242206235013</v>
      </c>
      <c r="BB48" s="314">
        <v>5.625</v>
      </c>
      <c r="BC48" s="313">
        <f>IF(ISERROR(BB48/BB49),"",IF(BB48/BB49=0,"-",IF(BB48/BB49&gt;2,"+++",BB48/BB49-1)))</f>
        <v>-4.983108108108103E-2</v>
      </c>
      <c r="BD48" s="314">
        <v>0</v>
      </c>
      <c r="BE48" s="313" t="str">
        <f>IF(ISERROR(BD48/BD49),"",IF(BD48/BD49=0,"-",IF(BD48/BD49&gt;2,"+++",BD48/BD49-1)))</f>
        <v/>
      </c>
      <c r="BF48" s="314">
        <v>0</v>
      </c>
      <c r="BG48" s="313" t="str">
        <f>IF(ISERROR(BF48/BF49),"",IF(BF48/BF49=0,"-",IF(BF48/BF49&gt;2,"+++",BF48/BF49-1)))</f>
        <v/>
      </c>
      <c r="BH48" s="314">
        <v>0</v>
      </c>
      <c r="BI48" s="313" t="str">
        <f>IF(ISERROR(BH48/BH49),"",IF(BH48/BH49=0,"-",IF(BH48/BH49&gt;2,"+++",BH48/BH49-1)))</f>
        <v/>
      </c>
      <c r="BJ48" s="314">
        <v>179.548</v>
      </c>
      <c r="BK48" s="313">
        <f>IF(ISERROR(BJ48/BJ49),"",IF(BJ48/BJ49=0,"-",IF(BJ48/BJ49&gt;2,"+++",BJ48/BJ49-1)))</f>
        <v>0.52775603281031969</v>
      </c>
      <c r="BL48" s="314">
        <v>415.02100000000002</v>
      </c>
      <c r="BM48" s="313">
        <f t="shared" ref="BM48" si="43">IF(ISERROR(BL48/BL49),"",IF(BL48/BL49=0,"-",IF(BL48/BL49&gt;2,"+++",BL48/BL49-1)))</f>
        <v>2.9688255945218511E-2</v>
      </c>
      <c r="BN48" s="312">
        <f t="shared" si="21"/>
        <v>251.52300000000014</v>
      </c>
      <c r="BO48" s="315">
        <f>IF(ISERROR(BN48/BN49),"",IF(BN48/BN49=0,"-",IF(BN48/BN49&gt;2,"+++",BN48/BN49-1)))</f>
        <v>9.2324462356256243E-2</v>
      </c>
      <c r="BP48" s="312">
        <v>3635.1410000000005</v>
      </c>
      <c r="BQ48" s="315">
        <f>IF(ISERROR(BP48/BP49),"",IF(BP48/BP49=0,"-",IF(BP48/BP49&gt;2,"+++",BP48/BP49-1)))</f>
        <v>2.9504715571766704E-2</v>
      </c>
      <c r="BR48" s="319"/>
      <c r="BS48" s="444"/>
      <c r="BT48" s="321"/>
      <c r="CI48" s="144"/>
      <c r="CJ48" s="144"/>
    </row>
    <row r="49" spans="1:88" ht="17.100000000000001" customHeight="1" thickBot="1">
      <c r="A49" s="167"/>
      <c r="B49" s="462"/>
      <c r="C49" s="462"/>
      <c r="D49" s="84" t="s">
        <v>132</v>
      </c>
      <c r="E49" s="301">
        <f>E48-1</f>
        <v>2023</v>
      </c>
      <c r="F49" s="302">
        <v>5756.2840000000006</v>
      </c>
      <c r="G49" s="324"/>
      <c r="H49" s="304">
        <v>9.3810000000000002</v>
      </c>
      <c r="I49" s="324"/>
      <c r="J49" s="304">
        <v>107.48100000000001</v>
      </c>
      <c r="K49" s="324"/>
      <c r="L49" s="304">
        <v>710.14499999999987</v>
      </c>
      <c r="M49" s="324"/>
      <c r="N49" s="304">
        <v>7659.7690000000002</v>
      </c>
      <c r="O49" s="324"/>
      <c r="P49" s="304">
        <v>0</v>
      </c>
      <c r="Q49" s="324"/>
      <c r="R49" s="304">
        <v>22.731999999999999</v>
      </c>
      <c r="S49" s="324"/>
      <c r="T49" s="304">
        <v>8127.6880000000019</v>
      </c>
      <c r="U49" s="324"/>
      <c r="V49" s="304">
        <v>0.90400000000000003</v>
      </c>
      <c r="W49" s="324"/>
      <c r="X49" s="304">
        <v>5667.6220000000003</v>
      </c>
      <c r="Y49" s="324"/>
      <c r="Z49" s="304">
        <v>1337.1549999999997</v>
      </c>
      <c r="AA49" s="324"/>
      <c r="AB49" s="304">
        <v>0</v>
      </c>
      <c r="AC49" s="324"/>
      <c r="AD49" s="304"/>
      <c r="AE49" s="324"/>
      <c r="AF49" s="302">
        <f t="shared" si="26"/>
        <v>18543.675999999989</v>
      </c>
      <c r="AG49" s="325"/>
      <c r="AH49" s="302">
        <v>47942.837</v>
      </c>
      <c r="AI49" s="325"/>
      <c r="AJ49" s="302"/>
      <c r="AK49" s="445"/>
      <c r="AL49" s="317"/>
      <c r="AM49" s="167"/>
      <c r="AN49" s="462"/>
      <c r="AO49" s="462"/>
      <c r="AP49" s="84" t="s">
        <v>132</v>
      </c>
      <c r="AQ49" s="301">
        <f t="shared" si="20"/>
        <v>2023</v>
      </c>
      <c r="AR49" s="302">
        <v>2756.7050000000004</v>
      </c>
      <c r="AS49" s="326"/>
      <c r="AT49" s="304">
        <v>7.0000000000000001E-3</v>
      </c>
      <c r="AU49" s="324"/>
      <c r="AV49" s="304">
        <v>14.15</v>
      </c>
      <c r="AW49" s="324"/>
      <c r="AX49" s="304">
        <v>0</v>
      </c>
      <c r="AY49" s="324"/>
      <c r="AZ49" s="304">
        <v>3.3360000000000003</v>
      </c>
      <c r="BA49" s="324"/>
      <c r="BB49" s="304">
        <v>5.92</v>
      </c>
      <c r="BC49" s="324"/>
      <c r="BD49" s="304">
        <v>0</v>
      </c>
      <c r="BE49" s="324"/>
      <c r="BF49" s="304">
        <v>0</v>
      </c>
      <c r="BG49" s="324"/>
      <c r="BH49" s="304">
        <v>0</v>
      </c>
      <c r="BI49" s="324"/>
      <c r="BJ49" s="304">
        <v>117.524</v>
      </c>
      <c r="BK49" s="324"/>
      <c r="BL49" s="304">
        <v>403.05499999999995</v>
      </c>
      <c r="BM49" s="324"/>
      <c r="BN49" s="302">
        <f t="shared" si="21"/>
        <v>230.26399999999921</v>
      </c>
      <c r="BO49" s="325"/>
      <c r="BP49" s="302">
        <v>3530.9609999999993</v>
      </c>
      <c r="BQ49" s="325"/>
      <c r="BR49" s="307"/>
      <c r="BS49" s="446"/>
      <c r="BT49" s="321"/>
      <c r="CI49" s="144"/>
      <c r="CJ49" s="144"/>
    </row>
    <row r="50" spans="1:88" ht="17.100000000000001" customHeight="1">
      <c r="A50" s="171" t="s">
        <v>134</v>
      </c>
      <c r="B50" s="461" t="s">
        <v>135</v>
      </c>
      <c r="C50" s="461"/>
      <c r="D50" s="103"/>
      <c r="E50" s="328">
        <f>$R$5</f>
        <v>2024</v>
      </c>
      <c r="F50" s="329">
        <f>F52+F54</f>
        <v>88.834000000000003</v>
      </c>
      <c r="G50" s="330">
        <f>IF(ISERROR(F50/F51),"",IF(F50/F51=0,"-",IF(F50/F51&gt;2,"+++",F50/F51-1)))</f>
        <v>-9.695848412149799E-2</v>
      </c>
      <c r="H50" s="331">
        <f>H52+H54</f>
        <v>1.6020000000000001</v>
      </c>
      <c r="I50" s="330">
        <f>IF(ISERROR(H50/H51),"",IF(H50/H51=0,"-",IF(H50/H51&gt;2,"+++",H50/H51-1)))</f>
        <v>-0.93285552621652212</v>
      </c>
      <c r="J50" s="331">
        <f>J52+J54</f>
        <v>0</v>
      </c>
      <c r="K50" s="330" t="str">
        <f>IF(ISERROR(J50/J51),"",IF(J50/J51=0,"-",IF(J50/J51&gt;2,"+++",J50/J51-1)))</f>
        <v/>
      </c>
      <c r="L50" s="331">
        <f>L52+L54</f>
        <v>0</v>
      </c>
      <c r="M50" s="330" t="str">
        <f>IF(ISERROR(L50/L51),"",IF(L50/L51=0,"-",IF(L50/L51&gt;2,"+++",L50/L51-1)))</f>
        <v>-</v>
      </c>
      <c r="N50" s="331">
        <f>N52+N54</f>
        <v>0.08</v>
      </c>
      <c r="O50" s="330">
        <f>IF(ISERROR(N50/N51),"",IF(N50/N51=0,"-",IF(N50/N51&gt;2,"+++",N50/N51-1)))</f>
        <v>-0.99970597423599239</v>
      </c>
      <c r="P50" s="331">
        <f>P52+P54</f>
        <v>1E-3</v>
      </c>
      <c r="Q50" s="330" t="str">
        <f>IF(ISERROR(P50/P51),"",IF(P50/P51=0,"-",IF(P50/P51&gt;2,"+++",P50/P51-1)))</f>
        <v/>
      </c>
      <c r="R50" s="331">
        <f>R52+R54</f>
        <v>8.9309999999999992</v>
      </c>
      <c r="S50" s="330">
        <f>IF(ISERROR(R50/R51),"",IF(R50/R51=0,"-",IF(R50/R51&gt;2,"+++",R50/R51-1)))</f>
        <v>-0.22251240532776206</v>
      </c>
      <c r="T50" s="331">
        <f>T52+T54</f>
        <v>4.3999999999999997E-2</v>
      </c>
      <c r="U50" s="330" t="str">
        <f>IF(ISERROR(T50/T51),"",IF(T50/T51=0,"-",IF(T50/T51&gt;2,"+++",T50/T51-1)))</f>
        <v>+++</v>
      </c>
      <c r="V50" s="331">
        <f>V52+V54</f>
        <v>1.206</v>
      </c>
      <c r="W50" s="330">
        <f>IF(ISERROR(V50/V51),"",IF(V50/V51=0,"-",IF(V50/V51&gt;2,"+++",V50/V51-1)))</f>
        <v>0.43230403800475048</v>
      </c>
      <c r="X50" s="331">
        <f>X52+X54</f>
        <v>97.381</v>
      </c>
      <c r="Y50" s="330" t="str">
        <f>IF(ISERROR(X50/X51),"",IF(X50/X51=0,"-",IF(X50/X51&gt;2,"+++",X50/X51-1)))</f>
        <v>+++</v>
      </c>
      <c r="Z50" s="331">
        <f>Z52+Z54</f>
        <v>28.393999999999998</v>
      </c>
      <c r="AA50" s="330" t="str">
        <f>IF(ISERROR(Z50/Z51),"",IF(Z50/Z51=0,"-",IF(Z50/Z51&gt;2,"+++",Z50/Z51-1)))</f>
        <v>+++</v>
      </c>
      <c r="AB50" s="331">
        <f>AB52+AB54</f>
        <v>0</v>
      </c>
      <c r="AC50" s="330" t="str">
        <f>IF(ISERROR(AB50/AB51),"",IF(AB50/AB51=0,"-",IF(AB50/AB51&gt;2,"+++",AB50/AB51-1)))</f>
        <v/>
      </c>
      <c r="AD50" s="331"/>
      <c r="AE50" s="330"/>
      <c r="AF50" s="329">
        <f t="shared" si="26"/>
        <v>296.94500000000011</v>
      </c>
      <c r="AG50" s="332">
        <f>IF(ISERROR(AF50/AF51),"",IF(AF50/AF51=0,"-",IF(AF50/AF51&gt;2,"+++",AF50/AF51-1)))</f>
        <v>0.17460097703763844</v>
      </c>
      <c r="AH50" s="329">
        <f>AH52+AH54</f>
        <v>523.41800000000001</v>
      </c>
      <c r="AI50" s="332">
        <f>IF(ISERROR(AH50/AH51),"",IF(AH50/AH51=0,"-",IF(AH50/AH51&gt;2,"+++",AH50/AH51-1)))</f>
        <v>-0.22670708807760431</v>
      </c>
      <c r="AJ50" s="329"/>
      <c r="AK50" s="443"/>
      <c r="AL50" s="317"/>
      <c r="AM50" s="150" t="s">
        <v>134</v>
      </c>
      <c r="AN50" s="461" t="s">
        <v>135</v>
      </c>
      <c r="AO50" s="461"/>
      <c r="AP50" s="103"/>
      <c r="AQ50" s="328">
        <f t="shared" si="18"/>
        <v>2024</v>
      </c>
      <c r="AR50" s="329">
        <f>AR52+AR54</f>
        <v>41.914999999999999</v>
      </c>
      <c r="AS50" s="333">
        <f>IF(ISERROR(AR50/AR51),"",IF(AR50/AR51=0,"-",IF(AR50/AR51&gt;2,"+++",AR50/AR51-1)))</f>
        <v>-0.60017360945503806</v>
      </c>
      <c r="AT50" s="331">
        <f>AT52+AT54</f>
        <v>0</v>
      </c>
      <c r="AU50" s="330" t="str">
        <f>IF(ISERROR(AT50/AT51),"",IF(AT50/AT51=0,"-",IF(AT50/AT51&gt;2,"+++",AT50/AT51-1)))</f>
        <v/>
      </c>
      <c r="AV50" s="331">
        <f>AV52+AV54</f>
        <v>0</v>
      </c>
      <c r="AW50" s="330" t="str">
        <f>IF(ISERROR(AV50/AV51),"",IF(AV50/AV51=0,"-",IF(AV50/AV51&gt;2,"+++",AV50/AV51-1)))</f>
        <v/>
      </c>
      <c r="AX50" s="331">
        <f>AX52+AX54</f>
        <v>0.436</v>
      </c>
      <c r="AY50" s="330" t="str">
        <f>IF(ISERROR(AX50/AX51),"",IF(AX50/AX51=0,"-",IF(AX50/AX51&gt;2,"+++",AX50/AX51-1)))</f>
        <v/>
      </c>
      <c r="AZ50" s="331">
        <f>AZ52+AZ54</f>
        <v>2.7000000000000003E-2</v>
      </c>
      <c r="BA50" s="330" t="str">
        <f>IF(ISERROR(AZ50/AZ51),"",IF(AZ50/AZ51=0,"-",IF(AZ50/AZ51&gt;2,"+++",AZ50/AZ51-1)))</f>
        <v/>
      </c>
      <c r="BB50" s="331">
        <f>BB52+BB54</f>
        <v>0</v>
      </c>
      <c r="BC50" s="330" t="str">
        <f>IF(ISERROR(BB50/BB51),"",IF(BB50/BB51=0,"-",IF(BB50/BB51&gt;2,"+++",BB50/BB51-1)))</f>
        <v/>
      </c>
      <c r="BD50" s="331">
        <f>BD52+BD54</f>
        <v>0</v>
      </c>
      <c r="BE50" s="330" t="str">
        <f>IF(ISERROR(BD50/BD51),"",IF(BD50/BD51=0,"-",IF(BD50/BD51&gt;2,"+++",BD50/BD51-1)))</f>
        <v/>
      </c>
      <c r="BF50" s="331">
        <f>BF52+BF54</f>
        <v>0</v>
      </c>
      <c r="BG50" s="330" t="str">
        <f>IF(ISERROR(BF50/BF51),"",IF(BF50/BF51=0,"-",IF(BF50/BF51&gt;2,"+++",BF50/BF51-1)))</f>
        <v/>
      </c>
      <c r="BH50" s="331">
        <f>BH52+BH54</f>
        <v>0</v>
      </c>
      <c r="BI50" s="330" t="str">
        <f>IF(ISERROR(BH50/BH51),"",IF(BH50/BH51=0,"-",IF(BH50/BH51&gt;2,"+++",BH50/BH51-1)))</f>
        <v/>
      </c>
      <c r="BJ50" s="331">
        <f>BJ52+BJ54</f>
        <v>0</v>
      </c>
      <c r="BK50" s="330" t="str">
        <f>IF(ISERROR(BJ50/BJ51),"",IF(BJ50/BJ51=0,"-",IF(BJ50/BJ51&gt;2,"+++",BJ50/BJ51-1)))</f>
        <v/>
      </c>
      <c r="BL50" s="331">
        <f t="shared" ref="BL50:BL51" si="44">BL52+BL54</f>
        <v>564.14</v>
      </c>
      <c r="BM50" s="330">
        <f t="shared" ref="BM50" si="45">IF(ISERROR(BL50/BL51),"",IF(BL50/BL51=0,"-",IF(BL50/BL51&gt;2,"+++",BL50/BL51-1)))</f>
        <v>0.12361027569421479</v>
      </c>
      <c r="BN50" s="329">
        <f t="shared" si="21"/>
        <v>24.439999999999941</v>
      </c>
      <c r="BO50" s="332" t="str">
        <f>IF(ISERROR(BN50/BN51),"",IF(BN50/BN51=0,"-",IF(BN50/BN51&gt;2,"+++",BN50/BN51-1)))</f>
        <v>+++</v>
      </c>
      <c r="BP50" s="329">
        <f>BP52+BP54</f>
        <v>630.95799999999997</v>
      </c>
      <c r="BQ50" s="332">
        <f>IF(ISERROR(BP50/BP51),"",IF(BP50/BP51=0,"-",IF(BP50/BP51&gt;2,"+++",BP50/BP51-1)))</f>
        <v>2.8007325243414316E-2</v>
      </c>
      <c r="BR50" s="334"/>
      <c r="BS50" s="444"/>
      <c r="BT50" s="321"/>
      <c r="CI50" s="144"/>
      <c r="CJ50" s="144"/>
    </row>
    <row r="51" spans="1:88" ht="17.100000000000001" customHeight="1" thickBot="1">
      <c r="A51" s="171"/>
      <c r="B51" s="469"/>
      <c r="C51" s="469"/>
      <c r="D51" s="84"/>
      <c r="E51" s="301">
        <f>E50-1</f>
        <v>2023</v>
      </c>
      <c r="F51" s="302">
        <f>F53+F55</f>
        <v>98.372</v>
      </c>
      <c r="G51" s="324"/>
      <c r="H51" s="304">
        <f>H53+H55</f>
        <v>23.859000000000002</v>
      </c>
      <c r="I51" s="324"/>
      <c r="J51" s="304">
        <f>J53+J55</f>
        <v>0</v>
      </c>
      <c r="K51" s="324"/>
      <c r="L51" s="304">
        <f>L53+L55</f>
        <v>14.006</v>
      </c>
      <c r="M51" s="324"/>
      <c r="N51" s="304">
        <f>N53+N55</f>
        <v>272.08500000000004</v>
      </c>
      <c r="O51" s="324"/>
      <c r="P51" s="304">
        <f>P53+P55</f>
        <v>0</v>
      </c>
      <c r="Q51" s="324"/>
      <c r="R51" s="304">
        <f>R53+R55</f>
        <v>11.487000000000002</v>
      </c>
      <c r="S51" s="324"/>
      <c r="T51" s="304">
        <f>T53+T55</f>
        <v>5.0000000000000001E-3</v>
      </c>
      <c r="U51" s="324"/>
      <c r="V51" s="304">
        <f>V53+V55</f>
        <v>0.84200000000000008</v>
      </c>
      <c r="W51" s="324"/>
      <c r="X51" s="304">
        <f>X53+X55</f>
        <v>3.2650000000000001</v>
      </c>
      <c r="Y51" s="324"/>
      <c r="Z51" s="304">
        <f>Z53+Z55</f>
        <v>0.14299999999999999</v>
      </c>
      <c r="AA51" s="324"/>
      <c r="AB51" s="304">
        <f>AB53+AB55</f>
        <v>0</v>
      </c>
      <c r="AC51" s="324"/>
      <c r="AD51" s="304"/>
      <c r="AE51" s="324"/>
      <c r="AF51" s="302">
        <f t="shared" si="26"/>
        <v>252.80499999999995</v>
      </c>
      <c r="AG51" s="325"/>
      <c r="AH51" s="302">
        <f>AH53+AH55</f>
        <v>676.86899999999991</v>
      </c>
      <c r="AI51" s="325"/>
      <c r="AJ51" s="302"/>
      <c r="AK51" s="445"/>
      <c r="AL51" s="317"/>
      <c r="AM51" s="167"/>
      <c r="AN51" s="469"/>
      <c r="AO51" s="469"/>
      <c r="AP51" s="84"/>
      <c r="AQ51" s="301">
        <f t="shared" si="20"/>
        <v>2023</v>
      </c>
      <c r="AR51" s="302">
        <f>AR53+AR55</f>
        <v>104.833</v>
      </c>
      <c r="AS51" s="326"/>
      <c r="AT51" s="304">
        <f>AT53+AT55</f>
        <v>0</v>
      </c>
      <c r="AU51" s="324"/>
      <c r="AV51" s="304">
        <f>AV53+AV55</f>
        <v>0</v>
      </c>
      <c r="AW51" s="324"/>
      <c r="AX51" s="304">
        <f>AX53+AX55</f>
        <v>0</v>
      </c>
      <c r="AY51" s="324"/>
      <c r="AZ51" s="304">
        <f>AZ53+AZ55</f>
        <v>0</v>
      </c>
      <c r="BA51" s="324"/>
      <c r="BB51" s="304">
        <f>BB53+BB55</f>
        <v>0</v>
      </c>
      <c r="BC51" s="324"/>
      <c r="BD51" s="304">
        <f>BD53+BD55</f>
        <v>0</v>
      </c>
      <c r="BE51" s="324"/>
      <c r="BF51" s="304">
        <f>BF53+BF55</f>
        <v>0</v>
      </c>
      <c r="BG51" s="324"/>
      <c r="BH51" s="304">
        <f>BH53+BH55</f>
        <v>0</v>
      </c>
      <c r="BI51" s="324"/>
      <c r="BJ51" s="304">
        <f>BJ53+BJ55</f>
        <v>0</v>
      </c>
      <c r="BK51" s="324"/>
      <c r="BL51" s="304">
        <f t="shared" si="44"/>
        <v>502.07799999999997</v>
      </c>
      <c r="BM51" s="324"/>
      <c r="BN51" s="302">
        <f t="shared" si="21"/>
        <v>6.8570000000000846</v>
      </c>
      <c r="BO51" s="325"/>
      <c r="BP51" s="302">
        <f>BP53+BP55</f>
        <v>613.76800000000003</v>
      </c>
      <c r="BQ51" s="325"/>
      <c r="BR51" s="307"/>
      <c r="BS51" s="446"/>
      <c r="BT51" s="321"/>
      <c r="CI51" s="144"/>
      <c r="CJ51" s="144"/>
    </row>
    <row r="52" spans="1:88" ht="17.100000000000001" hidden="1" customHeight="1" outlineLevel="1">
      <c r="A52" s="121"/>
      <c r="B52" s="122" t="s">
        <v>118</v>
      </c>
      <c r="C52" s="123" t="s">
        <v>136</v>
      </c>
      <c r="D52" s="124" t="s">
        <v>137</v>
      </c>
      <c r="E52" s="337">
        <f>$R$5</f>
        <v>2024</v>
      </c>
      <c r="F52" s="338">
        <v>0.84400000000000008</v>
      </c>
      <c r="G52" s="313" t="str">
        <f>IF(ISERROR(F52/F53),"",IF(F52/F53=0,"-",IF(F52/F53&gt;2,"+++",F52/F53-1)))</f>
        <v>+++</v>
      </c>
      <c r="H52" s="339">
        <v>1.6</v>
      </c>
      <c r="I52" s="313">
        <f>IF(ISERROR(H52/H53),"",IF(H52/H53=0,"-",IF(H52/H53&gt;2,"+++",H52/H53-1)))</f>
        <v>1</v>
      </c>
      <c r="J52" s="339">
        <v>0</v>
      </c>
      <c r="K52" s="313" t="str">
        <f>IF(ISERROR(J52/J53),"",IF(J52/J53=0,"-",IF(J52/J53&gt;2,"+++",J52/J53-1)))</f>
        <v/>
      </c>
      <c r="L52" s="339">
        <v>0</v>
      </c>
      <c r="M52" s="313" t="str">
        <f>IF(ISERROR(L52/L53),"",IF(L52/L53=0,"-",IF(L52/L53&gt;2,"+++",L52/L53-1)))</f>
        <v/>
      </c>
      <c r="N52" s="339">
        <v>0</v>
      </c>
      <c r="O52" s="313" t="str">
        <f>IF(ISERROR(N52/N53),"",IF(N52/N53=0,"-",IF(N52/N53&gt;2,"+++",N52/N53-1)))</f>
        <v/>
      </c>
      <c r="P52" s="339">
        <v>0</v>
      </c>
      <c r="Q52" s="313" t="str">
        <f>IF(ISERROR(P52/P53),"",IF(P52/P53=0,"-",IF(P52/P53&gt;2,"+++",P52/P53-1)))</f>
        <v/>
      </c>
      <c r="R52" s="339">
        <v>0</v>
      </c>
      <c r="S52" s="313" t="str">
        <f>IF(ISERROR(R52/R53),"",IF(R52/R53=0,"-",IF(R52/R53&gt;2,"+++",R52/R53-1)))</f>
        <v/>
      </c>
      <c r="T52" s="339">
        <v>0</v>
      </c>
      <c r="U52" s="313" t="str">
        <f>IF(ISERROR(T52/T53),"",IF(T52/T53=0,"-",IF(T52/T53&gt;2,"+++",T52/T53-1)))</f>
        <v/>
      </c>
      <c r="V52" s="339">
        <v>0</v>
      </c>
      <c r="W52" s="313" t="str">
        <f>IF(ISERROR(V52/V53),"",IF(V52/V53=0,"-",IF(V52/V53&gt;2,"+++",V52/V53-1)))</f>
        <v/>
      </c>
      <c r="X52" s="339">
        <v>41.847000000000001</v>
      </c>
      <c r="Y52" s="313" t="str">
        <f>IF(ISERROR(X52/X53),"",IF(X52/X53=0,"-",IF(X52/X53&gt;2,"+++",X52/X53-1)))</f>
        <v>+++</v>
      </c>
      <c r="Z52" s="339">
        <v>0</v>
      </c>
      <c r="AA52" s="313" t="str">
        <f>IF(ISERROR(Z52/Z53),"",IF(Z52/Z53=0,"-",IF(Z52/Z53&gt;2,"+++",Z52/Z53-1)))</f>
        <v/>
      </c>
      <c r="AB52" s="339">
        <v>0</v>
      </c>
      <c r="AC52" s="313" t="str">
        <f>IF(ISERROR(AB52/AB53),"",IF(AB52/AB53=0,"-",IF(AB52/AB53&gt;2,"+++",AB52/AB53-1)))</f>
        <v/>
      </c>
      <c r="AD52" s="339"/>
      <c r="AE52" s="313"/>
      <c r="AF52" s="338">
        <f t="shared" si="26"/>
        <v>13.300999999999998</v>
      </c>
      <c r="AG52" s="315">
        <f>IF(ISERROR(AF52/AF53),"",IF(AF52/AF53=0,"-",IF(AF52/AF53&gt;2,"+++",AF52/AF53-1)))</f>
        <v>-0.37898029694649371</v>
      </c>
      <c r="AH52" s="338">
        <v>57.591999999999999</v>
      </c>
      <c r="AI52" s="315" t="str">
        <f>IF(ISERROR(AH52/AH53),"",IF(AH52/AH53=0,"-",IF(AH52/AH53&gt;2,"+++",AH52/AH53-1)))</f>
        <v>+++</v>
      </c>
      <c r="AJ52" s="338"/>
      <c r="AK52" s="443"/>
      <c r="AL52" s="317"/>
      <c r="AM52" s="121"/>
      <c r="AN52" s="122" t="s">
        <v>118</v>
      </c>
      <c r="AO52" s="123" t="s">
        <v>136</v>
      </c>
      <c r="AP52" s="124" t="s">
        <v>137</v>
      </c>
      <c r="AQ52" s="337">
        <f t="shared" si="18"/>
        <v>2024</v>
      </c>
      <c r="AR52" s="338">
        <v>0</v>
      </c>
      <c r="AS52" s="318" t="str">
        <f>IF(ISERROR(AR52/AR53),"",IF(AR52/AR53=0,"-",IF(AR52/AR53&gt;2,"+++",AR52/AR53-1)))</f>
        <v/>
      </c>
      <c r="AT52" s="339">
        <v>0</v>
      </c>
      <c r="AU52" s="313" t="str">
        <f>IF(ISERROR(AT52/AT53),"",IF(AT52/AT53=0,"-",IF(AT52/AT53&gt;2,"+++",AT52/AT53-1)))</f>
        <v/>
      </c>
      <c r="AV52" s="339">
        <v>0</v>
      </c>
      <c r="AW52" s="313" t="str">
        <f>IF(ISERROR(AV52/AV53),"",IF(AV52/AV53=0,"-",IF(AV52/AV53&gt;2,"+++",AV52/AV53-1)))</f>
        <v/>
      </c>
      <c r="AX52" s="339">
        <v>0</v>
      </c>
      <c r="AY52" s="313" t="str">
        <f>IF(ISERROR(AX52/AX53),"",IF(AX52/AX53=0,"-",IF(AX52/AX53&gt;2,"+++",AX52/AX53-1)))</f>
        <v/>
      </c>
      <c r="AZ52" s="339">
        <v>0</v>
      </c>
      <c r="BA52" s="313" t="str">
        <f>IF(ISERROR(AZ52/AZ53),"",IF(AZ52/AZ53=0,"-",IF(AZ52/AZ53&gt;2,"+++",AZ52/AZ53-1)))</f>
        <v/>
      </c>
      <c r="BB52" s="339">
        <v>0</v>
      </c>
      <c r="BC52" s="313" t="str">
        <f>IF(ISERROR(BB52/BB53),"",IF(BB52/BB53=0,"-",IF(BB52/BB53&gt;2,"+++",BB52/BB53-1)))</f>
        <v/>
      </c>
      <c r="BD52" s="339">
        <v>0</v>
      </c>
      <c r="BE52" s="313" t="str">
        <f>IF(ISERROR(BD52/BD53),"",IF(BD52/BD53=0,"-",IF(BD52/BD53&gt;2,"+++",BD52/BD53-1)))</f>
        <v/>
      </c>
      <c r="BF52" s="339">
        <v>0</v>
      </c>
      <c r="BG52" s="313" t="str">
        <f>IF(ISERROR(BF52/BF53),"",IF(BF52/BF53=0,"-",IF(BF52/BF53&gt;2,"+++",BF52/BF53-1)))</f>
        <v/>
      </c>
      <c r="BH52" s="339">
        <v>0</v>
      </c>
      <c r="BI52" s="313" t="str">
        <f>IF(ISERROR(BH52/BH53),"",IF(BH52/BH53=0,"-",IF(BH52/BH53&gt;2,"+++",BH52/BH53-1)))</f>
        <v/>
      </c>
      <c r="BJ52" s="339">
        <v>0</v>
      </c>
      <c r="BK52" s="313" t="str">
        <f>IF(ISERROR(BJ52/BJ53),"",IF(BJ52/BJ53=0,"-",IF(BJ52/BJ53&gt;2,"+++",BJ52/BJ53-1)))</f>
        <v/>
      </c>
      <c r="BL52" s="339">
        <v>0</v>
      </c>
      <c r="BM52" s="313" t="str">
        <f t="shared" ref="BM52" si="46">IF(ISERROR(BL52/BL53),"",IF(BL52/BL53=0,"-",IF(BL52/BL53&gt;2,"+++",BL52/BL53-1)))</f>
        <v/>
      </c>
      <c r="BN52" s="338">
        <f t="shared" si="21"/>
        <v>2E-3</v>
      </c>
      <c r="BO52" s="315">
        <f>IF(ISERROR(BN52/BN53),"",IF(BN52/BN53=0,"-",IF(BN52/BN53&gt;2,"+++",BN52/BN53-1)))</f>
        <v>-0.90476190476190477</v>
      </c>
      <c r="BP52" s="338">
        <v>2E-3</v>
      </c>
      <c r="BQ52" s="315">
        <f>IF(ISERROR(BP52/BP53),"",IF(BP52/BP53=0,"-",IF(BP52/BP53&gt;2,"+++",BP52/BP53-1)))</f>
        <v>-0.90476190476190477</v>
      </c>
      <c r="BR52" s="340"/>
      <c r="BS52" s="444"/>
      <c r="BT52" s="321"/>
      <c r="CI52" s="144"/>
      <c r="CJ52" s="144"/>
    </row>
    <row r="53" spans="1:88" ht="17.100000000000001" hidden="1" customHeight="1" outlineLevel="1">
      <c r="A53" s="121"/>
      <c r="B53" s="133"/>
      <c r="C53" s="134"/>
      <c r="D53" s="113" t="s">
        <v>137</v>
      </c>
      <c r="E53" s="342">
        <f>E52-1</f>
        <v>2023</v>
      </c>
      <c r="F53" s="343">
        <v>0.20699999999999999</v>
      </c>
      <c r="G53" s="358"/>
      <c r="H53" s="345">
        <v>0.8</v>
      </c>
      <c r="I53" s="358"/>
      <c r="J53" s="345">
        <v>0</v>
      </c>
      <c r="K53" s="358"/>
      <c r="L53" s="345">
        <v>0</v>
      </c>
      <c r="M53" s="358"/>
      <c r="N53" s="345">
        <v>0</v>
      </c>
      <c r="O53" s="358"/>
      <c r="P53" s="345">
        <v>0</v>
      </c>
      <c r="Q53" s="358"/>
      <c r="R53" s="345">
        <v>0</v>
      </c>
      <c r="S53" s="358"/>
      <c r="T53" s="345">
        <v>0</v>
      </c>
      <c r="U53" s="358"/>
      <c r="V53" s="345">
        <v>0</v>
      </c>
      <c r="W53" s="358"/>
      <c r="X53" s="345">
        <v>0.10199999999999999</v>
      </c>
      <c r="Y53" s="358"/>
      <c r="Z53" s="345">
        <v>0</v>
      </c>
      <c r="AA53" s="358"/>
      <c r="AB53" s="345">
        <v>0</v>
      </c>
      <c r="AC53" s="358"/>
      <c r="AD53" s="345"/>
      <c r="AE53" s="358"/>
      <c r="AF53" s="343">
        <f t="shared" si="26"/>
        <v>21.417999999999999</v>
      </c>
      <c r="AG53" s="359"/>
      <c r="AH53" s="343">
        <v>22.527000000000001</v>
      </c>
      <c r="AI53" s="359"/>
      <c r="AJ53" s="343"/>
      <c r="AK53" s="453"/>
      <c r="AL53" s="317"/>
      <c r="AM53" s="121"/>
      <c r="AN53" s="133"/>
      <c r="AO53" s="134"/>
      <c r="AP53" s="113" t="s">
        <v>137</v>
      </c>
      <c r="AQ53" s="342">
        <f t="shared" si="20"/>
        <v>2023</v>
      </c>
      <c r="AR53" s="343">
        <v>0</v>
      </c>
      <c r="AS53" s="360"/>
      <c r="AT53" s="345">
        <v>0</v>
      </c>
      <c r="AU53" s="358"/>
      <c r="AV53" s="345">
        <v>0</v>
      </c>
      <c r="AW53" s="358"/>
      <c r="AX53" s="345">
        <v>0</v>
      </c>
      <c r="AY53" s="358"/>
      <c r="AZ53" s="345">
        <v>0</v>
      </c>
      <c r="BA53" s="358"/>
      <c r="BB53" s="345">
        <v>0</v>
      </c>
      <c r="BC53" s="358"/>
      <c r="BD53" s="345">
        <v>0</v>
      </c>
      <c r="BE53" s="358"/>
      <c r="BF53" s="345">
        <v>0</v>
      </c>
      <c r="BG53" s="358"/>
      <c r="BH53" s="345">
        <v>0</v>
      </c>
      <c r="BI53" s="358"/>
      <c r="BJ53" s="345">
        <v>0</v>
      </c>
      <c r="BK53" s="358"/>
      <c r="BL53" s="345">
        <v>0</v>
      </c>
      <c r="BM53" s="358"/>
      <c r="BN53" s="343">
        <f t="shared" si="21"/>
        <v>2.1000000000000001E-2</v>
      </c>
      <c r="BO53" s="359"/>
      <c r="BP53" s="343">
        <v>2.1000000000000001E-2</v>
      </c>
      <c r="BQ53" s="359"/>
      <c r="BR53" s="348"/>
      <c r="BS53" s="454"/>
      <c r="BT53" s="321"/>
      <c r="CI53" s="144"/>
      <c r="CJ53" s="144"/>
    </row>
    <row r="54" spans="1:88" ht="17.100000000000001" hidden="1" customHeight="1" outlineLevel="1">
      <c r="A54" s="121"/>
      <c r="B54" s="122" t="s">
        <v>109</v>
      </c>
      <c r="C54" s="123" t="s">
        <v>138</v>
      </c>
      <c r="D54" s="124" t="s">
        <v>139</v>
      </c>
      <c r="E54" s="337">
        <f>$R$5</f>
        <v>2024</v>
      </c>
      <c r="F54" s="338">
        <v>87.990000000000009</v>
      </c>
      <c r="G54" s="313">
        <f>IF(ISERROR(F54/F55),"",IF(F54/F55=0,"-",IF(F54/F55&gt;2,"+++",F54/F55-1)))</f>
        <v>-0.10365201446544081</v>
      </c>
      <c r="H54" s="339">
        <v>2E-3</v>
      </c>
      <c r="I54" s="313">
        <f>IF(ISERROR(H54/H55),"",IF(H54/H55=0,"-",IF(H54/H55&gt;2,"+++",H54/H55-1)))</f>
        <v>-0.99991326596990326</v>
      </c>
      <c r="J54" s="339">
        <v>0</v>
      </c>
      <c r="K54" s="313" t="str">
        <f>IF(ISERROR(J54/J55),"",IF(J54/J55=0,"-",IF(J54/J55&gt;2,"+++",J54/J55-1)))</f>
        <v/>
      </c>
      <c r="L54" s="339">
        <v>0</v>
      </c>
      <c r="M54" s="313" t="str">
        <f>IF(ISERROR(L54/L55),"",IF(L54/L55=0,"-",IF(L54/L55&gt;2,"+++",L54/L55-1)))</f>
        <v>-</v>
      </c>
      <c r="N54" s="339">
        <v>0.08</v>
      </c>
      <c r="O54" s="313">
        <f>IF(ISERROR(N54/N55),"",IF(N54/N55=0,"-",IF(N54/N55&gt;2,"+++",N54/N55-1)))</f>
        <v>-0.99970597423599239</v>
      </c>
      <c r="P54" s="339">
        <v>1E-3</v>
      </c>
      <c r="Q54" s="313" t="str">
        <f>IF(ISERROR(P54/P55),"",IF(P54/P55=0,"-",IF(P54/P55&gt;2,"+++",P54/P55-1)))</f>
        <v/>
      </c>
      <c r="R54" s="339">
        <v>8.9309999999999992</v>
      </c>
      <c r="S54" s="313">
        <f>IF(ISERROR(R54/R55),"",IF(R54/R55=0,"-",IF(R54/R55&gt;2,"+++",R54/R55-1)))</f>
        <v>-0.22251240532776206</v>
      </c>
      <c r="T54" s="339">
        <v>4.3999999999999997E-2</v>
      </c>
      <c r="U54" s="313" t="str">
        <f>IF(ISERROR(T54/T55),"",IF(T54/T55=0,"-",IF(T54/T55&gt;2,"+++",T54/T55-1)))</f>
        <v>+++</v>
      </c>
      <c r="V54" s="339">
        <v>1.206</v>
      </c>
      <c r="W54" s="313">
        <f>IF(ISERROR(V54/V55),"",IF(V54/V55=0,"-",IF(V54/V55&gt;2,"+++",V54/V55-1)))</f>
        <v>0.43230403800475048</v>
      </c>
      <c r="X54" s="339">
        <v>55.533999999999992</v>
      </c>
      <c r="Y54" s="313" t="str">
        <f>IF(ISERROR(X54/X55),"",IF(X54/X55=0,"-",IF(X54/X55&gt;2,"+++",X54/X55-1)))</f>
        <v>+++</v>
      </c>
      <c r="Z54" s="339">
        <v>28.393999999999998</v>
      </c>
      <c r="AA54" s="313" t="str">
        <f>IF(ISERROR(Z54/Z55),"",IF(Z54/Z55=0,"-",IF(Z54/Z55&gt;2,"+++",Z54/Z55-1)))</f>
        <v>+++</v>
      </c>
      <c r="AB54" s="339">
        <v>0</v>
      </c>
      <c r="AC54" s="313" t="str">
        <f>IF(ISERROR(AB54/AB55),"",IF(AB54/AB55=0,"-",IF(AB54/AB55&gt;2,"+++",AB54/AB55-1)))</f>
        <v/>
      </c>
      <c r="AD54" s="339"/>
      <c r="AE54" s="313"/>
      <c r="AF54" s="338">
        <f t="shared" si="26"/>
        <v>283.64400000000001</v>
      </c>
      <c r="AG54" s="315">
        <f>IF(ISERROR(AF54/AF55),"",IF(AF54/AF55=0,"-",IF(AF54/AF55&gt;2,"+++",AF54/AF55-1)))</f>
        <v>0.22584241984208364</v>
      </c>
      <c r="AH54" s="338">
        <v>465.82599999999996</v>
      </c>
      <c r="AI54" s="315">
        <f>IF(ISERROR(AH54/AH55),"",IF(AH54/AH55=0,"-",IF(AH54/AH55&gt;2,"+++",AH54/AH55-1)))</f>
        <v>-0.288100106672046</v>
      </c>
      <c r="AJ54" s="338"/>
      <c r="AK54" s="443"/>
      <c r="AL54" s="317"/>
      <c r="AM54" s="121"/>
      <c r="AN54" s="122" t="s">
        <v>109</v>
      </c>
      <c r="AO54" s="123" t="s">
        <v>138</v>
      </c>
      <c r="AP54" s="124" t="s">
        <v>139</v>
      </c>
      <c r="AQ54" s="337">
        <f t="shared" si="18"/>
        <v>2024</v>
      </c>
      <c r="AR54" s="338">
        <v>41.914999999999999</v>
      </c>
      <c r="AS54" s="318">
        <f>IF(ISERROR(AR54/AR55),"",IF(AR54/AR55=0,"-",IF(AR54/AR55&gt;2,"+++",AR54/AR55-1)))</f>
        <v>-0.60017360945503806</v>
      </c>
      <c r="AT54" s="339">
        <v>0</v>
      </c>
      <c r="AU54" s="313" t="str">
        <f>IF(ISERROR(AT54/AT55),"",IF(AT54/AT55=0,"-",IF(AT54/AT55&gt;2,"+++",AT54/AT55-1)))</f>
        <v/>
      </c>
      <c r="AV54" s="339">
        <v>0</v>
      </c>
      <c r="AW54" s="313" t="str">
        <f>IF(ISERROR(AV54/AV55),"",IF(AV54/AV55=0,"-",IF(AV54/AV55&gt;2,"+++",AV54/AV55-1)))</f>
        <v/>
      </c>
      <c r="AX54" s="339">
        <v>0.436</v>
      </c>
      <c r="AY54" s="313" t="str">
        <f>IF(ISERROR(AX54/AX55),"",IF(AX54/AX55=0,"-",IF(AX54/AX55&gt;2,"+++",AX54/AX55-1)))</f>
        <v/>
      </c>
      <c r="AZ54" s="339">
        <v>2.7000000000000003E-2</v>
      </c>
      <c r="BA54" s="313" t="str">
        <f>IF(ISERROR(AZ54/AZ55),"",IF(AZ54/AZ55=0,"-",IF(AZ54/AZ55&gt;2,"+++",AZ54/AZ55-1)))</f>
        <v/>
      </c>
      <c r="BB54" s="339">
        <v>0</v>
      </c>
      <c r="BC54" s="313" t="str">
        <f>IF(ISERROR(BB54/BB55),"",IF(BB54/BB55=0,"-",IF(BB54/BB55&gt;2,"+++",BB54/BB55-1)))</f>
        <v/>
      </c>
      <c r="BD54" s="339">
        <v>0</v>
      </c>
      <c r="BE54" s="313" t="str">
        <f>IF(ISERROR(BD54/BD55),"",IF(BD54/BD55=0,"-",IF(BD54/BD55&gt;2,"+++",BD54/BD55-1)))</f>
        <v/>
      </c>
      <c r="BF54" s="339">
        <v>0</v>
      </c>
      <c r="BG54" s="313" t="str">
        <f>IF(ISERROR(BF54/BF55),"",IF(BF54/BF55=0,"-",IF(BF54/BF55&gt;2,"+++",BF54/BF55-1)))</f>
        <v/>
      </c>
      <c r="BH54" s="339">
        <v>0</v>
      </c>
      <c r="BI54" s="313" t="str">
        <f>IF(ISERROR(BH54/BH55),"",IF(BH54/BH55=0,"-",IF(BH54/BH55&gt;2,"+++",BH54/BH55-1)))</f>
        <v/>
      </c>
      <c r="BJ54" s="339">
        <v>0</v>
      </c>
      <c r="BK54" s="313" t="str">
        <f>IF(ISERROR(BJ54/BJ55),"",IF(BJ54/BJ55=0,"-",IF(BJ54/BJ55&gt;2,"+++",BJ54/BJ55-1)))</f>
        <v/>
      </c>
      <c r="BL54" s="339">
        <v>564.14</v>
      </c>
      <c r="BM54" s="313">
        <f t="shared" ref="BM54" si="47">IF(ISERROR(BL54/BL55),"",IF(BL54/BL55=0,"-",IF(BL54/BL55&gt;2,"+++",BL54/BL55-1)))</f>
        <v>0.12361027569421479</v>
      </c>
      <c r="BN54" s="338">
        <f t="shared" si="21"/>
        <v>24.437999999999988</v>
      </c>
      <c r="BO54" s="315" t="str">
        <f>IF(ISERROR(BN54/BN55),"",IF(BN54/BN55=0,"-",IF(BN54/BN55&gt;2,"+++",BN54/BN55-1)))</f>
        <v>+++</v>
      </c>
      <c r="BP54" s="338">
        <v>630.95600000000002</v>
      </c>
      <c r="BQ54" s="315">
        <f>IF(ISERROR(BP54/BP55),"",IF(BP54/BP55=0,"-",IF(BP54/BP55&gt;2,"+++",BP54/BP55-1)))</f>
        <v>2.8039240925006537E-2</v>
      </c>
      <c r="BR54" s="340"/>
      <c r="BS54" s="444"/>
      <c r="BT54" s="321"/>
      <c r="CI54" s="144"/>
      <c r="CJ54" s="144"/>
    </row>
    <row r="55" spans="1:88" ht="17.100000000000001" hidden="1" customHeight="1" outlineLevel="1" thickBot="1">
      <c r="A55" s="121"/>
      <c r="B55" s="156"/>
      <c r="C55" s="157"/>
      <c r="D55" s="113" t="s">
        <v>139</v>
      </c>
      <c r="E55" s="366">
        <f>E54-1</f>
        <v>2023</v>
      </c>
      <c r="F55" s="362">
        <v>98.165000000000006</v>
      </c>
      <c r="G55" s="324"/>
      <c r="H55" s="363">
        <v>23.059000000000001</v>
      </c>
      <c r="I55" s="324"/>
      <c r="J55" s="363">
        <v>0</v>
      </c>
      <c r="K55" s="324"/>
      <c r="L55" s="363">
        <v>14.006</v>
      </c>
      <c r="M55" s="324"/>
      <c r="N55" s="363">
        <v>272.08500000000004</v>
      </c>
      <c r="O55" s="324"/>
      <c r="P55" s="363">
        <v>0</v>
      </c>
      <c r="Q55" s="324"/>
      <c r="R55" s="363">
        <v>11.487000000000002</v>
      </c>
      <c r="S55" s="324"/>
      <c r="T55" s="363">
        <v>5.0000000000000001E-3</v>
      </c>
      <c r="U55" s="324"/>
      <c r="V55" s="363">
        <v>0.84200000000000008</v>
      </c>
      <c r="W55" s="324"/>
      <c r="X55" s="363">
        <v>3.1630000000000003</v>
      </c>
      <c r="Y55" s="324"/>
      <c r="Z55" s="363">
        <v>0.14299999999999999</v>
      </c>
      <c r="AA55" s="324"/>
      <c r="AB55" s="363">
        <v>0</v>
      </c>
      <c r="AC55" s="324"/>
      <c r="AD55" s="363"/>
      <c r="AE55" s="324"/>
      <c r="AF55" s="362">
        <f t="shared" si="26"/>
        <v>231.38699999999983</v>
      </c>
      <c r="AG55" s="325"/>
      <c r="AH55" s="362">
        <v>654.34199999999987</v>
      </c>
      <c r="AI55" s="325"/>
      <c r="AJ55" s="362"/>
      <c r="AK55" s="445"/>
      <c r="AL55" s="317"/>
      <c r="AM55" s="121"/>
      <c r="AN55" s="156"/>
      <c r="AO55" s="157"/>
      <c r="AP55" s="113" t="s">
        <v>139</v>
      </c>
      <c r="AQ55" s="366">
        <f t="shared" si="20"/>
        <v>2023</v>
      </c>
      <c r="AR55" s="362">
        <v>104.833</v>
      </c>
      <c r="AS55" s="326"/>
      <c r="AT55" s="363">
        <v>0</v>
      </c>
      <c r="AU55" s="324"/>
      <c r="AV55" s="363">
        <v>0</v>
      </c>
      <c r="AW55" s="324"/>
      <c r="AX55" s="363">
        <v>0</v>
      </c>
      <c r="AY55" s="324"/>
      <c r="AZ55" s="363">
        <v>0</v>
      </c>
      <c r="BA55" s="324"/>
      <c r="BB55" s="363">
        <v>0</v>
      </c>
      <c r="BC55" s="324"/>
      <c r="BD55" s="363">
        <v>0</v>
      </c>
      <c r="BE55" s="324"/>
      <c r="BF55" s="363">
        <v>0</v>
      </c>
      <c r="BG55" s="324"/>
      <c r="BH55" s="363">
        <v>0</v>
      </c>
      <c r="BI55" s="324"/>
      <c r="BJ55" s="363">
        <v>0</v>
      </c>
      <c r="BK55" s="324"/>
      <c r="BL55" s="363">
        <v>502.07799999999997</v>
      </c>
      <c r="BM55" s="324"/>
      <c r="BN55" s="362">
        <f t="shared" si="21"/>
        <v>6.8360000000001264</v>
      </c>
      <c r="BO55" s="325"/>
      <c r="BP55" s="362">
        <v>613.74700000000007</v>
      </c>
      <c r="BQ55" s="325"/>
      <c r="BR55" s="364"/>
      <c r="BS55" s="446"/>
      <c r="BT55" s="321"/>
      <c r="CI55" s="144"/>
      <c r="CJ55" s="144"/>
    </row>
    <row r="56" spans="1:88" s="374" customFormat="1" ht="18" customHeight="1" collapsed="1">
      <c r="A56" s="150" t="s">
        <v>134</v>
      </c>
      <c r="B56" s="461" t="s">
        <v>140</v>
      </c>
      <c r="C56" s="461"/>
      <c r="D56" s="103"/>
      <c r="E56" s="328">
        <f>$R$5</f>
        <v>2024</v>
      </c>
      <c r="F56" s="329">
        <f>F58+F60+F62</f>
        <v>45.199000000000005</v>
      </c>
      <c r="G56" s="367">
        <f>IF(ISERROR(F56/F57),"",IF(F56/F57=0,"-",IF(F56/F57&gt;2,"+++",F56/F57-1)))</f>
        <v>-0.27769432370237779</v>
      </c>
      <c r="H56" s="331">
        <f>H58+H60+H62</f>
        <v>0</v>
      </c>
      <c r="I56" s="367" t="str">
        <f>IF(ISERROR(H56/H57),"",IF(H56/H57=0,"-",IF(H56/H57&gt;2,"+++",H56/H57-1)))</f>
        <v/>
      </c>
      <c r="J56" s="331">
        <f>J58+J60+J62</f>
        <v>0</v>
      </c>
      <c r="K56" s="368" t="str">
        <f>IF(ISERROR(J56/J57),"",IF(J56/J57=0,"-",IF(J56/J57&gt;2,"+++",J56/J57-1)))</f>
        <v/>
      </c>
      <c r="L56" s="331">
        <f>L58+L60+L62</f>
        <v>1.6</v>
      </c>
      <c r="M56" s="367">
        <f>IF(ISERROR(L56/L57),"",IF(L56/L57=0,"-",IF(L56/L57&gt;2,"+++",L56/L57-1)))</f>
        <v>-0.57894736842105265</v>
      </c>
      <c r="N56" s="331">
        <f>N58+N60+N62</f>
        <v>0</v>
      </c>
      <c r="O56" s="367" t="str">
        <f>IF(ISERROR(N56/N57),"",IF(N56/N57=0,"-",IF(N56/N57&gt;2,"+++",N56/N57-1)))</f>
        <v/>
      </c>
      <c r="P56" s="331">
        <f>P58+P60+P62</f>
        <v>0</v>
      </c>
      <c r="Q56" s="368" t="str">
        <f>IF(ISERROR(P56/P57),"",IF(P56/P57=0,"-",IF(P56/P57&gt;2,"+++",P56/P57-1)))</f>
        <v/>
      </c>
      <c r="R56" s="331">
        <f>R58+R60+R62</f>
        <v>0</v>
      </c>
      <c r="S56" s="367" t="str">
        <f>IF(ISERROR(R56/R57),"",IF(R56/R57=0,"-",IF(R56/R57&gt;2,"+++",R56/R57-1)))</f>
        <v/>
      </c>
      <c r="T56" s="331">
        <f>T58+T60+T62</f>
        <v>0.4</v>
      </c>
      <c r="U56" s="367" t="str">
        <f>IF(ISERROR(T56/T57),"",IF(T56/T57=0,"-",IF(T56/T57&gt;2,"+++",T56/T57-1)))</f>
        <v>+++</v>
      </c>
      <c r="V56" s="331">
        <f>V58+V60+V62</f>
        <v>0</v>
      </c>
      <c r="W56" s="367" t="str">
        <f>IF(ISERROR(V56/V57),"",IF(V56/V57=0,"-",IF(V56/V57&gt;2,"+++",V56/V57-1)))</f>
        <v/>
      </c>
      <c r="X56" s="331">
        <f>X58+X60+X62</f>
        <v>0</v>
      </c>
      <c r="Y56" s="368" t="str">
        <f>IF(ISERROR(X56/X57),"",IF(X56/X57=0,"-",IF(X56/X57&gt;2,"+++",X56/X57-1)))</f>
        <v>-</v>
      </c>
      <c r="Z56" s="331">
        <f>Z58+Z60+Z62</f>
        <v>25.2</v>
      </c>
      <c r="AA56" s="367" t="str">
        <f>IF(ISERROR(Z56/Z57),"",IF(Z56/Z57=0,"-",IF(Z56/Z57&gt;2,"+++",Z56/Z57-1)))</f>
        <v>+++</v>
      </c>
      <c r="AB56" s="331">
        <f>AB58+AB60+AB62</f>
        <v>0</v>
      </c>
      <c r="AC56" s="367" t="str">
        <f>IF(ISERROR(AB56/AB57),"",IF(AB56/AB57=0,"-",IF(AB56/AB57&gt;2,"+++",AB56/AB57-1)))</f>
        <v/>
      </c>
      <c r="AD56" s="331"/>
      <c r="AE56" s="367"/>
      <c r="AF56" s="329">
        <f t="shared" si="26"/>
        <v>5741.8850000000002</v>
      </c>
      <c r="AG56" s="369">
        <f>IF(ISERROR(AF56/AF57),"",IF(AF56/AF57=0,"-",IF(AF56/AF57&gt;2,"+++",AF56/AF57-1)))</f>
        <v>0.99955599356451863</v>
      </c>
      <c r="AH56" s="329">
        <f>AH58+AH60+AH62</f>
        <v>5814.2839999999997</v>
      </c>
      <c r="AI56" s="369">
        <f>IF(ISERROR(AH56/AH57),"",IF(AH56/AH57=0,"-",IF(AH56/AH57&gt;2,"+++",AH56/AH57-1)))</f>
        <v>0.97640261984627363</v>
      </c>
      <c r="AJ56" s="329"/>
      <c r="AK56" s="443"/>
      <c r="AL56" s="370"/>
      <c r="AM56" s="150" t="s">
        <v>134</v>
      </c>
      <c r="AN56" s="461" t="s">
        <v>140</v>
      </c>
      <c r="AO56" s="461"/>
      <c r="AP56" s="103"/>
      <c r="AQ56" s="328">
        <f t="shared" si="18"/>
        <v>2024</v>
      </c>
      <c r="AR56" s="329">
        <f>AR58+AR60+AR62</f>
        <v>9.8360000000000003</v>
      </c>
      <c r="AS56" s="371">
        <f>IF(ISERROR(AR56/AR57),"",IF(AR56/AR57=0,"-",IF(AR56/AR57&gt;2,"+++",AR56/AR57-1)))</f>
        <v>-0.21160628406540549</v>
      </c>
      <c r="AT56" s="331">
        <f>AT58+AT60+AT62</f>
        <v>0</v>
      </c>
      <c r="AU56" s="367" t="str">
        <f>IF(ISERROR(AT56/AT57),"",IF(AT56/AT57=0,"-",IF(AT56/AT57&gt;2,"+++",AT56/AT57-1)))</f>
        <v/>
      </c>
      <c r="AV56" s="331">
        <f>AV58+AV60+AV62</f>
        <v>1E-3</v>
      </c>
      <c r="AW56" s="367" t="str">
        <f>IF(ISERROR(AV56/AV57),"",IF(AV56/AV57=0,"-",IF(AV56/AV57&gt;2,"+++",AV56/AV57-1)))</f>
        <v/>
      </c>
      <c r="AX56" s="331">
        <f>AX58+AX60+AX62</f>
        <v>0</v>
      </c>
      <c r="AY56" s="367" t="str">
        <f>IF(ISERROR(AX56/AX57),"",IF(AX56/AX57=0,"-",IF(AX56/AX57&gt;2,"+++",AX56/AX57-1)))</f>
        <v/>
      </c>
      <c r="AZ56" s="331">
        <f>AZ58+AZ60+AZ62</f>
        <v>5.0000000000000001E-3</v>
      </c>
      <c r="BA56" s="367" t="str">
        <f>IF(ISERROR(AZ56/AZ57),"",IF(AZ56/AZ57=0,"-",IF(AZ56/AZ57&gt;2,"+++",AZ56/AZ57-1)))</f>
        <v>+++</v>
      </c>
      <c r="BB56" s="331">
        <f>BB58+BB60+BB62</f>
        <v>0</v>
      </c>
      <c r="BC56" s="367" t="str">
        <f>IF(ISERROR(BB56/BB57),"",IF(BB56/BB57=0,"-",IF(BB56/BB57&gt;2,"+++",BB56/BB57-1)))</f>
        <v/>
      </c>
      <c r="BD56" s="331">
        <f>BD58+BD60+BD62</f>
        <v>0</v>
      </c>
      <c r="BE56" s="367" t="str">
        <f>IF(ISERROR(BD56/BD57),"",IF(BD56/BD57=0,"-",IF(BD56/BD57&gt;2,"+++",BD56/BD57-1)))</f>
        <v/>
      </c>
      <c r="BF56" s="331">
        <f>BF58+BF60+BF62</f>
        <v>0</v>
      </c>
      <c r="BG56" s="367" t="str">
        <f>IF(ISERROR(BF56/BF57),"",IF(BF56/BF57=0,"-",IF(BF56/BF57&gt;2,"+++",BF56/BF57-1)))</f>
        <v/>
      </c>
      <c r="BH56" s="331">
        <f>BH58+BH60+BH62</f>
        <v>0</v>
      </c>
      <c r="BI56" s="367" t="str">
        <f>IF(ISERROR(BH56/BH57),"",IF(BH56/BH57=0,"-",IF(BH56/BH57&gt;2,"+++",BH56/BH57-1)))</f>
        <v/>
      </c>
      <c r="BJ56" s="331">
        <f>BJ58+BJ60+BJ62</f>
        <v>4.8899999999999997</v>
      </c>
      <c r="BK56" s="367">
        <f>IF(ISERROR(BJ56/BJ57),"",IF(BJ56/BJ57=0,"-",IF(BJ56/BJ57&gt;2,"+++",BJ56/BJ57-1)))</f>
        <v>6.8385405287306078E-2</v>
      </c>
      <c r="BL56" s="331">
        <f t="shared" ref="BL56:BL57" si="48">BL58+BL60+BL62</f>
        <v>0.60299999999999998</v>
      </c>
      <c r="BM56" s="367" t="str">
        <f t="shared" ref="BM56" si="49">IF(ISERROR(BL56/BL57),"",IF(BL56/BL57=0,"-",IF(BL56/BL57&gt;2,"+++",BL56/BL57-1)))</f>
        <v>+++</v>
      </c>
      <c r="BN56" s="329">
        <f t="shared" si="21"/>
        <v>5.9999999999998721E-2</v>
      </c>
      <c r="BO56" s="372">
        <f>IF(ISERROR(BN56/BN57),"",IF(BN56/BN57=0,"-",IF(BN56/BN57&gt;2,"+++",BN56/BN57-1)))</f>
        <v>-0.5588235294117716</v>
      </c>
      <c r="BP56" s="329">
        <f>BP58+BP60+BP62</f>
        <v>15.395</v>
      </c>
      <c r="BQ56" s="372">
        <f>IF(ISERROR(BP56/BP57),"",IF(BP56/BP57=0,"-",IF(BP56/BP57&gt;2,"+++",BP56/BP57-1)))</f>
        <v>-0.10478571843926265</v>
      </c>
      <c r="BR56" s="334"/>
      <c r="BS56" s="444"/>
      <c r="BT56" s="373"/>
      <c r="CI56" s="375"/>
      <c r="CJ56" s="375"/>
    </row>
    <row r="57" spans="1:88" s="374" customFormat="1" ht="18" customHeight="1" thickBot="1">
      <c r="A57" s="171"/>
      <c r="B57" s="469"/>
      <c r="C57" s="469"/>
      <c r="D57" s="84"/>
      <c r="E57" s="301">
        <f>E56-1</f>
        <v>2023</v>
      </c>
      <c r="F57" s="302">
        <f>F59+F61+F63</f>
        <v>62.575999999999993</v>
      </c>
      <c r="G57" s="376"/>
      <c r="H57" s="304">
        <f>H59+H61+H63</f>
        <v>0</v>
      </c>
      <c r="I57" s="376"/>
      <c r="J57" s="304">
        <f>J59+J61+J63</f>
        <v>0</v>
      </c>
      <c r="K57" s="376"/>
      <c r="L57" s="304">
        <f>L59+L61+L63</f>
        <v>3.8</v>
      </c>
      <c r="M57" s="376"/>
      <c r="N57" s="304">
        <f>N59+N61+N63</f>
        <v>0</v>
      </c>
      <c r="O57" s="376"/>
      <c r="P57" s="304">
        <f>P59+P61+P63</f>
        <v>0</v>
      </c>
      <c r="Q57" s="376"/>
      <c r="R57" s="304">
        <f>R59+R61+R63</f>
        <v>0</v>
      </c>
      <c r="S57" s="376"/>
      <c r="T57" s="304">
        <f>T59+T61+T63</f>
        <v>0.1</v>
      </c>
      <c r="U57" s="376"/>
      <c r="V57" s="304">
        <f>V59+V61+V63</f>
        <v>0</v>
      </c>
      <c r="W57" s="376"/>
      <c r="X57" s="304">
        <f>X59+X61+X63</f>
        <v>2.1759999999999997</v>
      </c>
      <c r="Y57" s="376"/>
      <c r="Z57" s="304">
        <f>Z59+Z61+Z63</f>
        <v>1.62</v>
      </c>
      <c r="AA57" s="376"/>
      <c r="AB57" s="304">
        <f>AB59+AB61+AB63</f>
        <v>0</v>
      </c>
      <c r="AC57" s="376"/>
      <c r="AD57" s="304"/>
      <c r="AE57" s="376"/>
      <c r="AF57" s="302">
        <f t="shared" si="26"/>
        <v>2871.58</v>
      </c>
      <c r="AG57" s="377"/>
      <c r="AH57" s="302">
        <f>AH59+AH61+AH63</f>
        <v>2941.8519999999999</v>
      </c>
      <c r="AI57" s="377"/>
      <c r="AJ57" s="302"/>
      <c r="AK57" s="455"/>
      <c r="AL57" s="370"/>
      <c r="AM57" s="167"/>
      <c r="AN57" s="469"/>
      <c r="AO57" s="469"/>
      <c r="AP57" s="84"/>
      <c r="AQ57" s="301">
        <f t="shared" si="20"/>
        <v>2023</v>
      </c>
      <c r="AR57" s="302">
        <f>AR59+AR61+AR63</f>
        <v>12.475999999999999</v>
      </c>
      <c r="AS57" s="378"/>
      <c r="AT57" s="304">
        <f>AT59+AT61+AT63</f>
        <v>0</v>
      </c>
      <c r="AU57" s="376"/>
      <c r="AV57" s="304">
        <f>AV59+AV61+AV63</f>
        <v>0</v>
      </c>
      <c r="AW57" s="376"/>
      <c r="AX57" s="304">
        <f>AX59+AX61+AX63</f>
        <v>0</v>
      </c>
      <c r="AY57" s="376"/>
      <c r="AZ57" s="304">
        <f>AZ59+AZ61+AZ63</f>
        <v>2E-3</v>
      </c>
      <c r="BA57" s="376"/>
      <c r="BB57" s="304">
        <f>BB59+BB61+BB63</f>
        <v>0</v>
      </c>
      <c r="BC57" s="376"/>
      <c r="BD57" s="304">
        <f>BD59+BD61+BD63</f>
        <v>0</v>
      </c>
      <c r="BE57" s="376"/>
      <c r="BF57" s="304">
        <f>BF59+BF61+BF63</f>
        <v>0</v>
      </c>
      <c r="BG57" s="376"/>
      <c r="BH57" s="304">
        <f>BH59+BH61+BH63</f>
        <v>0</v>
      </c>
      <c r="BI57" s="376"/>
      <c r="BJ57" s="304">
        <f>BJ59+BJ61+BJ63</f>
        <v>4.577</v>
      </c>
      <c r="BK57" s="376"/>
      <c r="BL57" s="304">
        <f t="shared" si="48"/>
        <v>6.0000000000000001E-3</v>
      </c>
      <c r="BM57" s="376"/>
      <c r="BN57" s="302">
        <f t="shared" si="21"/>
        <v>0.13599999999999923</v>
      </c>
      <c r="BO57" s="377"/>
      <c r="BP57" s="302">
        <f>BP59+BP61+BP63</f>
        <v>17.196999999999999</v>
      </c>
      <c r="BQ57" s="377"/>
      <c r="BR57" s="307"/>
      <c r="BS57" s="456"/>
      <c r="BT57" s="373"/>
      <c r="CI57" s="375"/>
      <c r="CJ57" s="375"/>
    </row>
    <row r="58" spans="1:88" s="32" customFormat="1" ht="18" hidden="1" customHeight="1" outlineLevel="1">
      <c r="A58" s="121"/>
      <c r="B58" s="122" t="s">
        <v>141</v>
      </c>
      <c r="C58" s="123" t="s">
        <v>142</v>
      </c>
      <c r="D58" s="124" t="s">
        <v>143</v>
      </c>
      <c r="E58" s="337">
        <f>$R$5</f>
        <v>2024</v>
      </c>
      <c r="F58" s="338">
        <v>0</v>
      </c>
      <c r="G58" s="380" t="str">
        <f>IF(ISERROR(F58/F59),"",IF(F58/F59=0,"-",IF(F58/F59&gt;2,"+++",F58/F59-1)))</f>
        <v/>
      </c>
      <c r="H58" s="339">
        <v>0</v>
      </c>
      <c r="I58" s="380" t="str">
        <f>IF(ISERROR(H58/H59),"",IF(H58/H59=0,"-",IF(H58/H59&gt;2,"+++",H58/H59-1)))</f>
        <v/>
      </c>
      <c r="J58" s="339">
        <v>0</v>
      </c>
      <c r="K58" s="380" t="str">
        <f>IF(ISERROR(J58/J59),"",IF(J58/J59=0,"-",IF(J58/J59&gt;2,"+++",J58/J59-1)))</f>
        <v/>
      </c>
      <c r="L58" s="339">
        <v>0</v>
      </c>
      <c r="M58" s="380" t="str">
        <f>IF(ISERROR(L58/L59),"",IF(L58/L59=0,"-",IF(L58/L59&gt;2,"+++",L58/L59-1)))</f>
        <v/>
      </c>
      <c r="N58" s="339">
        <v>0</v>
      </c>
      <c r="O58" s="380" t="str">
        <f>IF(ISERROR(N58/N59),"",IF(N58/N59=0,"-",IF(N58/N59&gt;2,"+++",N58/N59-1)))</f>
        <v/>
      </c>
      <c r="P58" s="339">
        <v>0</v>
      </c>
      <c r="Q58" s="380" t="str">
        <f>IF(ISERROR(P58/P59),"",IF(P58/P59=0,"-",IF(P58/P59&gt;2,"+++",P58/P59-1)))</f>
        <v/>
      </c>
      <c r="R58" s="339">
        <v>0</v>
      </c>
      <c r="S58" s="380" t="str">
        <f>IF(ISERROR(R58/R59),"",IF(R58/R59=0,"-",IF(R58/R59&gt;2,"+++",R58/R59-1)))</f>
        <v/>
      </c>
      <c r="T58" s="339">
        <v>0</v>
      </c>
      <c r="U58" s="380" t="str">
        <f>IF(ISERROR(T58/T59),"",IF(T58/T59=0,"-",IF(T58/T59&gt;2,"+++",T58/T59-1)))</f>
        <v/>
      </c>
      <c r="V58" s="339">
        <v>0</v>
      </c>
      <c r="W58" s="380" t="str">
        <f>IF(ISERROR(V58/V59),"",IF(V58/V59=0,"-",IF(V58/V59&gt;2,"+++",V58/V59-1)))</f>
        <v/>
      </c>
      <c r="X58" s="339">
        <v>0</v>
      </c>
      <c r="Y58" s="380" t="str">
        <f>IF(ISERROR(X58/X59),"",IF(X58/X59=0,"-",IF(X58/X59&gt;2,"+++",X58/X59-1)))</f>
        <v/>
      </c>
      <c r="Z58" s="339">
        <v>0</v>
      </c>
      <c r="AA58" s="380" t="str">
        <f>IF(ISERROR(Z58/Z59),"",IF(Z58/Z59=0,"-",IF(Z58/Z59&gt;2,"+++",Z58/Z59-1)))</f>
        <v/>
      </c>
      <c r="AB58" s="339">
        <v>0</v>
      </c>
      <c r="AC58" s="380" t="str">
        <f>IF(ISERROR(AB58/AB59),"",IF(AB58/AB59=0,"-",IF(AB58/AB59&gt;2,"+++",AB58/AB59-1)))</f>
        <v/>
      </c>
      <c r="AD58" s="339"/>
      <c r="AE58" s="380"/>
      <c r="AF58" s="338">
        <f t="shared" si="26"/>
        <v>11.228999999999999</v>
      </c>
      <c r="AG58" s="381" t="str">
        <f>IF(ISERROR(AF58/AF59),"",IF(AF58/AF59=0,"-",IF(AF58/AF59&gt;2,"+++",AF58/AF59-1)))</f>
        <v/>
      </c>
      <c r="AH58" s="338">
        <v>11.228999999999999</v>
      </c>
      <c r="AI58" s="381" t="str">
        <f>IF(ISERROR(AH58/AH59),"",IF(AH58/AH59=0,"-",IF(AH58/AH59&gt;2,"+++",AH58/AH59-1)))</f>
        <v/>
      </c>
      <c r="AJ58" s="338"/>
      <c r="AK58" s="457"/>
      <c r="AL58" s="291"/>
      <c r="AM58" s="121"/>
      <c r="AN58" s="122" t="s">
        <v>141</v>
      </c>
      <c r="AO58" s="123" t="s">
        <v>142</v>
      </c>
      <c r="AP58" s="124" t="s">
        <v>143</v>
      </c>
      <c r="AQ58" s="337">
        <f t="shared" si="18"/>
        <v>2024</v>
      </c>
      <c r="AR58" s="338">
        <v>0</v>
      </c>
      <c r="AS58" s="352" t="str">
        <f>IF(ISERROR(AR58/AR59),"",IF(AR58/AR59=0,"-",IF(AR58/AR59&gt;2,"+++",AR58/AR59-1)))</f>
        <v>-</v>
      </c>
      <c r="AT58" s="339">
        <v>0</v>
      </c>
      <c r="AU58" s="350" t="str">
        <f>IF(ISERROR(AT58/AT59),"",IF(AT58/AT59=0,"-",IF(AT58/AT59&gt;2,"+++",AT58/AT59-1)))</f>
        <v/>
      </c>
      <c r="AV58" s="339">
        <v>0</v>
      </c>
      <c r="AW58" s="350" t="str">
        <f>IF(ISERROR(AV58/AV59),"",IF(AV58/AV59=0,"-",IF(AV58/AV59&gt;2,"+++",AV58/AV59-1)))</f>
        <v/>
      </c>
      <c r="AX58" s="339">
        <v>0</v>
      </c>
      <c r="AY58" s="350" t="str">
        <f>IF(ISERROR(AX58/AX59),"",IF(AX58/AX59=0,"-",IF(AX58/AX59&gt;2,"+++",AX58/AX59-1)))</f>
        <v/>
      </c>
      <c r="AZ58" s="339">
        <v>0</v>
      </c>
      <c r="BA58" s="350" t="str">
        <f>IF(ISERROR(AZ58/AZ59),"",IF(AZ58/AZ59=0,"-",IF(AZ58/AZ59&gt;2,"+++",AZ58/AZ59-1)))</f>
        <v/>
      </c>
      <c r="BB58" s="339">
        <v>0</v>
      </c>
      <c r="BC58" s="350" t="str">
        <f>IF(ISERROR(BB58/BB59),"",IF(BB58/BB59=0,"-",IF(BB58/BB59&gt;2,"+++",BB58/BB59-1)))</f>
        <v/>
      </c>
      <c r="BD58" s="339">
        <v>0</v>
      </c>
      <c r="BE58" s="350" t="str">
        <f>IF(ISERROR(BD58/BD59),"",IF(BD58/BD59=0,"-",IF(BD58/BD59&gt;2,"+++",BD58/BD59-1)))</f>
        <v/>
      </c>
      <c r="BF58" s="339">
        <v>0</v>
      </c>
      <c r="BG58" s="350" t="str">
        <f>IF(ISERROR(BF58/BF59),"",IF(BF58/BF59=0,"-",IF(BF58/BF59&gt;2,"+++",BF58/BF59-1)))</f>
        <v/>
      </c>
      <c r="BH58" s="339">
        <v>0</v>
      </c>
      <c r="BI58" s="350" t="str">
        <f>IF(ISERROR(BH58/BH59),"",IF(BH58/BH59=0,"-",IF(BH58/BH59&gt;2,"+++",BH58/BH59-1)))</f>
        <v/>
      </c>
      <c r="BJ58" s="339">
        <v>0</v>
      </c>
      <c r="BK58" s="350" t="str">
        <f>IF(ISERROR(BJ58/BJ59),"",IF(BJ58/BJ59=0,"-",IF(BJ58/BJ59&gt;2,"+++",BJ58/BJ59-1)))</f>
        <v/>
      </c>
      <c r="BL58" s="339">
        <v>0</v>
      </c>
      <c r="BM58" s="350" t="str">
        <f t="shared" ref="BM58" si="50">IF(ISERROR(BL58/BL59),"",IF(BL58/BL59=0,"-",IF(BL58/BL59&gt;2,"+++",BL58/BL59-1)))</f>
        <v/>
      </c>
      <c r="BN58" s="338">
        <f t="shared" si="21"/>
        <v>0</v>
      </c>
      <c r="BO58" s="351" t="str">
        <f>IF(ISERROR(BN58/BN59),"",IF(BN58/BN59=0,"-",IF(BN58/BN59&gt;2,"+++",BN58/BN59-1)))</f>
        <v/>
      </c>
      <c r="BP58" s="338">
        <v>0</v>
      </c>
      <c r="BQ58" s="351" t="str">
        <f>IF(ISERROR(BP58/BP59),"",IF(BP58/BP59=0,"-",IF(BP58/BP59&gt;2,"+++",BP58/BP59-1)))</f>
        <v>-</v>
      </c>
      <c r="BR58" s="340"/>
      <c r="BS58" s="458"/>
      <c r="BT58" s="295"/>
      <c r="CI58" s="300"/>
      <c r="CJ58" s="300"/>
    </row>
    <row r="59" spans="1:88" s="32" customFormat="1" ht="18" hidden="1" customHeight="1" outlineLevel="1">
      <c r="A59" s="121"/>
      <c r="B59" s="133"/>
      <c r="C59" s="134"/>
      <c r="D59" s="113" t="s">
        <v>143</v>
      </c>
      <c r="E59" s="342">
        <f>E58-1</f>
        <v>2023</v>
      </c>
      <c r="F59" s="343">
        <v>0</v>
      </c>
      <c r="G59" s="354"/>
      <c r="H59" s="345">
        <v>0</v>
      </c>
      <c r="I59" s="354"/>
      <c r="J59" s="345">
        <v>0</v>
      </c>
      <c r="K59" s="354"/>
      <c r="L59" s="345">
        <v>0</v>
      </c>
      <c r="M59" s="354"/>
      <c r="N59" s="345">
        <v>0</v>
      </c>
      <c r="O59" s="354"/>
      <c r="P59" s="345">
        <v>0</v>
      </c>
      <c r="Q59" s="354"/>
      <c r="R59" s="345">
        <v>0</v>
      </c>
      <c r="S59" s="354"/>
      <c r="T59" s="345">
        <v>0</v>
      </c>
      <c r="U59" s="354"/>
      <c r="V59" s="345">
        <v>0</v>
      </c>
      <c r="W59" s="354"/>
      <c r="X59" s="345">
        <v>0</v>
      </c>
      <c r="Y59" s="354"/>
      <c r="Z59" s="345">
        <v>0</v>
      </c>
      <c r="AA59" s="354"/>
      <c r="AB59" s="345">
        <v>0</v>
      </c>
      <c r="AC59" s="354"/>
      <c r="AD59" s="345"/>
      <c r="AE59" s="354"/>
      <c r="AF59" s="343">
        <f t="shared" si="26"/>
        <v>0</v>
      </c>
      <c r="AG59" s="355"/>
      <c r="AH59" s="343">
        <v>0</v>
      </c>
      <c r="AI59" s="355"/>
      <c r="AJ59" s="343"/>
      <c r="AK59" s="451"/>
      <c r="AL59" s="291"/>
      <c r="AM59" s="121"/>
      <c r="AN59" s="133"/>
      <c r="AO59" s="134"/>
      <c r="AP59" s="113" t="s">
        <v>143</v>
      </c>
      <c r="AQ59" s="342">
        <f t="shared" si="20"/>
        <v>2023</v>
      </c>
      <c r="AR59" s="343">
        <v>0.98299999999999998</v>
      </c>
      <c r="AS59" s="356"/>
      <c r="AT59" s="345">
        <v>0</v>
      </c>
      <c r="AU59" s="354"/>
      <c r="AV59" s="345">
        <v>0</v>
      </c>
      <c r="AW59" s="354"/>
      <c r="AX59" s="345">
        <v>0</v>
      </c>
      <c r="AY59" s="354"/>
      <c r="AZ59" s="345">
        <v>0</v>
      </c>
      <c r="BA59" s="354"/>
      <c r="BB59" s="345">
        <v>0</v>
      </c>
      <c r="BC59" s="354"/>
      <c r="BD59" s="345">
        <v>0</v>
      </c>
      <c r="BE59" s="354"/>
      <c r="BF59" s="345">
        <v>0</v>
      </c>
      <c r="BG59" s="354"/>
      <c r="BH59" s="345">
        <v>0</v>
      </c>
      <c r="BI59" s="354"/>
      <c r="BJ59" s="345">
        <v>0</v>
      </c>
      <c r="BK59" s="354"/>
      <c r="BL59" s="345">
        <v>0</v>
      </c>
      <c r="BM59" s="354"/>
      <c r="BN59" s="343">
        <f t="shared" si="21"/>
        <v>0</v>
      </c>
      <c r="BO59" s="355"/>
      <c r="BP59" s="343">
        <v>0.98299999999999998</v>
      </c>
      <c r="BQ59" s="355"/>
      <c r="BR59" s="348"/>
      <c r="BS59" s="452"/>
      <c r="BT59" s="295"/>
      <c r="CI59" s="300"/>
      <c r="CJ59" s="300"/>
    </row>
    <row r="60" spans="1:88" ht="15" hidden="1" customHeight="1" outlineLevel="1">
      <c r="A60" s="121"/>
      <c r="B60" s="122" t="s">
        <v>144</v>
      </c>
      <c r="C60" s="123" t="s">
        <v>145</v>
      </c>
      <c r="D60" s="124" t="s">
        <v>146</v>
      </c>
      <c r="E60" s="337">
        <f>$R$5</f>
        <v>2024</v>
      </c>
      <c r="F60" s="338">
        <v>0</v>
      </c>
      <c r="G60" s="313" t="str">
        <f>IF(ISERROR(F60/F61),"",IF(F60/F61=0,"-",IF(F60/F61&gt;2,"+++",F60/F61-1)))</f>
        <v>-</v>
      </c>
      <c r="H60" s="339">
        <v>0</v>
      </c>
      <c r="I60" s="313" t="str">
        <f>IF(ISERROR(H60/H61),"",IF(H60/H61=0,"-",IF(H60/H61&gt;2,"+++",H60/H61-1)))</f>
        <v/>
      </c>
      <c r="J60" s="339">
        <v>0</v>
      </c>
      <c r="K60" s="313" t="str">
        <f>IF(ISERROR(J60/J61),"",IF(J60/J61=0,"-",IF(J60/J61&gt;2,"+++",J60/J61-1)))</f>
        <v/>
      </c>
      <c r="L60" s="339">
        <v>0</v>
      </c>
      <c r="M60" s="313" t="str">
        <f>IF(ISERROR(L60/L61),"",IF(L60/L61=0,"-",IF(L60/L61&gt;2,"+++",L60/L61-1)))</f>
        <v/>
      </c>
      <c r="N60" s="339">
        <v>0</v>
      </c>
      <c r="O60" s="313" t="str">
        <f>IF(ISERROR(N60/N61),"",IF(N60/N61=0,"-",IF(N60/N61&gt;2,"+++",N60/N61-1)))</f>
        <v/>
      </c>
      <c r="P60" s="339">
        <v>0</v>
      </c>
      <c r="Q60" s="313" t="str">
        <f>IF(ISERROR(P60/P61),"",IF(P60/P61=0,"-",IF(P60/P61&gt;2,"+++",P60/P61-1)))</f>
        <v/>
      </c>
      <c r="R60" s="339">
        <v>0</v>
      </c>
      <c r="S60" s="313" t="str">
        <f>IF(ISERROR(R60/R61),"",IF(R60/R61=0,"-",IF(R60/R61&gt;2,"+++",R60/R61-1)))</f>
        <v/>
      </c>
      <c r="T60" s="339">
        <v>0</v>
      </c>
      <c r="U60" s="313" t="str">
        <f>IF(ISERROR(T60/T61),"",IF(T60/T61=0,"-",IF(T60/T61&gt;2,"+++",T60/T61-1)))</f>
        <v/>
      </c>
      <c r="V60" s="339">
        <v>0</v>
      </c>
      <c r="W60" s="313" t="str">
        <f>IF(ISERROR(V60/V61),"",IF(V60/V61=0,"-",IF(V60/V61&gt;2,"+++",V60/V61-1)))</f>
        <v/>
      </c>
      <c r="X60" s="339">
        <v>0</v>
      </c>
      <c r="Y60" s="313" t="str">
        <f>IF(ISERROR(X60/X61),"",IF(X60/X61=0,"-",IF(X60/X61&gt;2,"+++",X60/X61-1)))</f>
        <v/>
      </c>
      <c r="Z60" s="339">
        <v>0</v>
      </c>
      <c r="AA60" s="313" t="str">
        <f>IF(ISERROR(Z60/Z61),"",IF(Z60/Z61=0,"-",IF(Z60/Z61&gt;2,"+++",Z60/Z61-1)))</f>
        <v/>
      </c>
      <c r="AB60" s="339">
        <v>0</v>
      </c>
      <c r="AC60" s="313" t="str">
        <f>IF(ISERROR(AB60/AB61),"",IF(AB60/AB61=0,"-",IF(AB60/AB61&gt;2,"+++",AB60/AB61-1)))</f>
        <v/>
      </c>
      <c r="AD60" s="339"/>
      <c r="AE60" s="313"/>
      <c r="AF60" s="338">
        <f t="shared" si="26"/>
        <v>71.753</v>
      </c>
      <c r="AG60" s="315">
        <f>IF(ISERROR(AF60/AF61),"",IF(AF60/AF61=0,"-",IF(AF60/AF61&gt;2,"+++",AF60/AF61-1)))</f>
        <v>-0.22317494343217803</v>
      </c>
      <c r="AH60" s="338">
        <v>71.753</v>
      </c>
      <c r="AI60" s="315">
        <f>IF(ISERROR(AH60/AH61),"",IF(AH60/AH61=0,"-",IF(AH60/AH61&gt;2,"+++",AH60/AH61-1)))</f>
        <v>-0.23389920990817847</v>
      </c>
      <c r="AJ60" s="338"/>
      <c r="AK60" s="443"/>
      <c r="AL60" s="317"/>
      <c r="AM60" s="121"/>
      <c r="AN60" s="122" t="s">
        <v>144</v>
      </c>
      <c r="AO60" s="123" t="s">
        <v>145</v>
      </c>
      <c r="AP60" s="124" t="s">
        <v>146</v>
      </c>
      <c r="AQ60" s="337">
        <f t="shared" si="18"/>
        <v>2024</v>
      </c>
      <c r="AR60" s="338">
        <v>3.0000000000000001E-3</v>
      </c>
      <c r="AS60" s="318">
        <f>IF(ISERROR(AR60/AR61),"",IF(AR60/AR61=0,"-",IF(AR60/AR61&gt;2,"+++",AR60/AR61-1)))</f>
        <v>-0.25</v>
      </c>
      <c r="AT60" s="339">
        <v>0</v>
      </c>
      <c r="AU60" s="313" t="str">
        <f>IF(ISERROR(AT60/AT61),"",IF(AT60/AT61=0,"-",IF(AT60/AT61&gt;2,"+++",AT60/AT61-1)))</f>
        <v/>
      </c>
      <c r="AV60" s="339">
        <v>0</v>
      </c>
      <c r="AW60" s="313" t="str">
        <f>IF(ISERROR(AV60/AV61),"",IF(AV60/AV61=0,"-",IF(AV60/AV61&gt;2,"+++",AV60/AV61-1)))</f>
        <v/>
      </c>
      <c r="AX60" s="339">
        <v>0</v>
      </c>
      <c r="AY60" s="313" t="str">
        <f>IF(ISERROR(AX60/AX61),"",IF(AX60/AX61=0,"-",IF(AX60/AX61&gt;2,"+++",AX60/AX61-1)))</f>
        <v/>
      </c>
      <c r="AZ60" s="339">
        <v>0</v>
      </c>
      <c r="BA60" s="313" t="str">
        <f>IF(ISERROR(AZ60/AZ61),"",IF(AZ60/AZ61=0,"-",IF(AZ60/AZ61&gt;2,"+++",AZ60/AZ61-1)))</f>
        <v/>
      </c>
      <c r="BB60" s="339">
        <v>0</v>
      </c>
      <c r="BC60" s="313" t="str">
        <f>IF(ISERROR(BB60/BB61),"",IF(BB60/BB61=0,"-",IF(BB60/BB61&gt;2,"+++",BB60/BB61-1)))</f>
        <v/>
      </c>
      <c r="BD60" s="339">
        <v>0</v>
      </c>
      <c r="BE60" s="313" t="str">
        <f>IF(ISERROR(BD60/BD61),"",IF(BD60/BD61=0,"-",IF(BD60/BD61&gt;2,"+++",BD60/BD61-1)))</f>
        <v/>
      </c>
      <c r="BF60" s="339">
        <v>0</v>
      </c>
      <c r="BG60" s="313" t="str">
        <f>IF(ISERROR(BF60/BF61),"",IF(BF60/BF61=0,"-",IF(BF60/BF61&gt;2,"+++",BF60/BF61-1)))</f>
        <v/>
      </c>
      <c r="BH60" s="339">
        <v>0</v>
      </c>
      <c r="BI60" s="313" t="str">
        <f>IF(ISERROR(BH60/BH61),"",IF(BH60/BH61=0,"-",IF(BH60/BH61&gt;2,"+++",BH60/BH61-1)))</f>
        <v/>
      </c>
      <c r="BJ60" s="339">
        <v>0</v>
      </c>
      <c r="BK60" s="313" t="str">
        <f>IF(ISERROR(BJ60/BJ61),"",IF(BJ60/BJ61=0,"-",IF(BJ60/BJ61&gt;2,"+++",BJ60/BJ61-1)))</f>
        <v/>
      </c>
      <c r="BL60" s="339">
        <v>0</v>
      </c>
      <c r="BM60" s="313" t="str">
        <f t="shared" ref="BM60" si="51">IF(ISERROR(BL60/BL61),"",IF(BL60/BL61=0,"-",IF(BL60/BL61&gt;2,"+++",BL60/BL61-1)))</f>
        <v/>
      </c>
      <c r="BN60" s="338">
        <f t="shared" si="21"/>
        <v>0</v>
      </c>
      <c r="BO60" s="315" t="str">
        <f>IF(ISERROR(BN60/BN61),"",IF(BN60/BN61=0,"-",IF(BN60/BN61&gt;2,"+++",BN60/BN61-1)))</f>
        <v>-</v>
      </c>
      <c r="BP60" s="338">
        <v>3.0000000000000001E-3</v>
      </c>
      <c r="BQ60" s="315">
        <f>IF(ISERROR(BP60/BP61),"",IF(BP60/BP61=0,"-",IF(BP60/BP61&gt;2,"+++",BP60/BP61-1)))</f>
        <v>-0.4</v>
      </c>
      <c r="BR60" s="340"/>
      <c r="BS60" s="444"/>
      <c r="BT60" s="321"/>
      <c r="CI60" s="144"/>
      <c r="CJ60" s="144"/>
    </row>
    <row r="61" spans="1:88" ht="15" hidden="1" customHeight="1" outlineLevel="1">
      <c r="A61" s="121"/>
      <c r="B61" s="133"/>
      <c r="C61" s="134"/>
      <c r="D61" s="113" t="s">
        <v>146</v>
      </c>
      <c r="E61" s="342">
        <f>E60-1</f>
        <v>2023</v>
      </c>
      <c r="F61" s="343">
        <v>1.2929999999999999</v>
      </c>
      <c r="G61" s="358"/>
      <c r="H61" s="345">
        <v>0</v>
      </c>
      <c r="I61" s="358"/>
      <c r="J61" s="345">
        <v>0</v>
      </c>
      <c r="K61" s="358"/>
      <c r="L61" s="345">
        <v>0</v>
      </c>
      <c r="M61" s="358"/>
      <c r="N61" s="345">
        <v>0</v>
      </c>
      <c r="O61" s="358"/>
      <c r="P61" s="345">
        <v>0</v>
      </c>
      <c r="Q61" s="358"/>
      <c r="R61" s="345">
        <v>0</v>
      </c>
      <c r="S61" s="358"/>
      <c r="T61" s="345">
        <v>0</v>
      </c>
      <c r="U61" s="358"/>
      <c r="V61" s="345">
        <v>0</v>
      </c>
      <c r="W61" s="358"/>
      <c r="X61" s="345">
        <v>0</v>
      </c>
      <c r="Y61" s="358"/>
      <c r="Z61" s="345">
        <v>0</v>
      </c>
      <c r="AA61" s="358"/>
      <c r="AB61" s="345">
        <v>0</v>
      </c>
      <c r="AC61" s="358"/>
      <c r="AD61" s="345"/>
      <c r="AE61" s="358"/>
      <c r="AF61" s="343">
        <f t="shared" si="26"/>
        <v>92.36699999999999</v>
      </c>
      <c r="AG61" s="359"/>
      <c r="AH61" s="343">
        <v>93.66</v>
      </c>
      <c r="AI61" s="359"/>
      <c r="AJ61" s="343"/>
      <c r="AK61" s="453"/>
      <c r="AL61" s="317"/>
      <c r="AM61" s="121"/>
      <c r="AN61" s="133"/>
      <c r="AO61" s="134"/>
      <c r="AP61" s="113" t="s">
        <v>146</v>
      </c>
      <c r="AQ61" s="342">
        <f t="shared" si="20"/>
        <v>2023</v>
      </c>
      <c r="AR61" s="343">
        <v>4.0000000000000001E-3</v>
      </c>
      <c r="AS61" s="360"/>
      <c r="AT61" s="345">
        <v>0</v>
      </c>
      <c r="AU61" s="358"/>
      <c r="AV61" s="345">
        <v>0</v>
      </c>
      <c r="AW61" s="358"/>
      <c r="AX61" s="345">
        <v>0</v>
      </c>
      <c r="AY61" s="358"/>
      <c r="AZ61" s="345">
        <v>0</v>
      </c>
      <c r="BA61" s="358"/>
      <c r="BB61" s="345">
        <v>0</v>
      </c>
      <c r="BC61" s="358"/>
      <c r="BD61" s="345">
        <v>0</v>
      </c>
      <c r="BE61" s="358"/>
      <c r="BF61" s="345">
        <v>0</v>
      </c>
      <c r="BG61" s="358"/>
      <c r="BH61" s="345">
        <v>0</v>
      </c>
      <c r="BI61" s="358"/>
      <c r="BJ61" s="345">
        <v>0</v>
      </c>
      <c r="BK61" s="358"/>
      <c r="BL61" s="345">
        <v>0</v>
      </c>
      <c r="BM61" s="358"/>
      <c r="BN61" s="343">
        <f t="shared" si="21"/>
        <v>1E-3</v>
      </c>
      <c r="BO61" s="359"/>
      <c r="BP61" s="343">
        <v>5.0000000000000001E-3</v>
      </c>
      <c r="BQ61" s="359"/>
      <c r="BR61" s="348"/>
      <c r="BS61" s="454"/>
      <c r="BT61" s="321"/>
      <c r="CI61" s="144"/>
      <c r="CJ61" s="144"/>
    </row>
    <row r="62" spans="1:88" ht="15" hidden="1" customHeight="1" outlineLevel="1">
      <c r="A62" s="121"/>
      <c r="B62" s="122" t="s">
        <v>147</v>
      </c>
      <c r="C62" s="123" t="s">
        <v>148</v>
      </c>
      <c r="D62" s="124" t="s">
        <v>149</v>
      </c>
      <c r="E62" s="337">
        <f>$R$5</f>
        <v>2024</v>
      </c>
      <c r="F62" s="338">
        <v>45.199000000000005</v>
      </c>
      <c r="G62" s="313">
        <f>IF(ISERROR(F62/F63),"",IF(F62/F63=0,"-",IF(F62/F63&gt;2,"+++",F62/F63-1)))</f>
        <v>-0.26245451430249811</v>
      </c>
      <c r="H62" s="339">
        <v>0</v>
      </c>
      <c r="I62" s="313" t="str">
        <f>IF(ISERROR(H62/H63),"",IF(H62/H63=0,"-",IF(H62/H63&gt;2,"+++",H62/H63-1)))</f>
        <v/>
      </c>
      <c r="J62" s="339">
        <v>0</v>
      </c>
      <c r="K62" s="313" t="str">
        <f>IF(ISERROR(J62/J63),"",IF(J62/J63=0,"-",IF(J62/J63&gt;2,"+++",J62/J63-1)))</f>
        <v/>
      </c>
      <c r="L62" s="339">
        <v>1.6</v>
      </c>
      <c r="M62" s="313">
        <f>IF(ISERROR(L62/L63),"",IF(L62/L63=0,"-",IF(L62/L63&gt;2,"+++",L62/L63-1)))</f>
        <v>-0.57894736842105265</v>
      </c>
      <c r="N62" s="339">
        <v>0</v>
      </c>
      <c r="O62" s="313" t="str">
        <f>IF(ISERROR(N62/N63),"",IF(N62/N63=0,"-",IF(N62/N63&gt;2,"+++",N62/N63-1)))</f>
        <v/>
      </c>
      <c r="P62" s="339">
        <v>0</v>
      </c>
      <c r="Q62" s="313" t="str">
        <f>IF(ISERROR(P62/P63),"",IF(P62/P63=0,"-",IF(P62/P63&gt;2,"+++",P62/P63-1)))</f>
        <v/>
      </c>
      <c r="R62" s="339">
        <v>0</v>
      </c>
      <c r="S62" s="313" t="str">
        <f>IF(ISERROR(R62/R63),"",IF(R62/R63=0,"-",IF(R62/R63&gt;2,"+++",R62/R63-1)))</f>
        <v/>
      </c>
      <c r="T62" s="339">
        <v>0.4</v>
      </c>
      <c r="U62" s="313" t="str">
        <f>IF(ISERROR(T62/T63),"",IF(T62/T63=0,"-",IF(T62/T63&gt;2,"+++",T62/T63-1)))</f>
        <v>+++</v>
      </c>
      <c r="V62" s="339">
        <v>0</v>
      </c>
      <c r="W62" s="313" t="str">
        <f>IF(ISERROR(V62/V63),"",IF(V62/V63=0,"-",IF(V62/V63&gt;2,"+++",V62/V63-1)))</f>
        <v/>
      </c>
      <c r="X62" s="339">
        <v>0</v>
      </c>
      <c r="Y62" s="313" t="str">
        <f>IF(ISERROR(X62/X63),"",IF(X62/X63=0,"-",IF(X62/X63&gt;2,"+++",X62/X63-1)))</f>
        <v>-</v>
      </c>
      <c r="Z62" s="339">
        <v>25.2</v>
      </c>
      <c r="AA62" s="313" t="str">
        <f>IF(ISERROR(Z62/Z63),"",IF(Z62/Z63=0,"-",IF(Z62/Z63&gt;2,"+++",Z62/Z63-1)))</f>
        <v>+++</v>
      </c>
      <c r="AB62" s="339">
        <v>0</v>
      </c>
      <c r="AC62" s="313" t="str">
        <f>IF(ISERROR(AB62/AB63),"",IF(AB62/AB63=0,"-",IF(AB62/AB63&gt;2,"+++",AB62/AB63-1)))</f>
        <v/>
      </c>
      <c r="AD62" s="339"/>
      <c r="AE62" s="313"/>
      <c r="AF62" s="338">
        <f t="shared" si="26"/>
        <v>5658.9030000000002</v>
      </c>
      <c r="AG62" s="315" t="str">
        <f>IF(ISERROR(AF62/AF63),"",IF(AF62/AF63=0,"-",IF(AF62/AF63&gt;2,"+++",AF62/AF63-1)))</f>
        <v>+++</v>
      </c>
      <c r="AH62" s="338">
        <v>5731.3019999999997</v>
      </c>
      <c r="AI62" s="315" t="str">
        <f>IF(ISERROR(AH62/AH63),"",IF(AH62/AH63=0,"-",IF(AH62/AH63&gt;2,"+++",AH62/AH63-1)))</f>
        <v>+++</v>
      </c>
      <c r="AJ62" s="338"/>
      <c r="AK62" s="443"/>
      <c r="AL62" s="317"/>
      <c r="AM62" s="121"/>
      <c r="AN62" s="122" t="s">
        <v>147</v>
      </c>
      <c r="AO62" s="123" t="s">
        <v>148</v>
      </c>
      <c r="AP62" s="124" t="s">
        <v>149</v>
      </c>
      <c r="AQ62" s="337">
        <f t="shared" si="18"/>
        <v>2024</v>
      </c>
      <c r="AR62" s="338">
        <v>9.8330000000000002</v>
      </c>
      <c r="AS62" s="318">
        <f>IF(ISERROR(AR62/AR63),"",IF(AR62/AR63=0,"-",IF(AR62/AR63&gt;2,"+++",AR62/AR63-1)))</f>
        <v>-0.14413787100705011</v>
      </c>
      <c r="AT62" s="339">
        <v>0</v>
      </c>
      <c r="AU62" s="313" t="str">
        <f>IF(ISERROR(AT62/AT63),"",IF(AT62/AT63=0,"-",IF(AT62/AT63&gt;2,"+++",AT62/AT63-1)))</f>
        <v/>
      </c>
      <c r="AV62" s="339">
        <v>1E-3</v>
      </c>
      <c r="AW62" s="313" t="str">
        <f>IF(ISERROR(AV62/AV63),"",IF(AV62/AV63=0,"-",IF(AV62/AV63&gt;2,"+++",AV62/AV63-1)))</f>
        <v/>
      </c>
      <c r="AX62" s="339">
        <v>0</v>
      </c>
      <c r="AY62" s="313" t="str">
        <f>IF(ISERROR(AX62/AX63),"",IF(AX62/AX63=0,"-",IF(AX62/AX63&gt;2,"+++",AX62/AX63-1)))</f>
        <v/>
      </c>
      <c r="AZ62" s="339">
        <v>5.0000000000000001E-3</v>
      </c>
      <c r="BA62" s="313" t="str">
        <f>IF(ISERROR(AZ62/AZ63),"",IF(AZ62/AZ63=0,"-",IF(AZ62/AZ63&gt;2,"+++",AZ62/AZ63-1)))</f>
        <v>+++</v>
      </c>
      <c r="BB62" s="339">
        <v>0</v>
      </c>
      <c r="BC62" s="313" t="str">
        <f>IF(ISERROR(BB62/BB63),"",IF(BB62/BB63=0,"-",IF(BB62/BB63&gt;2,"+++",BB62/BB63-1)))</f>
        <v/>
      </c>
      <c r="BD62" s="339">
        <v>0</v>
      </c>
      <c r="BE62" s="313" t="str">
        <f>IF(ISERROR(BD62/BD63),"",IF(BD62/BD63=0,"-",IF(BD62/BD63&gt;2,"+++",BD62/BD63-1)))</f>
        <v/>
      </c>
      <c r="BF62" s="339">
        <v>0</v>
      </c>
      <c r="BG62" s="313" t="str">
        <f>IF(ISERROR(BF62/BF63),"",IF(BF62/BF63=0,"-",IF(BF62/BF63&gt;2,"+++",BF62/BF63-1)))</f>
        <v/>
      </c>
      <c r="BH62" s="339">
        <v>0</v>
      </c>
      <c r="BI62" s="313" t="str">
        <f>IF(ISERROR(BH62/BH63),"",IF(BH62/BH63=0,"-",IF(BH62/BH63&gt;2,"+++",BH62/BH63-1)))</f>
        <v/>
      </c>
      <c r="BJ62" s="339">
        <v>4.8899999999999997</v>
      </c>
      <c r="BK62" s="313">
        <f>IF(ISERROR(BJ62/BJ63),"",IF(BJ62/BJ63=0,"-",IF(BJ62/BJ63&gt;2,"+++",BJ62/BJ63-1)))</f>
        <v>6.8385405287306078E-2</v>
      </c>
      <c r="BL62" s="339">
        <v>0.60299999999999998</v>
      </c>
      <c r="BM62" s="313" t="str">
        <f t="shared" ref="BM62" si="52">IF(ISERROR(BL62/BL63),"",IF(BL62/BL63=0,"-",IF(BL62/BL63&gt;2,"+++",BL62/BL63-1)))</f>
        <v>+++</v>
      </c>
      <c r="BN62" s="338">
        <f t="shared" si="21"/>
        <v>5.9999999999998721E-2</v>
      </c>
      <c r="BO62" s="315">
        <f>IF(ISERROR(BN62/BN63),"",IF(BN62/BN63=0,"-",IF(BN62/BN63&gt;2,"+++",BN62/BN63-1)))</f>
        <v>-0.55555555555557024</v>
      </c>
      <c r="BP62" s="338">
        <v>15.391999999999999</v>
      </c>
      <c r="BQ62" s="315">
        <f>IF(ISERROR(BP62/BP63),"",IF(BP62/BP63=0,"-",IF(BP62/BP63&gt;2,"+++",BP62/BP63-1)))</f>
        <v>-5.0404096489604533E-2</v>
      </c>
      <c r="BR62" s="340"/>
      <c r="BS62" s="444"/>
      <c r="BT62" s="321"/>
      <c r="CI62" s="144"/>
      <c r="CJ62" s="144"/>
    </row>
    <row r="63" spans="1:88" ht="15" hidden="1" customHeight="1" outlineLevel="1" thickBot="1">
      <c r="A63" s="121"/>
      <c r="B63" s="156"/>
      <c r="C63" s="157"/>
      <c r="D63" s="113" t="s">
        <v>149</v>
      </c>
      <c r="E63" s="383">
        <f>E62-1</f>
        <v>2023</v>
      </c>
      <c r="F63" s="362">
        <v>61.282999999999994</v>
      </c>
      <c r="G63" s="324"/>
      <c r="H63" s="363">
        <v>0</v>
      </c>
      <c r="I63" s="324"/>
      <c r="J63" s="363">
        <v>0</v>
      </c>
      <c r="K63" s="324"/>
      <c r="L63" s="363">
        <v>3.8</v>
      </c>
      <c r="M63" s="324"/>
      <c r="N63" s="363">
        <v>0</v>
      </c>
      <c r="O63" s="324"/>
      <c r="P63" s="363">
        <v>0</v>
      </c>
      <c r="Q63" s="324"/>
      <c r="R63" s="363">
        <v>0</v>
      </c>
      <c r="S63" s="324"/>
      <c r="T63" s="363">
        <v>0.1</v>
      </c>
      <c r="U63" s="324"/>
      <c r="V63" s="363">
        <v>0</v>
      </c>
      <c r="W63" s="324"/>
      <c r="X63" s="363">
        <v>2.1759999999999997</v>
      </c>
      <c r="Y63" s="324"/>
      <c r="Z63" s="363">
        <v>1.62</v>
      </c>
      <c r="AA63" s="324"/>
      <c r="AB63" s="363">
        <v>0</v>
      </c>
      <c r="AC63" s="324"/>
      <c r="AD63" s="363"/>
      <c r="AE63" s="324"/>
      <c r="AF63" s="362">
        <f t="shared" si="26"/>
        <v>2779.2130000000002</v>
      </c>
      <c r="AG63" s="325"/>
      <c r="AH63" s="362">
        <v>2848.192</v>
      </c>
      <c r="AI63" s="325"/>
      <c r="AJ63" s="362"/>
      <c r="AK63" s="445"/>
      <c r="AL63" s="317"/>
      <c r="AM63" s="121"/>
      <c r="AN63" s="156"/>
      <c r="AO63" s="157"/>
      <c r="AP63" s="113" t="s">
        <v>149</v>
      </c>
      <c r="AQ63" s="383">
        <f t="shared" si="20"/>
        <v>2023</v>
      </c>
      <c r="AR63" s="362">
        <v>11.488999999999999</v>
      </c>
      <c r="AS63" s="326"/>
      <c r="AT63" s="363">
        <v>0</v>
      </c>
      <c r="AU63" s="324"/>
      <c r="AV63" s="363">
        <v>0</v>
      </c>
      <c r="AW63" s="324"/>
      <c r="AX63" s="363">
        <v>0</v>
      </c>
      <c r="AY63" s="324"/>
      <c r="AZ63" s="363">
        <v>2E-3</v>
      </c>
      <c r="BA63" s="324"/>
      <c r="BB63" s="363">
        <v>0</v>
      </c>
      <c r="BC63" s="324"/>
      <c r="BD63" s="363">
        <v>0</v>
      </c>
      <c r="BE63" s="324"/>
      <c r="BF63" s="363">
        <v>0</v>
      </c>
      <c r="BG63" s="324"/>
      <c r="BH63" s="363">
        <v>0</v>
      </c>
      <c r="BI63" s="324"/>
      <c r="BJ63" s="363">
        <v>4.577</v>
      </c>
      <c r="BK63" s="324"/>
      <c r="BL63" s="363">
        <v>6.0000000000000001E-3</v>
      </c>
      <c r="BM63" s="324"/>
      <c r="BN63" s="362">
        <f t="shared" si="21"/>
        <v>0.13500000000000156</v>
      </c>
      <c r="BO63" s="325"/>
      <c r="BP63" s="362">
        <v>16.209</v>
      </c>
      <c r="BQ63" s="325"/>
      <c r="BR63" s="364"/>
      <c r="BS63" s="446"/>
      <c r="BT63" s="321"/>
      <c r="CI63" s="144"/>
      <c r="CJ63" s="144"/>
    </row>
    <row r="64" spans="1:88" ht="15" customHeight="1" collapsed="1">
      <c r="A64" s="150" t="s">
        <v>150</v>
      </c>
      <c r="B64" s="461" t="s">
        <v>151</v>
      </c>
      <c r="C64" s="461"/>
      <c r="D64" s="103" t="s">
        <v>150</v>
      </c>
      <c r="E64" s="311">
        <f>$R$5</f>
        <v>2024</v>
      </c>
      <c r="F64" s="312">
        <v>1955.759</v>
      </c>
      <c r="G64" s="313">
        <f>IF(ISERROR(F64/F65),"",IF(F64/F65=0,"-",IF(F64/F65&gt;2,"+++",F64/F65-1)))</f>
        <v>0.24369506892992776</v>
      </c>
      <c r="H64" s="314">
        <v>0.08</v>
      </c>
      <c r="I64" s="313" t="str">
        <f>IF(ISERROR(H64/H65),"",IF(H64/H65=0,"-",IF(H64/H65&gt;2,"+++",H64/H65-1)))</f>
        <v/>
      </c>
      <c r="J64" s="314">
        <v>223.935</v>
      </c>
      <c r="K64" s="313">
        <f>IF(ISERROR(J64/J65),"",IF(J64/J65=0,"-",IF(J64/J65&gt;2,"+++",J64/J65-1)))</f>
        <v>-0.19726776739817753</v>
      </c>
      <c r="L64" s="314">
        <v>319.14</v>
      </c>
      <c r="M64" s="313">
        <f>IF(ISERROR(L64/L65),"",IF(L64/L65=0,"-",IF(L64/L65&gt;2,"+++",L64/L65-1)))</f>
        <v>6.7940047584469143E-2</v>
      </c>
      <c r="N64" s="314">
        <v>0</v>
      </c>
      <c r="O64" s="313" t="str">
        <f>IF(ISERROR(N64/N65),"",IF(N64/N65=0,"-",IF(N64/N65&gt;2,"+++",N64/N65-1)))</f>
        <v/>
      </c>
      <c r="P64" s="314">
        <v>0</v>
      </c>
      <c r="Q64" s="313" t="str">
        <f>IF(ISERROR(P64/P65),"",IF(P64/P65=0,"-",IF(P64/P65&gt;2,"+++",P64/P65-1)))</f>
        <v/>
      </c>
      <c r="R64" s="314">
        <v>0</v>
      </c>
      <c r="S64" s="313" t="str">
        <f>IF(ISERROR(R64/R65),"",IF(R64/R65=0,"-",IF(R64/R65&gt;2,"+++",R64/R65-1)))</f>
        <v/>
      </c>
      <c r="T64" s="314">
        <v>25</v>
      </c>
      <c r="U64" s="313" t="str">
        <f>IF(ISERROR(T64/T65),"",IF(T64/T65=0,"-",IF(T64/T65&gt;2,"+++",T64/T65-1)))</f>
        <v/>
      </c>
      <c r="V64" s="314">
        <v>12.500999999999999</v>
      </c>
      <c r="W64" s="313">
        <f>IF(ISERROR(V64/V65),"",IF(V64/V65=0,"-",IF(V64/V65&gt;2,"+++",V64/V65-1)))</f>
        <v>-0.68874337076413616</v>
      </c>
      <c r="X64" s="314">
        <v>41.606999999999999</v>
      </c>
      <c r="Y64" s="313" t="str">
        <f>IF(ISERROR(X64/X65),"",IF(X64/X65=0,"-",IF(X64/X65&gt;2,"+++",X64/X65-1)))</f>
        <v>+++</v>
      </c>
      <c r="Z64" s="314">
        <v>946.79300000000001</v>
      </c>
      <c r="AA64" s="313">
        <f>IF(ISERROR(Z64/Z65),"",IF(Z64/Z65=0,"-",IF(Z64/Z65&gt;2,"+++",Z64/Z65-1)))</f>
        <v>0.4910454718686712</v>
      </c>
      <c r="AB64" s="314">
        <v>0</v>
      </c>
      <c r="AC64" s="313" t="str">
        <f>IF(ISERROR(AB64/AB65),"",IF(AB64/AB65=0,"-",IF(AB64/AB65&gt;2,"+++",AB64/AB65-1)))</f>
        <v/>
      </c>
      <c r="AD64" s="314"/>
      <c r="AE64" s="313"/>
      <c r="AF64" s="312">
        <f t="shared" si="26"/>
        <v>2557.7519999999986</v>
      </c>
      <c r="AG64" s="315">
        <f>IF(ISERROR(AF64/AF65),"",IF(AF64/AF65=0,"-",IF(AF64/AF65&gt;2,"+++",AF64/AF65-1)))</f>
        <v>-0.12123616061842446</v>
      </c>
      <c r="AH64" s="312">
        <v>6082.5669999999991</v>
      </c>
      <c r="AI64" s="315">
        <f>IF(ISERROR(AH64/AH65),"",IF(AH64/AH65=0,"-",IF(AH64/AH65&gt;2,"+++",AH64/AH65-1)))</f>
        <v>5.7842890365379152E-2</v>
      </c>
      <c r="AJ64" s="312"/>
      <c r="AK64" s="443"/>
      <c r="AL64" s="317"/>
      <c r="AM64" s="150" t="s">
        <v>150</v>
      </c>
      <c r="AN64" s="461" t="s">
        <v>151</v>
      </c>
      <c r="AO64" s="461"/>
      <c r="AP64" s="103" t="s">
        <v>150</v>
      </c>
      <c r="AQ64" s="328">
        <f t="shared" si="18"/>
        <v>2024</v>
      </c>
      <c r="AR64" s="329">
        <v>3692.1840000000002</v>
      </c>
      <c r="AS64" s="333">
        <f>IF(ISERROR(AR64/AR65),"",IF(AR64/AR65=0,"-",IF(AR64/AR65&gt;2,"+++",AR64/AR65-1)))</f>
        <v>0.36081762930256045</v>
      </c>
      <c r="AT64" s="331">
        <v>6.0999999999999999E-2</v>
      </c>
      <c r="AU64" s="330">
        <f>IF(ISERROR(AT64/AT65),"",IF(AT64/AT65=0,"-",IF(AT64/AT65&gt;2,"+++",AT64/AT65-1)))</f>
        <v>0.8484848484848484</v>
      </c>
      <c r="AV64" s="331">
        <v>0</v>
      </c>
      <c r="AW64" s="330" t="str">
        <f>IF(ISERROR(AV64/AV65),"",IF(AV64/AV65=0,"-",IF(AV64/AV65&gt;2,"+++",AV64/AV65-1)))</f>
        <v/>
      </c>
      <c r="AX64" s="331">
        <v>0</v>
      </c>
      <c r="AY64" s="330" t="str">
        <f>IF(ISERROR(AX64/AX65),"",IF(AX64/AX65=0,"-",IF(AX64/AX65&gt;2,"+++",AX64/AX65-1)))</f>
        <v/>
      </c>
      <c r="AZ64" s="331">
        <v>1E-3</v>
      </c>
      <c r="BA64" s="330" t="str">
        <f>IF(ISERROR(AZ64/AZ65),"",IF(AZ64/AZ65=0,"-",IF(AZ64/AZ65&gt;2,"+++",AZ64/AZ65-1)))</f>
        <v/>
      </c>
      <c r="BB64" s="331">
        <v>0</v>
      </c>
      <c r="BC64" s="330" t="str">
        <f>IF(ISERROR(BB64/BB65),"",IF(BB64/BB65=0,"-",IF(BB64/BB65&gt;2,"+++",BB64/BB65-1)))</f>
        <v>-</v>
      </c>
      <c r="BD64" s="331">
        <v>0</v>
      </c>
      <c r="BE64" s="330" t="str">
        <f>IF(ISERROR(BD64/BD65),"",IF(BD64/BD65=0,"-",IF(BD64/BD65&gt;2,"+++",BD64/BD65-1)))</f>
        <v/>
      </c>
      <c r="BF64" s="331">
        <v>0</v>
      </c>
      <c r="BG64" s="330" t="str">
        <f>IF(ISERROR(BF64/BF65),"",IF(BF64/BF65=0,"-",IF(BF64/BF65&gt;2,"+++",BF64/BF65-1)))</f>
        <v/>
      </c>
      <c r="BH64" s="331">
        <v>0</v>
      </c>
      <c r="BI64" s="330" t="str">
        <f>IF(ISERROR(BH64/BH65),"",IF(BH64/BH65=0,"-",IF(BH64/BH65&gt;2,"+++",BH64/BH65-1)))</f>
        <v/>
      </c>
      <c r="BJ64" s="331">
        <v>13.92</v>
      </c>
      <c r="BK64" s="330" t="str">
        <f>IF(ISERROR(BJ64/BJ65),"",IF(BJ64/BJ65=0,"-",IF(BJ64/BJ65&gt;2,"+++",BJ64/BJ65-1)))</f>
        <v/>
      </c>
      <c r="BL64" s="331">
        <v>139.215</v>
      </c>
      <c r="BM64" s="330">
        <f t="shared" ref="BM64" si="53">IF(ISERROR(BL64/BL65),"",IF(BL64/BL65=0,"-",IF(BL64/BL65&gt;2,"+++",BL64/BL65-1)))</f>
        <v>0.50992407809110629</v>
      </c>
      <c r="BN64" s="329">
        <f t="shared" si="21"/>
        <v>0.16600000000016735</v>
      </c>
      <c r="BO64" s="332" t="str">
        <f>IF(ISERROR(BN64/BN65),"",IF(BN64/BN65=0,"-",IF(BN64/BN65&gt;2,"+++",BN64/BN65-1)))</f>
        <v>+++</v>
      </c>
      <c r="BP64" s="329">
        <v>3845.5470000000005</v>
      </c>
      <c r="BQ64" s="332">
        <f>IF(ISERROR(BP64/BP65),"",IF(BP64/BP65=0,"-",IF(BP64/BP65&gt;2,"+++",BP64/BP65-1)))</f>
        <v>0.3706653749671196</v>
      </c>
      <c r="BR64" s="334"/>
      <c r="BS64" s="444"/>
      <c r="BT64" s="321"/>
      <c r="CI64" s="144"/>
      <c r="CJ64" s="144"/>
    </row>
    <row r="65" spans="1:88" ht="15" customHeight="1" thickBot="1">
      <c r="A65" s="167"/>
      <c r="B65" s="462"/>
      <c r="C65" s="462"/>
      <c r="D65" s="84" t="s">
        <v>150</v>
      </c>
      <c r="E65" s="301">
        <f>E64-1</f>
        <v>2023</v>
      </c>
      <c r="F65" s="302">
        <v>1572.5390000000002</v>
      </c>
      <c r="G65" s="324"/>
      <c r="H65" s="304">
        <v>0</v>
      </c>
      <c r="I65" s="324"/>
      <c r="J65" s="304">
        <v>278.96600000000001</v>
      </c>
      <c r="K65" s="324"/>
      <c r="L65" s="304">
        <v>298.83699999999999</v>
      </c>
      <c r="M65" s="324"/>
      <c r="N65" s="304">
        <v>0</v>
      </c>
      <c r="O65" s="324"/>
      <c r="P65" s="304">
        <v>0</v>
      </c>
      <c r="Q65" s="324"/>
      <c r="R65" s="304">
        <v>0</v>
      </c>
      <c r="S65" s="324"/>
      <c r="T65" s="304">
        <v>0</v>
      </c>
      <c r="U65" s="324"/>
      <c r="V65" s="304">
        <v>40.162999999999997</v>
      </c>
      <c r="W65" s="324"/>
      <c r="X65" s="304">
        <v>13.856</v>
      </c>
      <c r="Y65" s="324"/>
      <c r="Z65" s="304">
        <v>634.98599999999999</v>
      </c>
      <c r="AA65" s="324"/>
      <c r="AB65" s="304">
        <v>0</v>
      </c>
      <c r="AC65" s="324"/>
      <c r="AD65" s="304"/>
      <c r="AE65" s="324"/>
      <c r="AF65" s="302">
        <f t="shared" si="26"/>
        <v>2910.6250000000005</v>
      </c>
      <c r="AG65" s="325"/>
      <c r="AH65" s="302">
        <v>5749.9719999999998</v>
      </c>
      <c r="AI65" s="325"/>
      <c r="AJ65" s="302"/>
      <c r="AK65" s="445"/>
      <c r="AL65" s="317"/>
      <c r="AM65" s="167"/>
      <c r="AN65" s="469"/>
      <c r="AO65" s="469"/>
      <c r="AP65" s="84" t="s">
        <v>150</v>
      </c>
      <c r="AQ65" s="301">
        <f t="shared" si="20"/>
        <v>2023</v>
      </c>
      <c r="AR65" s="302">
        <v>2713.21</v>
      </c>
      <c r="AS65" s="326"/>
      <c r="AT65" s="304">
        <v>3.3000000000000002E-2</v>
      </c>
      <c r="AU65" s="324"/>
      <c r="AV65" s="304">
        <v>0</v>
      </c>
      <c r="AW65" s="324"/>
      <c r="AX65" s="304">
        <v>0</v>
      </c>
      <c r="AY65" s="324"/>
      <c r="AZ65" s="304">
        <v>0</v>
      </c>
      <c r="BA65" s="324"/>
      <c r="BB65" s="304">
        <v>0.09</v>
      </c>
      <c r="BC65" s="324"/>
      <c r="BD65" s="304">
        <v>0</v>
      </c>
      <c r="BE65" s="324"/>
      <c r="BF65" s="304">
        <v>0</v>
      </c>
      <c r="BG65" s="324"/>
      <c r="BH65" s="304">
        <v>0</v>
      </c>
      <c r="BI65" s="324"/>
      <c r="BJ65" s="304">
        <v>0</v>
      </c>
      <c r="BK65" s="324"/>
      <c r="BL65" s="304">
        <v>92.2</v>
      </c>
      <c r="BM65" s="324"/>
      <c r="BN65" s="302">
        <f t="shared" si="21"/>
        <v>7.2999999999865395E-2</v>
      </c>
      <c r="BO65" s="325"/>
      <c r="BP65" s="302">
        <v>2805.6059999999998</v>
      </c>
      <c r="BQ65" s="325"/>
      <c r="BR65" s="307"/>
      <c r="BS65" s="446"/>
      <c r="BT65" s="321"/>
      <c r="CI65" s="144"/>
      <c r="CJ65" s="144"/>
    </row>
    <row r="66" spans="1:88" ht="15" customHeight="1">
      <c r="A66" s="150" t="s">
        <v>152</v>
      </c>
      <c r="B66" s="461" t="s">
        <v>153</v>
      </c>
      <c r="C66" s="461"/>
      <c r="D66" s="103"/>
      <c r="E66" s="328">
        <f>$R$5</f>
        <v>2024</v>
      </c>
      <c r="F66" s="329">
        <f>F68+F72+F74</f>
        <v>9219.65</v>
      </c>
      <c r="G66" s="330">
        <f>IF(ISERROR(F66/F67),"",IF(F66/F67=0,"-",IF(F66/F67&gt;2,"+++",F66/F67-1)))</f>
        <v>-0.10023393829771277</v>
      </c>
      <c r="H66" s="331">
        <f>H68+H72+H74</f>
        <v>49.200999999999993</v>
      </c>
      <c r="I66" s="330" t="str">
        <f>IF(ISERROR(H66/H67),"",IF(H66/H67=0,"-",IF(H66/H67&gt;2,"+++",H66/H67-1)))</f>
        <v>+++</v>
      </c>
      <c r="J66" s="331">
        <f>J68+J72+J74</f>
        <v>0.13700000000000001</v>
      </c>
      <c r="K66" s="330">
        <f>IF(ISERROR(J66/J67),"",IF(J66/J67=0,"-",IF(J66/J67&gt;2,"+++",J66/J67-1)))</f>
        <v>-0.99749506326336579</v>
      </c>
      <c r="L66" s="331">
        <f>L68+L72+L74</f>
        <v>25.551000000000002</v>
      </c>
      <c r="M66" s="330" t="str">
        <f>IF(ISERROR(L66/L67),"",IF(L66/L67=0,"-",IF(L66/L67&gt;2,"+++",L66/L67-1)))</f>
        <v>+++</v>
      </c>
      <c r="N66" s="331">
        <f>N68+N72+N74</f>
        <v>1424.749</v>
      </c>
      <c r="O66" s="330" t="str">
        <f>IF(ISERROR(N66/N67),"",IF(N66/N67=0,"-",IF(N66/N67&gt;2,"+++",N66/N67-1)))</f>
        <v>+++</v>
      </c>
      <c r="P66" s="331">
        <f>P68+P72+P74</f>
        <v>4.0000000000000001E-3</v>
      </c>
      <c r="Q66" s="330" t="str">
        <f>IF(ISERROR(P66/P67),"",IF(P66/P67=0,"-",IF(P66/P67&gt;2,"+++",P66/P67-1)))</f>
        <v/>
      </c>
      <c r="R66" s="331">
        <f>R68+R72+R74</f>
        <v>131.399</v>
      </c>
      <c r="S66" s="330">
        <f>IF(ISERROR(R66/R67),"",IF(R66/R67=0,"-",IF(R66/R67&gt;2,"+++",R66/R67-1)))</f>
        <v>0.23071951744937524</v>
      </c>
      <c r="T66" s="331">
        <f>T68+T72+T74</f>
        <v>199.39400000000001</v>
      </c>
      <c r="U66" s="330">
        <f>IF(ISERROR(T66/T67),"",IF(T66/T67=0,"-",IF(T66/T67&gt;2,"+++",T66/T67-1)))</f>
        <v>-0.15742012364407743</v>
      </c>
      <c r="V66" s="331">
        <f>V68+V72+V74</f>
        <v>120.73700000000001</v>
      </c>
      <c r="W66" s="330">
        <f>IF(ISERROR(V66/V67),"",IF(V66/V67=0,"-",IF(V66/V67&gt;2,"+++",V66/V67-1)))</f>
        <v>0.15645144296619851</v>
      </c>
      <c r="X66" s="331">
        <f>X68+X72+X74</f>
        <v>90.259</v>
      </c>
      <c r="Y66" s="330">
        <f>IF(ISERROR(X66/X67),"",IF(X66/X67=0,"-",IF(X66/X67&gt;2,"+++",X66/X67-1)))</f>
        <v>0.47419396988207607</v>
      </c>
      <c r="Z66" s="331">
        <f>Z68+Z72+Z74</f>
        <v>36.229999999999997</v>
      </c>
      <c r="AA66" s="330" t="str">
        <f>IF(ISERROR(Z66/Z67),"",IF(Z66/Z67=0,"-",IF(Z66/Z67&gt;2,"+++",Z66/Z67-1)))</f>
        <v>+++</v>
      </c>
      <c r="AB66" s="331">
        <f>AB68+AB72+AB74</f>
        <v>0</v>
      </c>
      <c r="AC66" s="330" t="str">
        <f>IF(ISERROR(AB66/AB67),"",IF(AB66/AB67=0,"-",IF(AB66/AB67&gt;2,"+++",AB66/AB67-1)))</f>
        <v/>
      </c>
      <c r="AD66" s="331"/>
      <c r="AE66" s="330"/>
      <c r="AF66" s="329">
        <f t="shared" si="26"/>
        <v>4912.7770000000019</v>
      </c>
      <c r="AG66" s="332">
        <f>IF(ISERROR(AF66/AF67),"",IF(AF66/AF67=0,"-",IF(AF66/AF67&gt;2,"+++",AF66/AF67-1)))</f>
        <v>0.26761812438187005</v>
      </c>
      <c r="AH66" s="329">
        <f>AH68+AH72+AH74</f>
        <v>16210.088</v>
      </c>
      <c r="AI66" s="332">
        <f>IF(ISERROR(AH66/AH67),"",IF(AH66/AH67=0,"-",IF(AH66/AH67&gt;2,"+++",AH66/AH67-1)))</f>
        <v>6.1068514412649044E-2</v>
      </c>
      <c r="AJ66" s="329"/>
      <c r="AK66" s="443"/>
      <c r="AL66" s="317"/>
      <c r="AM66" s="150" t="s">
        <v>152</v>
      </c>
      <c r="AN66" s="461" t="s">
        <v>153</v>
      </c>
      <c r="AO66" s="461"/>
      <c r="AP66" s="103"/>
      <c r="AQ66" s="328">
        <f t="shared" si="18"/>
        <v>2024</v>
      </c>
      <c r="AR66" s="329">
        <f>AR68+AR72+AR74</f>
        <v>1672.5439999999999</v>
      </c>
      <c r="AS66" s="333">
        <f>IF(ISERROR(AR66/AR67),"",IF(AR66/AR67=0,"-",IF(AR66/AR67&gt;2,"+++",AR66/AR67-1)))</f>
        <v>-0.11585976345311533</v>
      </c>
      <c r="AT66" s="331">
        <f>AT68+AT72+AT74</f>
        <v>3139.0789999999997</v>
      </c>
      <c r="AU66" s="330">
        <f>IF(ISERROR(AT66/AT67),"",IF(AT66/AT67=0,"-",IF(AT66/AT67&gt;2,"+++",AT66/AT67-1)))</f>
        <v>-0.12228629299577498</v>
      </c>
      <c r="AV66" s="331">
        <f>AV68+AV72+AV74</f>
        <v>0</v>
      </c>
      <c r="AW66" s="330" t="str">
        <f>IF(ISERROR(AV66/AV67),"",IF(AV66/AV67=0,"-",IF(AV66/AV67&gt;2,"+++",AV66/AV67-1)))</f>
        <v>-</v>
      </c>
      <c r="AX66" s="331">
        <f>AX68+AX72+AX74</f>
        <v>19.421000000000003</v>
      </c>
      <c r="AY66" s="330" t="str">
        <f>IF(ISERROR(AX66/AX67),"",IF(AX66/AX67=0,"-",IF(AX66/AX67&gt;2,"+++",AX66/AX67-1)))</f>
        <v>+++</v>
      </c>
      <c r="AZ66" s="331">
        <f>AZ68+AZ72+AZ74</f>
        <v>0.26</v>
      </c>
      <c r="BA66" s="330" t="str">
        <f>IF(ISERROR(AZ66/AZ67),"",IF(AZ66/AZ67=0,"-",IF(AZ66/AZ67&gt;2,"+++",AZ66/AZ67-1)))</f>
        <v>+++</v>
      </c>
      <c r="BB66" s="331">
        <f>BB68+BB72+BB74</f>
        <v>2E-3</v>
      </c>
      <c r="BC66" s="330">
        <f>IF(ISERROR(BB66/BB67),"",IF(BB66/BB67=0,"-",IF(BB66/BB67&gt;2,"+++",BB66/BB67-1)))</f>
        <v>-0.79999999999999993</v>
      </c>
      <c r="BD66" s="331">
        <f>BD68+BD72+BD74</f>
        <v>0.747</v>
      </c>
      <c r="BE66" s="330" t="str">
        <f>IF(ISERROR(BD66/BD67),"",IF(BD66/BD67=0,"-",IF(BD66/BD67&gt;2,"+++",BD66/BD67-1)))</f>
        <v>+++</v>
      </c>
      <c r="BF66" s="331">
        <f>BF68+BF72+BF74</f>
        <v>0</v>
      </c>
      <c r="BG66" s="330" t="str">
        <f>IF(ISERROR(BF66/BF67),"",IF(BF66/BF67=0,"-",IF(BF66/BF67&gt;2,"+++",BF66/BF67-1)))</f>
        <v/>
      </c>
      <c r="BH66" s="331">
        <f>BH68+BH72+BH74</f>
        <v>0</v>
      </c>
      <c r="BI66" s="330" t="str">
        <f>IF(ISERROR(BH66/BH67),"",IF(BH66/BH67=0,"-",IF(BH66/BH67&gt;2,"+++",BH66/BH67-1)))</f>
        <v/>
      </c>
      <c r="BJ66" s="331">
        <f>BJ68+BJ72+BJ74</f>
        <v>0</v>
      </c>
      <c r="BK66" s="330" t="str">
        <f>IF(ISERROR(BJ66/BJ67),"",IF(BJ66/BJ67=0,"-",IF(BJ66/BJ67&gt;2,"+++",BJ66/BJ67-1)))</f>
        <v>-</v>
      </c>
      <c r="BL66" s="331">
        <f t="shared" ref="BL66:BL67" si="54">BL68+BL72+BL74</f>
        <v>4.4999999999999998E-2</v>
      </c>
      <c r="BM66" s="330">
        <f t="shared" ref="BM66" si="55">IF(ISERROR(BL66/BL67),"",IF(BL66/BL67=0,"-",IF(BL66/BL67&gt;2,"+++",BL66/BL67-1)))</f>
        <v>-0.82954545454545459</v>
      </c>
      <c r="BN66" s="329">
        <f t="shared" si="21"/>
        <v>120.53600000000006</v>
      </c>
      <c r="BO66" s="332">
        <f>IF(ISERROR(BN66/BN67),"",IF(BN66/BN67=0,"-",IF(BN66/BN67&gt;2,"+++",BN66/BN67-1)))</f>
        <v>-0.35224604074525723</v>
      </c>
      <c r="BP66" s="329">
        <f>BP68+BP72+BP74</f>
        <v>4952.634</v>
      </c>
      <c r="BQ66" s="332">
        <f>IF(ISERROR(BP66/BP67),"",IF(BP66/BP67=0,"-",IF(BP66/BP67&gt;2,"+++",BP66/BP67-1)))</f>
        <v>-0.12694147801591482</v>
      </c>
      <c r="BR66" s="334"/>
      <c r="BS66" s="444"/>
      <c r="BT66" s="321"/>
      <c r="CI66" s="144"/>
      <c r="CJ66" s="144"/>
    </row>
    <row r="67" spans="1:88" ht="15" customHeight="1" thickBot="1">
      <c r="A67" s="384"/>
      <c r="B67" s="503"/>
      <c r="C67" s="503"/>
      <c r="D67" s="385"/>
      <c r="E67" s="386">
        <f>E66-1</f>
        <v>2023</v>
      </c>
      <c r="F67" s="387">
        <f>F69+F73+F75</f>
        <v>10246.719000000001</v>
      </c>
      <c r="G67" s="388"/>
      <c r="H67" s="389">
        <f>H69+H73+H75</f>
        <v>18.936</v>
      </c>
      <c r="I67" s="388"/>
      <c r="J67" s="389">
        <f>J69+J73+J75</f>
        <v>54.692</v>
      </c>
      <c r="K67" s="388"/>
      <c r="L67" s="389">
        <f>L69+L73+L75</f>
        <v>5.4700000000000006</v>
      </c>
      <c r="M67" s="388"/>
      <c r="N67" s="389">
        <f>N69+N73+N75</f>
        <v>550.12</v>
      </c>
      <c r="O67" s="388"/>
      <c r="P67" s="389">
        <f>P69+P73+P75</f>
        <v>0</v>
      </c>
      <c r="Q67" s="388"/>
      <c r="R67" s="389">
        <f>R69+R73+R75</f>
        <v>106.76600000000001</v>
      </c>
      <c r="S67" s="388"/>
      <c r="T67" s="389">
        <f>T69+T73+T75</f>
        <v>236.64699999999999</v>
      </c>
      <c r="U67" s="388"/>
      <c r="V67" s="389">
        <f>V69+V73+V75</f>
        <v>104.40299999999999</v>
      </c>
      <c r="W67" s="388"/>
      <c r="X67" s="389">
        <f>X69+X73+X75</f>
        <v>61.226000000000006</v>
      </c>
      <c r="Y67" s="388"/>
      <c r="Z67" s="389">
        <f>Z69+Z73+Z75</f>
        <v>16.559999999999999</v>
      </c>
      <c r="AA67" s="388"/>
      <c r="AB67" s="389">
        <f>AB69+AB73+AB75</f>
        <v>0</v>
      </c>
      <c r="AC67" s="388"/>
      <c r="AD67" s="389"/>
      <c r="AE67" s="388"/>
      <c r="AF67" s="387">
        <f t="shared" si="26"/>
        <v>3875.5969999999998</v>
      </c>
      <c r="AG67" s="390"/>
      <c r="AH67" s="387">
        <f>AH69+AH73+AH75</f>
        <v>15277.136</v>
      </c>
      <c r="AI67" s="390"/>
      <c r="AJ67" s="387"/>
      <c r="AK67" s="459"/>
      <c r="AL67" s="317"/>
      <c r="AM67" s="167"/>
      <c r="AN67" s="469"/>
      <c r="AO67" s="469"/>
      <c r="AP67" s="84"/>
      <c r="AQ67" s="301">
        <f t="shared" si="20"/>
        <v>2023</v>
      </c>
      <c r="AR67" s="302">
        <f>AR69+AR73+AR75</f>
        <v>1891.7180000000003</v>
      </c>
      <c r="AS67" s="326"/>
      <c r="AT67" s="304">
        <f>AT69+AT73+AT75</f>
        <v>3576.4270000000001</v>
      </c>
      <c r="AU67" s="324"/>
      <c r="AV67" s="304">
        <f>AV69+AV73+AV75</f>
        <v>3.0000000000000001E-3</v>
      </c>
      <c r="AW67" s="324"/>
      <c r="AX67" s="304">
        <f>AX69+AX73+AX75</f>
        <v>0.47699999999999998</v>
      </c>
      <c r="AY67" s="324"/>
      <c r="AZ67" s="304">
        <f>AZ69+AZ73+AZ75</f>
        <v>7.1000000000000008E-2</v>
      </c>
      <c r="BA67" s="324"/>
      <c r="BB67" s="304">
        <f>BB69+BB73+BB75</f>
        <v>9.9999999999999985E-3</v>
      </c>
      <c r="BC67" s="324"/>
      <c r="BD67" s="304">
        <f>BD69+BD73+BD75</f>
        <v>0.34100000000000003</v>
      </c>
      <c r="BE67" s="324"/>
      <c r="BF67" s="304">
        <f>BF69+BF73+BF75</f>
        <v>0</v>
      </c>
      <c r="BG67" s="324"/>
      <c r="BH67" s="304">
        <f>BH69+BH73+BH75</f>
        <v>0</v>
      </c>
      <c r="BI67" s="324"/>
      <c r="BJ67" s="304">
        <f>BJ69+BJ73+BJ75</f>
        <v>17.346</v>
      </c>
      <c r="BK67" s="324"/>
      <c r="BL67" s="304">
        <f t="shared" si="54"/>
        <v>0.26400000000000001</v>
      </c>
      <c r="BM67" s="324"/>
      <c r="BN67" s="302">
        <f t="shared" si="21"/>
        <v>186.08299999999963</v>
      </c>
      <c r="BO67" s="325"/>
      <c r="BP67" s="302">
        <f>BP69+BP73+BP75</f>
        <v>5672.7400000000007</v>
      </c>
      <c r="BQ67" s="325"/>
      <c r="BR67" s="307"/>
      <c r="BS67" s="460"/>
      <c r="BT67" s="321"/>
      <c r="CI67" s="144"/>
      <c r="CJ67" s="144"/>
    </row>
    <row r="68" spans="1:88" ht="15" hidden="1" customHeight="1" outlineLevel="1" thickTop="1">
      <c r="A68" s="121"/>
      <c r="B68" s="122" t="s">
        <v>154</v>
      </c>
      <c r="C68" s="123" t="s">
        <v>155</v>
      </c>
      <c r="D68" s="124" t="s">
        <v>156</v>
      </c>
      <c r="E68" s="337">
        <f>$R$5</f>
        <v>2024</v>
      </c>
      <c r="F68" s="338">
        <v>1256.848</v>
      </c>
      <c r="G68" s="313">
        <f>IF(ISERROR(F68/F69),"",IF(F68/F69=0,"-",IF(F68/F69&gt;2,"+++",F68/F69-1)))</f>
        <v>-1.1507626186524345E-3</v>
      </c>
      <c r="H68" s="339">
        <v>9.2880000000000003</v>
      </c>
      <c r="I68" s="313">
        <f>IF(ISERROR(H68/H69),"",IF(H68/H69=0,"-",IF(H68/H69&gt;2,"+++",H68/H69-1)))</f>
        <v>0.20843091334894615</v>
      </c>
      <c r="J68" s="339">
        <v>0.13700000000000001</v>
      </c>
      <c r="K68" s="313">
        <f>IF(ISERROR(J68/J69),"",IF(J68/J69=0,"-",IF(J68/J69&gt;2,"+++",J68/J69-1)))</f>
        <v>-0.67688679245283012</v>
      </c>
      <c r="L68" s="339">
        <v>2.7309999999999999</v>
      </c>
      <c r="M68" s="313">
        <f>IF(ISERROR(L68/L69),"",IF(L68/L69=0,"-",IF(L68/L69&gt;2,"+++",L68/L69-1)))</f>
        <v>-0.44117045222017603</v>
      </c>
      <c r="N68" s="339">
        <v>0.10799999999999998</v>
      </c>
      <c r="O68" s="313">
        <f>IF(ISERROR(N68/N69),"",IF(N68/N69=0,"-",IF(N68/N69&gt;2,"+++",N68/N69-1)))</f>
        <v>0.5</v>
      </c>
      <c r="P68" s="339">
        <v>4.0000000000000001E-3</v>
      </c>
      <c r="Q68" s="313" t="str">
        <f>IF(ISERROR(P68/P69),"",IF(P68/P69=0,"-",IF(P68/P69&gt;2,"+++",P68/P69-1)))</f>
        <v/>
      </c>
      <c r="R68" s="339">
        <v>8.8999999999999996E-2</v>
      </c>
      <c r="S68" s="313" t="str">
        <f>IF(ISERROR(R68/R69),"",IF(R68/R69=0,"-",IF(R68/R69&gt;2,"+++",R68/R69-1)))</f>
        <v/>
      </c>
      <c r="T68" s="339">
        <v>12.271000000000001</v>
      </c>
      <c r="U68" s="313">
        <f>IF(ISERROR(T68/T69),"",IF(T68/T69=0,"-",IF(T68/T69&gt;2,"+++",T68/T69-1)))</f>
        <v>7.4236190142694669E-2</v>
      </c>
      <c r="V68" s="339">
        <v>0</v>
      </c>
      <c r="W68" s="313" t="str">
        <f>IF(ISERROR(V68/V69),"",IF(V68/V69=0,"-",IF(V68/V69&gt;2,"+++",V68/V69-1)))</f>
        <v>-</v>
      </c>
      <c r="X68" s="339">
        <v>0</v>
      </c>
      <c r="Y68" s="313" t="str">
        <f>IF(ISERROR(X68/X69),"",IF(X68/X69=0,"-",IF(X68/X69&gt;2,"+++",X68/X69-1)))</f>
        <v>-</v>
      </c>
      <c r="Z68" s="339">
        <v>36.229999999999997</v>
      </c>
      <c r="AA68" s="313" t="str">
        <f>IF(ISERROR(Z68/Z69),"",IF(Z68/Z69=0,"-",IF(Z68/Z69&gt;2,"+++",Z68/Z69-1)))</f>
        <v/>
      </c>
      <c r="AB68" s="339">
        <v>0</v>
      </c>
      <c r="AC68" s="313" t="str">
        <f>IF(ISERROR(AB68/AB69),"",IF(AB68/AB69=0,"-",IF(AB68/AB69&gt;2,"+++",AB68/AB69-1)))</f>
        <v/>
      </c>
      <c r="AD68" s="339"/>
      <c r="AE68" s="313"/>
      <c r="AF68" s="338">
        <f t="shared" si="26"/>
        <v>390.37900000000036</v>
      </c>
      <c r="AG68" s="315">
        <f>IF(ISERROR(AF68/AF69),"",IF(AF68/AF69=0,"-",IF(AF68/AF69&gt;2,"+++",AF68/AF69-1)))</f>
        <v>0.83979621652700764</v>
      </c>
      <c r="AH68" s="338">
        <v>1708.085</v>
      </c>
      <c r="AI68" s="315">
        <f>IF(ISERROR(AH68/AH69),"",IF(AH68/AH69=0,"-",IF(AH68/AH69&gt;2,"+++",AH68/AH69-1)))</f>
        <v>0.13360849181824941</v>
      </c>
      <c r="AJ68" s="338"/>
      <c r="AK68" s="443"/>
      <c r="AL68" s="317"/>
      <c r="AM68" s="121"/>
      <c r="AN68" s="122" t="s">
        <v>154</v>
      </c>
      <c r="AO68" s="123" t="s">
        <v>155</v>
      </c>
      <c r="AP68" s="124" t="s">
        <v>156</v>
      </c>
      <c r="AQ68" s="337">
        <f t="shared" si="18"/>
        <v>2024</v>
      </c>
      <c r="AR68" s="338">
        <v>78.924999999999997</v>
      </c>
      <c r="AS68" s="318" t="str">
        <f>IF(ISERROR(AR68/AR69),"",IF(AR68/AR69=0,"-",IF(AR68/AR69&gt;2,"+++",AR68/AR69-1)))</f>
        <v>+++</v>
      </c>
      <c r="AT68" s="339">
        <v>758.74700000000007</v>
      </c>
      <c r="AU68" s="313">
        <f>IF(ISERROR(AT68/AT69),"",IF(AT68/AT69=0,"-",IF(AT68/AT69&gt;2,"+++",AT68/AT69-1)))</f>
        <v>-0.14712646520599426</v>
      </c>
      <c r="AV68" s="339">
        <v>0</v>
      </c>
      <c r="AW68" s="313" t="str">
        <f>IF(ISERROR(AV68/AV69),"",IF(AV68/AV69=0,"-",IF(AV68/AV69&gt;2,"+++",AV68/AV69-1)))</f>
        <v>-</v>
      </c>
      <c r="AX68" s="339">
        <v>19.421000000000003</v>
      </c>
      <c r="AY68" s="313" t="str">
        <f>IF(ISERROR(AX68/AX69),"",IF(AX68/AX69=0,"-",IF(AX68/AX69&gt;2,"+++",AX68/AX69-1)))</f>
        <v>+++</v>
      </c>
      <c r="AZ68" s="339">
        <v>0</v>
      </c>
      <c r="BA68" s="313" t="str">
        <f>IF(ISERROR(AZ68/AZ69),"",IF(AZ68/AZ69=0,"-",IF(AZ68/AZ69&gt;2,"+++",AZ68/AZ69-1)))</f>
        <v>-</v>
      </c>
      <c r="BB68" s="339">
        <v>0</v>
      </c>
      <c r="BC68" s="313" t="str">
        <f>IF(ISERROR(BB68/BB69),"",IF(BB68/BB69=0,"-",IF(BB68/BB69&gt;2,"+++",BB68/BB69-1)))</f>
        <v/>
      </c>
      <c r="BD68" s="339">
        <v>0</v>
      </c>
      <c r="BE68" s="313" t="str">
        <f>IF(ISERROR(BD68/BD69),"",IF(BD68/BD69=0,"-",IF(BD68/BD69&gt;2,"+++",BD68/BD69-1)))</f>
        <v/>
      </c>
      <c r="BF68" s="339">
        <v>0</v>
      </c>
      <c r="BG68" s="313" t="str">
        <f>IF(ISERROR(BF68/BF69),"",IF(BF68/BF69=0,"-",IF(BF68/BF69&gt;2,"+++",BF68/BF69-1)))</f>
        <v/>
      </c>
      <c r="BH68" s="339">
        <v>0</v>
      </c>
      <c r="BI68" s="313" t="str">
        <f>IF(ISERROR(BH68/BH69),"",IF(BH68/BH69=0,"-",IF(BH68/BH69&gt;2,"+++",BH68/BH69-1)))</f>
        <v/>
      </c>
      <c r="BJ68" s="339">
        <v>0</v>
      </c>
      <c r="BK68" s="313" t="str">
        <f>IF(ISERROR(BJ68/BJ69),"",IF(BJ68/BJ69=0,"-",IF(BJ68/BJ69&gt;2,"+++",BJ68/BJ69-1)))</f>
        <v/>
      </c>
      <c r="BL68" s="339">
        <v>0</v>
      </c>
      <c r="BM68" s="313" t="str">
        <f t="shared" ref="BM68" si="56">IF(ISERROR(BL68/BL69),"",IF(BL68/BL69=0,"-",IF(BL68/BL69&gt;2,"+++",BL68/BL69-1)))</f>
        <v/>
      </c>
      <c r="BN68" s="338">
        <f t="shared" si="21"/>
        <v>9.9999999974897946E-4</v>
      </c>
      <c r="BO68" s="315">
        <f>IF(ISERROR(BN68/BN69),"",IF(BN68/BN69=0,"-",IF(BN68/BN69&gt;2,"+++",BN68/BN69-1)))</f>
        <v>-0.999662504218782</v>
      </c>
      <c r="BP68" s="338">
        <v>857.09399999999982</v>
      </c>
      <c r="BQ68" s="315">
        <f>IF(ISERROR(BP68/BP69),"",IF(BP68/BP69=0,"-",IF(BP68/BP69&gt;2,"+++",BP68/BP69-1)))</f>
        <v>-4.3675898589437323E-2</v>
      </c>
      <c r="BR68" s="340"/>
      <c r="BS68" s="444"/>
      <c r="BT68" s="321"/>
      <c r="CI68" s="144"/>
      <c r="CJ68" s="144"/>
    </row>
    <row r="69" spans="1:88" ht="15" hidden="1" customHeight="1" outlineLevel="1">
      <c r="A69" s="121"/>
      <c r="B69" s="133"/>
      <c r="C69" s="134"/>
      <c r="D69" s="113" t="s">
        <v>156</v>
      </c>
      <c r="E69" s="342">
        <f>E68-1</f>
        <v>2023</v>
      </c>
      <c r="F69" s="343">
        <v>1258.2959999999998</v>
      </c>
      <c r="G69" s="358"/>
      <c r="H69" s="345">
        <v>7.6859999999999999</v>
      </c>
      <c r="I69" s="358"/>
      <c r="J69" s="345">
        <v>0.42399999999999999</v>
      </c>
      <c r="K69" s="358"/>
      <c r="L69" s="345">
        <v>4.8870000000000005</v>
      </c>
      <c r="M69" s="358"/>
      <c r="N69" s="345">
        <v>7.1999999999999995E-2</v>
      </c>
      <c r="O69" s="358"/>
      <c r="P69" s="345">
        <v>0</v>
      </c>
      <c r="Q69" s="358"/>
      <c r="R69" s="345">
        <v>0</v>
      </c>
      <c r="S69" s="358"/>
      <c r="T69" s="345">
        <v>11.423</v>
      </c>
      <c r="U69" s="358"/>
      <c r="V69" s="345">
        <v>1.4</v>
      </c>
      <c r="W69" s="358"/>
      <c r="X69" s="345">
        <v>10.394</v>
      </c>
      <c r="Y69" s="358"/>
      <c r="Z69" s="345">
        <v>0</v>
      </c>
      <c r="AA69" s="358"/>
      <c r="AB69" s="345">
        <v>0</v>
      </c>
      <c r="AC69" s="358"/>
      <c r="AD69" s="345"/>
      <c r="AE69" s="358"/>
      <c r="AF69" s="343">
        <f t="shared" si="26"/>
        <v>212.18600000000038</v>
      </c>
      <c r="AG69" s="359"/>
      <c r="AH69" s="343">
        <v>1506.768</v>
      </c>
      <c r="AI69" s="359"/>
      <c r="AJ69" s="343"/>
      <c r="AK69" s="453"/>
      <c r="AL69" s="317"/>
      <c r="AM69" s="121"/>
      <c r="AN69" s="133"/>
      <c r="AO69" s="134"/>
      <c r="AP69" s="113" t="s">
        <v>156</v>
      </c>
      <c r="AQ69" s="342">
        <f t="shared" si="20"/>
        <v>2023</v>
      </c>
      <c r="AR69" s="343">
        <v>3.5919999999999996</v>
      </c>
      <c r="AS69" s="360"/>
      <c r="AT69" s="345">
        <v>889.63599999999997</v>
      </c>
      <c r="AU69" s="358"/>
      <c r="AV69" s="345">
        <v>3.0000000000000001E-3</v>
      </c>
      <c r="AW69" s="358"/>
      <c r="AX69" s="345">
        <v>4.1000000000000002E-2</v>
      </c>
      <c r="AY69" s="358"/>
      <c r="AZ69" s="345">
        <v>3.0000000000000001E-3</v>
      </c>
      <c r="BA69" s="358"/>
      <c r="BB69" s="345">
        <v>0</v>
      </c>
      <c r="BC69" s="358"/>
      <c r="BD69" s="345">
        <v>0</v>
      </c>
      <c r="BE69" s="358"/>
      <c r="BF69" s="345">
        <v>0</v>
      </c>
      <c r="BG69" s="358"/>
      <c r="BH69" s="345">
        <v>0</v>
      </c>
      <c r="BI69" s="358"/>
      <c r="BJ69" s="345">
        <v>0</v>
      </c>
      <c r="BK69" s="358"/>
      <c r="BL69" s="345">
        <v>0</v>
      </c>
      <c r="BM69" s="358"/>
      <c r="BN69" s="343">
        <f t="shared" si="21"/>
        <v>2.9629999999999654</v>
      </c>
      <c r="BO69" s="359"/>
      <c r="BP69" s="343">
        <v>896.23799999999994</v>
      </c>
      <c r="BQ69" s="359"/>
      <c r="BR69" s="348"/>
      <c r="BS69" s="454"/>
      <c r="BT69" s="321"/>
      <c r="CI69" s="144"/>
      <c r="CJ69" s="144"/>
    </row>
    <row r="70" spans="1:88" ht="15" hidden="1" customHeight="1" outlineLevel="2">
      <c r="A70" s="121"/>
      <c r="B70" s="122"/>
      <c r="C70" s="123"/>
      <c r="D70" s="124"/>
      <c r="E70" s="337"/>
      <c r="F70" s="338"/>
      <c r="G70" s="313"/>
      <c r="H70" s="339"/>
      <c r="I70" s="313"/>
      <c r="J70" s="339"/>
      <c r="K70" s="313"/>
      <c r="L70" s="339"/>
      <c r="M70" s="313"/>
      <c r="N70" s="339"/>
      <c r="O70" s="313"/>
      <c r="P70" s="339"/>
      <c r="Q70" s="313"/>
      <c r="R70" s="339"/>
      <c r="S70" s="313"/>
      <c r="T70" s="339"/>
      <c r="U70" s="313"/>
      <c r="V70" s="339"/>
      <c r="W70" s="313"/>
      <c r="X70" s="339"/>
      <c r="Y70" s="313"/>
      <c r="Z70" s="339"/>
      <c r="AA70" s="313"/>
      <c r="AB70" s="339"/>
      <c r="AC70" s="313"/>
      <c r="AD70" s="339"/>
      <c r="AE70" s="313"/>
      <c r="AF70" s="338"/>
      <c r="AG70" s="315"/>
      <c r="AH70" s="338"/>
      <c r="AI70" s="315"/>
      <c r="AJ70" s="338"/>
      <c r="AK70" s="443"/>
      <c r="AL70" s="317"/>
      <c r="AM70" s="121"/>
      <c r="AN70" s="122"/>
      <c r="AO70" s="123"/>
      <c r="AP70" s="124"/>
      <c r="AQ70" s="337"/>
      <c r="AR70" s="338"/>
      <c r="AS70" s="318"/>
      <c r="AT70" s="339"/>
      <c r="AU70" s="313"/>
      <c r="AV70" s="339"/>
      <c r="AW70" s="313"/>
      <c r="AX70" s="339"/>
      <c r="AY70" s="313"/>
      <c r="AZ70" s="339"/>
      <c r="BA70" s="313"/>
      <c r="BB70" s="339"/>
      <c r="BC70" s="313"/>
      <c r="BD70" s="339"/>
      <c r="BE70" s="313"/>
      <c r="BF70" s="339"/>
      <c r="BG70" s="313"/>
      <c r="BH70" s="339"/>
      <c r="BI70" s="313"/>
      <c r="BJ70" s="339"/>
      <c r="BK70" s="313"/>
      <c r="BL70" s="339"/>
      <c r="BM70" s="313"/>
      <c r="BN70" s="338"/>
      <c r="BO70" s="315"/>
      <c r="BP70" s="338"/>
      <c r="BQ70" s="315"/>
      <c r="BR70" s="340"/>
      <c r="BS70" s="444"/>
      <c r="BT70" s="321"/>
      <c r="CI70" s="144"/>
      <c r="CJ70" s="144"/>
    </row>
    <row r="71" spans="1:88" ht="15" hidden="1" customHeight="1" outlineLevel="2">
      <c r="A71" s="121"/>
      <c r="B71" s="133"/>
      <c r="C71" s="134"/>
      <c r="D71" s="113"/>
      <c r="E71" s="342"/>
      <c r="F71" s="343"/>
      <c r="G71" s="358"/>
      <c r="H71" s="345"/>
      <c r="I71" s="358"/>
      <c r="J71" s="345"/>
      <c r="K71" s="358"/>
      <c r="L71" s="345"/>
      <c r="M71" s="358"/>
      <c r="N71" s="345"/>
      <c r="O71" s="358"/>
      <c r="P71" s="345"/>
      <c r="Q71" s="358"/>
      <c r="R71" s="345"/>
      <c r="S71" s="358"/>
      <c r="T71" s="345"/>
      <c r="U71" s="358"/>
      <c r="V71" s="345"/>
      <c r="W71" s="358"/>
      <c r="X71" s="345"/>
      <c r="Y71" s="358"/>
      <c r="Z71" s="345"/>
      <c r="AA71" s="358"/>
      <c r="AB71" s="345"/>
      <c r="AC71" s="358"/>
      <c r="AD71" s="345"/>
      <c r="AE71" s="358"/>
      <c r="AF71" s="343"/>
      <c r="AG71" s="359"/>
      <c r="AH71" s="343"/>
      <c r="AI71" s="359"/>
      <c r="AJ71" s="343"/>
      <c r="AK71" s="453"/>
      <c r="AL71" s="317"/>
      <c r="AM71" s="121"/>
      <c r="AN71" s="133"/>
      <c r="AO71" s="134"/>
      <c r="AP71" s="113"/>
      <c r="AQ71" s="342"/>
      <c r="AR71" s="343"/>
      <c r="AS71" s="360"/>
      <c r="AT71" s="345"/>
      <c r="AU71" s="358"/>
      <c r="AV71" s="345"/>
      <c r="AW71" s="358"/>
      <c r="AX71" s="345"/>
      <c r="AY71" s="358"/>
      <c r="AZ71" s="345"/>
      <c r="BA71" s="358"/>
      <c r="BB71" s="345"/>
      <c r="BC71" s="358"/>
      <c r="BD71" s="345"/>
      <c r="BE71" s="358"/>
      <c r="BF71" s="345"/>
      <c r="BG71" s="358"/>
      <c r="BH71" s="345"/>
      <c r="BI71" s="358"/>
      <c r="BJ71" s="345"/>
      <c r="BK71" s="358"/>
      <c r="BL71" s="345"/>
      <c r="BM71" s="358"/>
      <c r="BN71" s="343"/>
      <c r="BO71" s="359"/>
      <c r="BP71" s="343"/>
      <c r="BQ71" s="359"/>
      <c r="BR71" s="348"/>
      <c r="BS71" s="454"/>
      <c r="BT71" s="321"/>
      <c r="CI71" s="144"/>
      <c r="CJ71" s="144"/>
    </row>
    <row r="72" spans="1:88" ht="15" hidden="1" customHeight="1" outlineLevel="2" collapsed="1">
      <c r="A72" s="121"/>
      <c r="B72" s="122" t="s">
        <v>158</v>
      </c>
      <c r="C72" s="123" t="s">
        <v>159</v>
      </c>
      <c r="D72" s="124" t="s">
        <v>160</v>
      </c>
      <c r="E72" s="337">
        <f>$R$5</f>
        <v>2024</v>
      </c>
      <c r="F72" s="338">
        <v>0</v>
      </c>
      <c r="G72" s="313" t="str">
        <f>IF(ISERROR(F72/F73),"",IF(F72/F73=0,"-",IF(F72/F73&gt;2,"+++",F72/F73-1)))</f>
        <v/>
      </c>
      <c r="H72" s="339">
        <v>0</v>
      </c>
      <c r="I72" s="313" t="str">
        <f>IF(ISERROR(H72/H73),"",IF(H72/H73=0,"-",IF(H72/H73&gt;2,"+++",H72/H73-1)))</f>
        <v/>
      </c>
      <c r="J72" s="339">
        <v>0</v>
      </c>
      <c r="K72" s="313" t="str">
        <f>IF(ISERROR(J72/J73),"",IF(J72/J73=0,"-",IF(J72/J73&gt;2,"+++",J72/J73-1)))</f>
        <v/>
      </c>
      <c r="L72" s="339">
        <v>0</v>
      </c>
      <c r="M72" s="313" t="str">
        <f>IF(ISERROR(L72/L73),"",IF(L72/L73=0,"-",IF(L72/L73&gt;2,"+++",L72/L73-1)))</f>
        <v/>
      </c>
      <c r="N72" s="339">
        <v>0</v>
      </c>
      <c r="O72" s="313" t="str">
        <f>IF(ISERROR(N72/N73),"",IF(N72/N73=0,"-",IF(N72/N73&gt;2,"+++",N72/N73-1)))</f>
        <v/>
      </c>
      <c r="P72" s="339">
        <v>0</v>
      </c>
      <c r="Q72" s="313" t="str">
        <f>IF(ISERROR(P72/P73),"",IF(P72/P73=0,"-",IF(P72/P73&gt;2,"+++",P72/P73-1)))</f>
        <v/>
      </c>
      <c r="R72" s="339">
        <v>0</v>
      </c>
      <c r="S72" s="313" t="str">
        <f>IF(ISERROR(R72/R73),"",IF(R72/R73=0,"-",IF(R72/R73&gt;2,"+++",R72/R73-1)))</f>
        <v/>
      </c>
      <c r="T72" s="339">
        <v>0</v>
      </c>
      <c r="U72" s="313" t="str">
        <f>IF(ISERROR(T72/T73),"",IF(T72/T73=0,"-",IF(T72/T73&gt;2,"+++",T72/T73-1)))</f>
        <v/>
      </c>
      <c r="V72" s="339">
        <v>0</v>
      </c>
      <c r="W72" s="313" t="str">
        <f>IF(ISERROR(V72/V73),"",IF(V72/V73=0,"-",IF(V72/V73&gt;2,"+++",V72/V73-1)))</f>
        <v/>
      </c>
      <c r="X72" s="339">
        <v>0</v>
      </c>
      <c r="Y72" s="313" t="str">
        <f>IF(ISERROR(X72/X73),"",IF(X72/X73=0,"-",IF(X72/X73&gt;2,"+++",X72/X73-1)))</f>
        <v/>
      </c>
      <c r="Z72" s="339">
        <v>0</v>
      </c>
      <c r="AA72" s="313" t="str">
        <f>IF(ISERROR(Z72/Z73),"",IF(Z72/Z73=0,"-",IF(Z72/Z73&gt;2,"+++",Z72/Z73-1)))</f>
        <v/>
      </c>
      <c r="AB72" s="339">
        <v>0</v>
      </c>
      <c r="AC72" s="313" t="str">
        <f>IF(ISERROR(AB72/AB73),"",IF(AB72/AB73=0,"-",IF(AB72/AB73&gt;2,"+++",AB72/AB73-1)))</f>
        <v/>
      </c>
      <c r="AD72" s="339"/>
      <c r="AE72" s="313"/>
      <c r="AF72" s="338">
        <f t="shared" si="26"/>
        <v>0</v>
      </c>
      <c r="AG72" s="315" t="str">
        <f>IF(ISERROR(AF72/AF73),"",IF(AF72/AF73=0,"-",IF(AF72/AF73&gt;2,"+++",AF72/AF73-1)))</f>
        <v/>
      </c>
      <c r="AH72" s="338">
        <v>0</v>
      </c>
      <c r="AI72" s="315" t="str">
        <f>IF(ISERROR(AH72/AH73),"",IF(AH72/AH73=0,"-",IF(AH72/AH73&gt;2,"+++",AH72/AH73-1)))</f>
        <v/>
      </c>
      <c r="AJ72" s="338"/>
      <c r="AK72" s="443"/>
      <c r="AL72" s="317"/>
      <c r="AM72" s="121"/>
      <c r="AN72" s="122" t="s">
        <v>158</v>
      </c>
      <c r="AO72" s="123" t="s">
        <v>159</v>
      </c>
      <c r="AP72" s="124" t="s">
        <v>160</v>
      </c>
      <c r="AQ72" s="337">
        <f t="shared" si="18"/>
        <v>2024</v>
      </c>
      <c r="AR72" s="338">
        <v>0</v>
      </c>
      <c r="AS72" s="318" t="str">
        <f>IF(ISERROR(AR72/AR73),"",IF(AR72/AR73=0,"-",IF(AR72/AR73&gt;2,"+++",AR72/AR73-1)))</f>
        <v/>
      </c>
      <c r="AT72" s="339">
        <v>0</v>
      </c>
      <c r="AU72" s="313" t="str">
        <f>IF(ISERROR(AT72/AT73),"",IF(AT72/AT73=0,"-",IF(AT72/AT73&gt;2,"+++",AT72/AT73-1)))</f>
        <v/>
      </c>
      <c r="AV72" s="339">
        <v>0</v>
      </c>
      <c r="AW72" s="313" t="str">
        <f>IF(ISERROR(AV72/AV73),"",IF(AV72/AV73=0,"-",IF(AV72/AV73&gt;2,"+++",AV72/AV73-1)))</f>
        <v/>
      </c>
      <c r="AX72" s="339">
        <v>0</v>
      </c>
      <c r="AY72" s="313" t="str">
        <f>IF(ISERROR(AX72/AX73),"",IF(AX72/AX73=0,"-",IF(AX72/AX73&gt;2,"+++",AX72/AX73-1)))</f>
        <v/>
      </c>
      <c r="AZ72" s="339">
        <v>0</v>
      </c>
      <c r="BA72" s="313" t="str">
        <f>IF(ISERROR(AZ72/AZ73),"",IF(AZ72/AZ73=0,"-",IF(AZ72/AZ73&gt;2,"+++",AZ72/AZ73-1)))</f>
        <v/>
      </c>
      <c r="BB72" s="339">
        <v>0</v>
      </c>
      <c r="BC72" s="313" t="str">
        <f>IF(ISERROR(BB72/BB73),"",IF(BB72/BB73=0,"-",IF(BB72/BB73&gt;2,"+++",BB72/BB73-1)))</f>
        <v/>
      </c>
      <c r="BD72" s="339">
        <v>0</v>
      </c>
      <c r="BE72" s="313" t="str">
        <f>IF(ISERROR(BD72/BD73),"",IF(BD72/BD73=0,"-",IF(BD72/BD73&gt;2,"+++",BD72/BD73-1)))</f>
        <v/>
      </c>
      <c r="BF72" s="339">
        <v>0</v>
      </c>
      <c r="BG72" s="313" t="str">
        <f>IF(ISERROR(BF72/BF73),"",IF(BF72/BF73=0,"-",IF(BF72/BF73&gt;2,"+++",BF72/BF73-1)))</f>
        <v/>
      </c>
      <c r="BH72" s="339">
        <v>0</v>
      </c>
      <c r="BI72" s="313" t="str">
        <f>IF(ISERROR(BH72/BH73),"",IF(BH72/BH73=0,"-",IF(BH72/BH73&gt;2,"+++",BH72/BH73-1)))</f>
        <v/>
      </c>
      <c r="BJ72" s="339">
        <v>0</v>
      </c>
      <c r="BK72" s="313" t="str">
        <f>IF(ISERROR(BJ72/BJ73),"",IF(BJ72/BJ73=0,"-",IF(BJ72/BJ73&gt;2,"+++",BJ72/BJ73-1)))</f>
        <v/>
      </c>
      <c r="BL72" s="339">
        <v>0</v>
      </c>
      <c r="BM72" s="313" t="str">
        <f t="shared" ref="BM72" si="57">IF(ISERROR(BL72/BL73),"",IF(BL72/BL73=0,"-",IF(BL72/BL73&gt;2,"+++",BL72/BL73-1)))</f>
        <v/>
      </c>
      <c r="BN72" s="338">
        <f t="shared" si="21"/>
        <v>0</v>
      </c>
      <c r="BO72" s="315" t="str">
        <f>IF(ISERROR(BN72/BN73),"",IF(BN72/BN73=0,"-",IF(BN72/BN73&gt;2,"+++",BN72/BN73-1)))</f>
        <v/>
      </c>
      <c r="BP72" s="338">
        <v>0</v>
      </c>
      <c r="BQ72" s="315" t="str">
        <f>IF(ISERROR(BP72/BP73),"",IF(BP72/BP73=0,"-",IF(BP72/BP73&gt;2,"+++",BP72/BP73-1)))</f>
        <v/>
      </c>
      <c r="BR72" s="340"/>
      <c r="BS72" s="444"/>
      <c r="BT72" s="321"/>
      <c r="CI72" s="144"/>
      <c r="CJ72" s="144"/>
    </row>
    <row r="73" spans="1:88" ht="15" hidden="1" customHeight="1" outlineLevel="2">
      <c r="A73" s="121"/>
      <c r="B73" s="156"/>
      <c r="C73" s="157"/>
      <c r="D73" s="113" t="s">
        <v>160</v>
      </c>
      <c r="E73" s="342">
        <f>E72-1</f>
        <v>2023</v>
      </c>
      <c r="F73" s="343">
        <v>0</v>
      </c>
      <c r="G73" s="358"/>
      <c r="H73" s="345">
        <v>0</v>
      </c>
      <c r="I73" s="358"/>
      <c r="J73" s="345">
        <v>0</v>
      </c>
      <c r="K73" s="358"/>
      <c r="L73" s="345">
        <v>0</v>
      </c>
      <c r="M73" s="358"/>
      <c r="N73" s="345">
        <v>0</v>
      </c>
      <c r="O73" s="358"/>
      <c r="P73" s="345">
        <v>0</v>
      </c>
      <c r="Q73" s="358"/>
      <c r="R73" s="345">
        <v>0</v>
      </c>
      <c r="S73" s="358"/>
      <c r="T73" s="345">
        <v>0</v>
      </c>
      <c r="U73" s="358"/>
      <c r="V73" s="345">
        <v>0</v>
      </c>
      <c r="W73" s="358"/>
      <c r="X73" s="345">
        <v>0</v>
      </c>
      <c r="Y73" s="358"/>
      <c r="Z73" s="345">
        <v>0</v>
      </c>
      <c r="AA73" s="358"/>
      <c r="AB73" s="345">
        <v>0</v>
      </c>
      <c r="AC73" s="358"/>
      <c r="AD73" s="345"/>
      <c r="AE73" s="358"/>
      <c r="AF73" s="343">
        <f t="shared" si="26"/>
        <v>0</v>
      </c>
      <c r="AG73" s="359"/>
      <c r="AH73" s="343">
        <v>0</v>
      </c>
      <c r="AI73" s="359"/>
      <c r="AJ73" s="343"/>
      <c r="AK73" s="453"/>
      <c r="AL73" s="317"/>
      <c r="AM73" s="121"/>
      <c r="AN73" s="156"/>
      <c r="AO73" s="157"/>
      <c r="AP73" s="113" t="s">
        <v>160</v>
      </c>
      <c r="AQ73" s="342">
        <f t="shared" si="20"/>
        <v>2023</v>
      </c>
      <c r="AR73" s="343">
        <v>0</v>
      </c>
      <c r="AS73" s="360"/>
      <c r="AT73" s="345">
        <v>0</v>
      </c>
      <c r="AU73" s="358"/>
      <c r="AV73" s="345">
        <v>0</v>
      </c>
      <c r="AW73" s="358"/>
      <c r="AX73" s="345">
        <v>0</v>
      </c>
      <c r="AY73" s="358"/>
      <c r="AZ73" s="345">
        <v>0</v>
      </c>
      <c r="BA73" s="358"/>
      <c r="BB73" s="345">
        <v>0</v>
      </c>
      <c r="BC73" s="358"/>
      <c r="BD73" s="345">
        <v>0</v>
      </c>
      <c r="BE73" s="358"/>
      <c r="BF73" s="345">
        <v>0</v>
      </c>
      <c r="BG73" s="358"/>
      <c r="BH73" s="345">
        <v>0</v>
      </c>
      <c r="BI73" s="358"/>
      <c r="BJ73" s="345">
        <v>0</v>
      </c>
      <c r="BK73" s="358"/>
      <c r="BL73" s="345">
        <v>0</v>
      </c>
      <c r="BM73" s="358"/>
      <c r="BN73" s="343">
        <f t="shared" si="21"/>
        <v>0</v>
      </c>
      <c r="BO73" s="359"/>
      <c r="BP73" s="343">
        <v>0</v>
      </c>
      <c r="BQ73" s="359"/>
      <c r="BR73" s="348"/>
      <c r="BS73" s="454"/>
      <c r="BT73" s="321"/>
      <c r="CI73" s="144"/>
      <c r="CJ73" s="144"/>
    </row>
    <row r="74" spans="1:88" ht="15" hidden="1" customHeight="1" outlineLevel="1">
      <c r="A74" s="121"/>
      <c r="B74" s="182"/>
      <c r="C74" s="183" t="s">
        <v>161</v>
      </c>
      <c r="D74" s="8" t="s">
        <v>162</v>
      </c>
      <c r="E74" s="9">
        <f>$R$5</f>
        <v>2024</v>
      </c>
      <c r="F74" s="392">
        <v>7962.8019999999997</v>
      </c>
      <c r="G74" s="313">
        <f>IF(ISERROR(F74/F75),"",IF(F74/F75=0,"-",IF(F74/F75&gt;2,"+++",F74/F75-1)))</f>
        <v>-0.11410466552364085</v>
      </c>
      <c r="H74" s="393">
        <v>39.91299999999999</v>
      </c>
      <c r="I74" s="313" t="str">
        <f>IF(ISERROR(H74/H75),"",IF(H74/H75=0,"-",IF(H74/H75&gt;2,"+++",H74/H75-1)))</f>
        <v>+++</v>
      </c>
      <c r="J74" s="393">
        <v>0</v>
      </c>
      <c r="K74" s="313" t="str">
        <f>IF(ISERROR(J74/J75),"",IF(J74/J75=0,"-",IF(J74/J75&gt;2,"+++",J74/J75-1)))</f>
        <v>-</v>
      </c>
      <c r="L74" s="393">
        <v>22.82</v>
      </c>
      <c r="M74" s="313" t="str">
        <f>IF(ISERROR(L74/L75),"",IF(L74/L75=0,"-",IF(L74/L75&gt;2,"+++",L74/L75-1)))</f>
        <v>+++</v>
      </c>
      <c r="N74" s="393">
        <v>1424.6410000000001</v>
      </c>
      <c r="O74" s="313" t="str">
        <f>IF(ISERROR(N74/N75),"",IF(N74/N75=0,"-",IF(N74/N75&gt;2,"+++",N74/N75-1)))</f>
        <v>+++</v>
      </c>
      <c r="P74" s="393">
        <v>0</v>
      </c>
      <c r="Q74" s="313" t="str">
        <f>IF(ISERROR(P74/P75),"",IF(P74/P75=0,"-",IF(P74/P75&gt;2,"+++",P74/P75-1)))</f>
        <v/>
      </c>
      <c r="R74" s="393">
        <v>131.31</v>
      </c>
      <c r="S74" s="313">
        <f>IF(ISERROR(R74/R75),"",IF(R74/R75=0,"-",IF(R74/R75&gt;2,"+++",R74/R75-1)))</f>
        <v>0.22988591873817499</v>
      </c>
      <c r="T74" s="393">
        <v>187.12299999999999</v>
      </c>
      <c r="U74" s="313">
        <f>IF(ISERROR(T74/T75),"",IF(T74/T75=0,"-",IF(T74/T75&gt;2,"+++",T74/T75-1)))</f>
        <v>-0.1691693602813199</v>
      </c>
      <c r="V74" s="393">
        <v>120.73700000000001</v>
      </c>
      <c r="W74" s="313">
        <f>IF(ISERROR(V74/V75),"",IF(V74/V75=0,"-",IF(V74/V75&gt;2,"+++",V74/V75-1)))</f>
        <v>0.17216974262885576</v>
      </c>
      <c r="X74" s="393">
        <v>90.259</v>
      </c>
      <c r="Y74" s="313">
        <f>IF(ISERROR(X74/X75),"",IF(X74/X75=0,"-",IF(X74/X75&gt;2,"+++",X74/X75-1)))</f>
        <v>0.77563345923827476</v>
      </c>
      <c r="Z74" s="393">
        <v>0</v>
      </c>
      <c r="AA74" s="313" t="str">
        <f>IF(ISERROR(Z74/Z75),"",IF(Z74/Z75=0,"-",IF(Z74/Z75&gt;2,"+++",Z74/Z75-1)))</f>
        <v>-</v>
      </c>
      <c r="AB74" s="393">
        <v>0</v>
      </c>
      <c r="AC74" s="313" t="str">
        <f>IF(ISERROR(AB74/AB75),"",IF(AB74/AB75=0,"-",IF(AB74/AB75&gt;2,"+++",AB74/AB75-1)))</f>
        <v/>
      </c>
      <c r="AD74" s="393"/>
      <c r="AE74" s="313"/>
      <c r="AF74" s="392">
        <f t="shared" si="26"/>
        <v>4522.3980000000029</v>
      </c>
      <c r="AG74" s="315">
        <f>IF(ISERROR(AF74/AF75),"",IF(AF74/AF75=0,"-",IF(AF74/AF75&gt;2,"+++",AF74/AF75-1)))</f>
        <v>0.23447737641231226</v>
      </c>
      <c r="AH74" s="392">
        <v>14502.003000000001</v>
      </c>
      <c r="AI74" s="315">
        <f>IF(ISERROR(AH74/AH75),"",IF(AH74/AH75=0,"-",IF(AH74/AH75&gt;2,"+++",AH74/AH75-1)))</f>
        <v>5.3131114578782501E-2</v>
      </c>
      <c r="AJ74" s="392"/>
      <c r="AK74" s="443"/>
      <c r="AL74" s="317"/>
      <c r="AM74" s="121"/>
      <c r="AN74" s="182"/>
      <c r="AO74" s="183" t="s">
        <v>161</v>
      </c>
      <c r="AP74" s="8" t="s">
        <v>162</v>
      </c>
      <c r="AQ74" s="9">
        <f t="shared" si="18"/>
        <v>2024</v>
      </c>
      <c r="AR74" s="392">
        <v>1593.6189999999999</v>
      </c>
      <c r="AS74" s="318">
        <f>IF(ISERROR(AR74/AR75),"",IF(AR74/AR75=0,"-",IF(AR74/AR75&gt;2,"+++",AR74/AR75-1)))</f>
        <v>-0.15597846753871314</v>
      </c>
      <c r="AT74" s="393">
        <v>2380.3319999999999</v>
      </c>
      <c r="AU74" s="313">
        <f>IF(ISERROR(AT74/AT75),"",IF(AT74/AT75=0,"-",IF(AT74/AT75&gt;2,"+++",AT74/AT75-1)))</f>
        <v>-0.1140613467887901</v>
      </c>
      <c r="AV74" s="393">
        <v>0</v>
      </c>
      <c r="AW74" s="313" t="str">
        <f>IF(ISERROR(AV74/AV75),"",IF(AV74/AV75=0,"-",IF(AV74/AV75&gt;2,"+++",AV74/AV75-1)))</f>
        <v/>
      </c>
      <c r="AX74" s="393">
        <v>0</v>
      </c>
      <c r="AY74" s="313" t="str">
        <f>IF(ISERROR(AX74/AX75),"",IF(AX74/AX75=0,"-",IF(AX74/AX75&gt;2,"+++",AX74/AX75-1)))</f>
        <v>-</v>
      </c>
      <c r="AZ74" s="393">
        <v>0.26</v>
      </c>
      <c r="BA74" s="313" t="str">
        <f>IF(ISERROR(AZ74/AZ75),"",IF(AZ74/AZ75=0,"-",IF(AZ74/AZ75&gt;2,"+++",AZ74/AZ75-1)))</f>
        <v>+++</v>
      </c>
      <c r="BB74" s="393">
        <v>2E-3</v>
      </c>
      <c r="BC74" s="313">
        <f>IF(ISERROR(BB74/BB75),"",IF(BB74/BB75=0,"-",IF(BB74/BB75&gt;2,"+++",BB74/BB75-1)))</f>
        <v>-0.79999999999999993</v>
      </c>
      <c r="BD74" s="393">
        <v>0.747</v>
      </c>
      <c r="BE74" s="313" t="str">
        <f>IF(ISERROR(BD74/BD75),"",IF(BD74/BD75=0,"-",IF(BD74/BD75&gt;2,"+++",BD74/BD75-1)))</f>
        <v>+++</v>
      </c>
      <c r="BF74" s="393">
        <v>0</v>
      </c>
      <c r="BG74" s="313" t="str">
        <f>IF(ISERROR(BF74/BF75),"",IF(BF74/BF75=0,"-",IF(BF74/BF75&gt;2,"+++",BF74/BF75-1)))</f>
        <v/>
      </c>
      <c r="BH74" s="393">
        <v>0</v>
      </c>
      <c r="BI74" s="313" t="str">
        <f>IF(ISERROR(BH74/BH75),"",IF(BH74/BH75=0,"-",IF(BH74/BH75&gt;2,"+++",BH74/BH75-1)))</f>
        <v/>
      </c>
      <c r="BJ74" s="393">
        <v>0</v>
      </c>
      <c r="BK74" s="313" t="str">
        <f>IF(ISERROR(BJ74/BJ75),"",IF(BJ74/BJ75=0,"-",IF(BJ74/BJ75&gt;2,"+++",BJ74/BJ75-1)))</f>
        <v>-</v>
      </c>
      <c r="BL74" s="393">
        <v>4.4999999999999998E-2</v>
      </c>
      <c r="BM74" s="313">
        <f t="shared" ref="BM74" si="58">IF(ISERROR(BL74/BL75),"",IF(BL74/BL75=0,"-",IF(BL74/BL75&gt;2,"+++",BL74/BL75-1)))</f>
        <v>-0.82954545454545459</v>
      </c>
      <c r="BN74" s="392">
        <f t="shared" si="21"/>
        <v>120.53499999999985</v>
      </c>
      <c r="BO74" s="315">
        <f>IF(ISERROR(BN74/BN75),"",IF(BN74/BN75=0,"-",IF(BN74/BN75&gt;2,"+++",BN74/BN75-1)))</f>
        <v>-0.34177042376583699</v>
      </c>
      <c r="BP74" s="392">
        <v>4095.54</v>
      </c>
      <c r="BQ74" s="315">
        <f>IF(ISERROR(BP74/BP75),"",IF(BP74/BP75=0,"-",IF(BP74/BP75&gt;2,"+++",BP74/BP75-1)))</f>
        <v>-0.14256499840259684</v>
      </c>
      <c r="BR74" s="394"/>
      <c r="BS74" s="444"/>
      <c r="BT74" s="321"/>
      <c r="CI74" s="144"/>
      <c r="CJ74" s="144"/>
    </row>
    <row r="75" spans="1:88" ht="15" hidden="1" customHeight="1" outlineLevel="1" thickBot="1">
      <c r="A75" s="121"/>
      <c r="B75" s="182"/>
      <c r="C75" s="183"/>
      <c r="D75" s="192" t="str">
        <f>D74</f>
        <v>1602Other</v>
      </c>
      <c r="E75" s="9">
        <f>E74-1</f>
        <v>2023</v>
      </c>
      <c r="F75" s="395">
        <v>8988.4230000000007</v>
      </c>
      <c r="G75" s="388"/>
      <c r="H75" s="396">
        <v>11.25</v>
      </c>
      <c r="I75" s="388"/>
      <c r="J75" s="396">
        <v>54.268000000000001</v>
      </c>
      <c r="K75" s="388"/>
      <c r="L75" s="396">
        <v>0.58300000000000007</v>
      </c>
      <c r="M75" s="388"/>
      <c r="N75" s="396">
        <v>550.048</v>
      </c>
      <c r="O75" s="388"/>
      <c r="P75" s="396">
        <v>0</v>
      </c>
      <c r="Q75" s="388"/>
      <c r="R75" s="396">
        <v>106.76600000000001</v>
      </c>
      <c r="S75" s="388"/>
      <c r="T75" s="396">
        <v>225.22399999999999</v>
      </c>
      <c r="U75" s="388"/>
      <c r="V75" s="396">
        <v>103.00299999999999</v>
      </c>
      <c r="W75" s="388"/>
      <c r="X75" s="396">
        <v>50.832000000000008</v>
      </c>
      <c r="Y75" s="388"/>
      <c r="Z75" s="396">
        <v>16.559999999999999</v>
      </c>
      <c r="AA75" s="388"/>
      <c r="AB75" s="396">
        <v>0</v>
      </c>
      <c r="AC75" s="388"/>
      <c r="AD75" s="396"/>
      <c r="AE75" s="388"/>
      <c r="AF75" s="395">
        <f t="shared" si="26"/>
        <v>3663.4109999999982</v>
      </c>
      <c r="AG75" s="390"/>
      <c r="AH75" s="395">
        <v>13770.368</v>
      </c>
      <c r="AI75" s="390"/>
      <c r="AJ75" s="395"/>
      <c r="AK75" s="459"/>
      <c r="AL75" s="317"/>
      <c r="AM75" s="121"/>
      <c r="AN75" s="182"/>
      <c r="AO75" s="183"/>
      <c r="AP75" s="192" t="str">
        <f>AP74</f>
        <v>1602Other</v>
      </c>
      <c r="AQ75" s="9">
        <f t="shared" si="20"/>
        <v>2023</v>
      </c>
      <c r="AR75" s="395">
        <v>1888.1260000000002</v>
      </c>
      <c r="AS75" s="397"/>
      <c r="AT75" s="396">
        <v>2686.7910000000002</v>
      </c>
      <c r="AU75" s="388"/>
      <c r="AV75" s="396">
        <v>0</v>
      </c>
      <c r="AW75" s="388"/>
      <c r="AX75" s="396">
        <v>0.436</v>
      </c>
      <c r="AY75" s="388"/>
      <c r="AZ75" s="396">
        <v>6.8000000000000005E-2</v>
      </c>
      <c r="BA75" s="388"/>
      <c r="BB75" s="396">
        <v>9.9999999999999985E-3</v>
      </c>
      <c r="BC75" s="388"/>
      <c r="BD75" s="396">
        <v>0.34100000000000003</v>
      </c>
      <c r="BE75" s="388"/>
      <c r="BF75" s="396">
        <v>0</v>
      </c>
      <c r="BG75" s="388"/>
      <c r="BH75" s="396">
        <v>0</v>
      </c>
      <c r="BI75" s="388"/>
      <c r="BJ75" s="396">
        <v>17.346</v>
      </c>
      <c r="BK75" s="388"/>
      <c r="BL75" s="396">
        <v>0.26400000000000001</v>
      </c>
      <c r="BM75" s="388"/>
      <c r="BN75" s="395">
        <f t="shared" si="21"/>
        <v>183.11999999999989</v>
      </c>
      <c r="BO75" s="390"/>
      <c r="BP75" s="395">
        <v>4776.5020000000004</v>
      </c>
      <c r="BQ75" s="390"/>
      <c r="BR75" s="398"/>
      <c r="BS75" s="460"/>
      <c r="BT75" s="321"/>
      <c r="CI75" s="144"/>
      <c r="CJ75" s="144"/>
    </row>
    <row r="76" spans="1:88" ht="15" customHeight="1" collapsed="1" thickTop="1">
      <c r="A76" s="200" t="s">
        <v>163</v>
      </c>
      <c r="B76" s="201"/>
      <c r="C76" s="201"/>
      <c r="D76" s="202"/>
      <c r="E76" s="201">
        <f>$R$5</f>
        <v>2024</v>
      </c>
      <c r="F76" s="312">
        <f>F12+F14+F16+F30+F48+F50+F56+F64+F66</f>
        <v>100898.34599999999</v>
      </c>
      <c r="G76" s="313">
        <f>IF(ISERROR(F76/F77),"",IF(F76/F77=0,"-",IF(F76/F77&gt;2,"+++",F76/F77-1)))</f>
        <v>-5.9523833492163947E-2</v>
      </c>
      <c r="H76" s="314">
        <f>H12+H14+H16+H30+H48+H50+H56+H64+H66</f>
        <v>46234.531999999999</v>
      </c>
      <c r="I76" s="313">
        <f>IF(ISERROR(H76/H77),"",IF(H76/H77=0,"-",IF(H76/H77&gt;2,"+++",H76/H77-1)))</f>
        <v>0.28149160647069049</v>
      </c>
      <c r="J76" s="314">
        <f>J12+J14+J16+J30+J48+J50+J56+J64+J66</f>
        <v>23919.423999999999</v>
      </c>
      <c r="K76" s="313">
        <f>IF(ISERROR(J76/J77),"",IF(J76/J77=0,"-",IF(J76/J77&gt;2,"+++",J76/J77-1)))</f>
        <v>-0.13849520156924433</v>
      </c>
      <c r="L76" s="314">
        <f>L12+L14+L16+L30+L48+L50+L56+L64+L66</f>
        <v>16496.762999999999</v>
      </c>
      <c r="M76" s="313">
        <f>IF(ISERROR(L76/L77),"",IF(L76/L77=0,"-",IF(L76/L77&gt;2,"+++",L76/L77-1)))</f>
        <v>0.23321364079320328</v>
      </c>
      <c r="N76" s="314">
        <f>N12+N14+N16+N30+N48+N50+N56+N64+N66</f>
        <v>11222.405000000001</v>
      </c>
      <c r="O76" s="313">
        <f>IF(ISERROR(N76/N77),"",IF(N76/N77=0,"-",IF(N76/N77&gt;2,"+++",N76/N77-1)))</f>
        <v>6.4837354383623147E-2</v>
      </c>
      <c r="P76" s="314">
        <f>P12+P14+P16+P30+P48+P50+P56+P64+P66</f>
        <v>13336.585000000003</v>
      </c>
      <c r="Q76" s="313">
        <f>IF(ISERROR(P76/P77),"",IF(P76/P77=0,"-",IF(P76/P77&gt;2,"+++",P76/P77-1)))</f>
        <v>0.31102870246390046</v>
      </c>
      <c r="R76" s="314">
        <f>R12+R14+R16+R30+R48+R50+R56+R64+R66</f>
        <v>18652.646000000004</v>
      </c>
      <c r="S76" s="313" t="str">
        <f>IF(ISERROR(R76/R77),"",IF(R76/R77=0,"-",IF(R76/R77&gt;2,"+++",R76/R77-1)))</f>
        <v>+++</v>
      </c>
      <c r="T76" s="314">
        <f>T12+T14+T16+T30+T48+T50+T56+T64+T66</f>
        <v>9111.4209999999985</v>
      </c>
      <c r="U76" s="313">
        <f>IF(ISERROR(T76/T77),"",IF(T76/T77=0,"-",IF(T76/T77&gt;2,"+++",T76/T77-1)))</f>
        <v>5.0975795915028765E-2</v>
      </c>
      <c r="V76" s="314">
        <f>V12+V14+V16+V30+V48+V50+V56+V64+V66</f>
        <v>15109.231000000009</v>
      </c>
      <c r="W76" s="313">
        <f>IF(ISERROR(V76/V77),"",IF(V76/V77=0,"-",IF(V76/V77&gt;2,"+++",V76/V77-1)))</f>
        <v>0.53656858331234192</v>
      </c>
      <c r="X76" s="314">
        <f>X12+X14+X16+X30+X48+X50+X56+X64+X66</f>
        <v>7736.6100000000015</v>
      </c>
      <c r="Y76" s="313">
        <f>IF(ISERROR(X76/X77),"",IF(X76/X77=0,"-",IF(X76/X77&gt;2,"+++",X76/X77-1)))</f>
        <v>6.1934039000762775E-2</v>
      </c>
      <c r="Z76" s="314">
        <f>Z12+Z14+Z16+Z30+Z48+Z50+Z56+Z64+Z66</f>
        <v>7170.7980000000007</v>
      </c>
      <c r="AA76" s="313">
        <f>IF(ISERROR(Z76/Z77),"",IF(Z76/Z77=0,"-",IF(Z76/Z77&gt;2,"+++",Z76/Z77-1)))</f>
        <v>0.52458421433651292</v>
      </c>
      <c r="AB76" s="314">
        <f>AB12+AB14+AB16+AB30+AB48+AB50+AB56+AB64+AB66</f>
        <v>0</v>
      </c>
      <c r="AC76" s="313" t="str">
        <f>IF(ISERROR(AB76/AB77),"",IF(AB76/AB77=0,"-",IF(AB76/AB77&gt;2,"+++",AB76/AB77-1)))</f>
        <v/>
      </c>
      <c r="AD76" s="314"/>
      <c r="AE76" s="313"/>
      <c r="AF76" s="312">
        <f t="shared" si="26"/>
        <v>105728.98599999989</v>
      </c>
      <c r="AG76" s="315">
        <f>IF(ISERROR(AF76/AF77),"",IF(AF76/AF77=0,"-",IF(AF76/AF77&gt;2,"+++",AF76/AF77-1)))</f>
        <v>0.13185022171116945</v>
      </c>
      <c r="AH76" s="312">
        <f>AH12+AH14+AH16+AH30+AH48+AH50+AH56+AH64+AH66</f>
        <v>375617.74699999992</v>
      </c>
      <c r="AI76" s="315">
        <f>IF(ISERROR(AH76/AH77),"",IF(AH76/AH77=0,"-",IF(AH76/AH77&gt;2,"+++",AH76/AH77-1)))</f>
        <v>0.11225638527517789</v>
      </c>
      <c r="AJ76" s="312"/>
      <c r="AK76" s="443"/>
      <c r="AL76" s="317"/>
      <c r="AM76" s="200" t="s">
        <v>163</v>
      </c>
      <c r="AN76" s="201"/>
      <c r="AO76" s="201"/>
      <c r="AP76" s="202"/>
      <c r="AQ76" s="201">
        <f>$R$5</f>
        <v>2024</v>
      </c>
      <c r="AR76" s="312">
        <f>AR12+AR14+AR16+AR30+AR48+AR50+AR56+AR64+AR66</f>
        <v>33414.303</v>
      </c>
      <c r="AS76" s="318">
        <f>IF(ISERROR(AR76/AR77),"",IF(AR76/AR77=0,"-",IF(AR76/AR77&gt;2,"+++",AR76/AR77-1)))</f>
        <v>1.1660083598805882E-2</v>
      </c>
      <c r="AT76" s="314">
        <f>AT12+AT14+AT16+AT30+AT48+AT50+AT56+AT64+AT66</f>
        <v>22300.654999999999</v>
      </c>
      <c r="AU76" s="313">
        <f>IF(ISERROR(AT76/AT77),"",IF(AT76/AT77=0,"-",IF(AT76/AT77&gt;2,"+++",AT76/AT77-1)))</f>
        <v>-0.12864965410947038</v>
      </c>
      <c r="AV76" s="314">
        <f>AV12+AV14+AV16+AV30+AV48+AV50+AV56+AV64+AV66</f>
        <v>16855.981000000003</v>
      </c>
      <c r="AW76" s="313">
        <f>IF(ISERROR(AV76/AV77),"",IF(AV76/AV77=0,"-",IF(AV76/AV77&gt;2,"+++",AV76/AV77-1)))</f>
        <v>1.9238696284847867E-2</v>
      </c>
      <c r="AX76" s="314">
        <f>AX12+AX14+AX16+AX30+AX48+AX50+AX56+AX64+AX66</f>
        <v>12262.588</v>
      </c>
      <c r="AY76" s="313">
        <f>IF(ISERROR(AX76/AX77),"",IF(AX76/AX77=0,"-",IF(AX76/AX77&gt;2,"+++",AX76/AX77-1)))</f>
        <v>-1.9549620507460785E-2</v>
      </c>
      <c r="AZ76" s="314">
        <f>AZ12+AZ14+AZ16+AZ30+AZ48+AZ50+AZ56+AZ64+AZ66</f>
        <v>4009.1950000000002</v>
      </c>
      <c r="BA76" s="313">
        <f>IF(ISERROR(AZ76/AZ77),"",IF(AZ76/AZ77=0,"-",IF(AZ76/AZ77&gt;2,"+++",AZ76/AZ77-1)))</f>
        <v>-7.8192554346976251E-2</v>
      </c>
      <c r="BB76" s="314">
        <f>BB12+BB14+BB16+BB30+BB48+BB50+BB56+BB64+BB66</f>
        <v>2200.25</v>
      </c>
      <c r="BC76" s="313">
        <f>IF(ISERROR(BB76/BB77),"",IF(BB76/BB77=0,"-",IF(BB76/BB77&gt;2,"+++",BB76/BB77-1)))</f>
        <v>0.14562582072159969</v>
      </c>
      <c r="BD76" s="314">
        <f>BD12+BD14+BD16+BD30+BD48+BD50+BD56+BD64+BD66</f>
        <v>1692.1450000000002</v>
      </c>
      <c r="BE76" s="313">
        <f>IF(ISERROR(BD76/BD77),"",IF(BD76/BD77=0,"-",IF(BD76/BD77&gt;2,"+++",BD76/BD77-1)))</f>
        <v>0.38608155883133555</v>
      </c>
      <c r="BF76" s="314">
        <f>BF12+BF14+BF16+BF30+BF48+BF50+BF56+BF64+BF66</f>
        <v>1369.3820000000001</v>
      </c>
      <c r="BG76" s="313">
        <f>IF(ISERROR(BF76/BF77),"",IF(BF76/BF77=0,"-",IF(BF76/BF77&gt;2,"+++",BF76/BF77-1)))</f>
        <v>7.0318020096669098E-2</v>
      </c>
      <c r="BH76" s="314">
        <f>BH12+BH14+BH16+BH30+BH48+BH50+BH56+BH64+BH66</f>
        <v>1309.3679999999999</v>
      </c>
      <c r="BI76" s="313" t="str">
        <f>IF(ISERROR(BH76/BH77),"",IF(BH76/BH77=0,"-",IF(BH76/BH77&gt;2,"+++",BH76/BH77-1)))</f>
        <v>+++</v>
      </c>
      <c r="BJ76" s="314">
        <f>BJ12+BJ14+BJ16+BJ30+BJ48+BJ50+BJ56+BJ64+BJ66</f>
        <v>1346.0290000000002</v>
      </c>
      <c r="BK76" s="313">
        <f>IF(ISERROR(BJ76/BJ77),"",IF(BJ76/BJ77=0,"-",IF(BJ76/BJ77&gt;2,"+++",BJ76/BJ77-1)))</f>
        <v>0.26568579697934558</v>
      </c>
      <c r="BL76" s="314">
        <f t="shared" ref="BL76:BL77" si="59">BL12+BL14+BL16+BL30+BL48+BL50+BL56+BL64+BL66</f>
        <v>1144.3</v>
      </c>
      <c r="BM76" s="313">
        <f t="shared" ref="BM76" si="60">IF(ISERROR(BL76/BL77),"",IF(BL76/BL77=0,"-",IF(BL76/BL77&gt;2,"+++",BL76/BL77-1)))</f>
        <v>0.11179554543370074</v>
      </c>
      <c r="BN76" s="312">
        <f t="shared" si="21"/>
        <v>1062.2290000000212</v>
      </c>
      <c r="BO76" s="315">
        <f>IF(ISERROR(BN76/BN77),"",IF(BN76/BN77=0,"-",IF(BN76/BN77&gt;2,"+++",BN76/BN77-1)))</f>
        <v>-0.17028333167997856</v>
      </c>
      <c r="BP76" s="312">
        <f>BP12+BP14+BP16+BP30+BP48+BP50+BP56+BP64+BP66</f>
        <v>98966.425000000017</v>
      </c>
      <c r="BQ76" s="315">
        <f>IF(ISERROR(BP76/BP77),"",IF(BP76/BP77=0,"-",IF(BP76/BP77&gt;2,"+++",BP76/BP77-1)))</f>
        <v>-1.0352148464899846E-2</v>
      </c>
      <c r="BR76" s="319"/>
      <c r="BS76" s="444"/>
      <c r="BT76" s="321"/>
      <c r="CI76" s="144"/>
      <c r="CJ76" s="144"/>
    </row>
    <row r="77" spans="1:88" ht="15" customHeight="1" thickBot="1">
      <c r="A77" s="204"/>
      <c r="B77" s="205"/>
      <c r="C77" s="205"/>
      <c r="D77" s="63"/>
      <c r="E77" s="205">
        <f>E76-1</f>
        <v>2023</v>
      </c>
      <c r="F77" s="387">
        <f>F13+F15+F17+F31+F49+F51+F57+F65+F67</f>
        <v>107284.32000000002</v>
      </c>
      <c r="G77" s="388"/>
      <c r="H77" s="389">
        <f>H13+H15+H17+H31+H49+H51+H57+H65+H67</f>
        <v>36078.684999999998</v>
      </c>
      <c r="I77" s="388"/>
      <c r="J77" s="389">
        <f>J13+J15+J17+J31+J49+J51+J57+J65+J67</f>
        <v>27764.702000000001</v>
      </c>
      <c r="K77" s="388"/>
      <c r="L77" s="389">
        <f>L13+L15+L17+L31+L49+L51+L57+L65+L67</f>
        <v>13377.051999999998</v>
      </c>
      <c r="M77" s="388"/>
      <c r="N77" s="389">
        <f>N13+N15+N17+N31+N49+N51+N57+N65+N67</f>
        <v>10539.079</v>
      </c>
      <c r="O77" s="388"/>
      <c r="P77" s="389">
        <f>P13+P15+P17+P31+P49+P51+P57+P65+P67</f>
        <v>10172.611000000001</v>
      </c>
      <c r="Q77" s="388"/>
      <c r="R77" s="389">
        <f>R13+R15+R17+R31+R49+R51+R57+R65+R67</f>
        <v>8587.4809999999998</v>
      </c>
      <c r="S77" s="388"/>
      <c r="T77" s="389">
        <f>T13+T15+T17+T31+T49+T51+T57+T65+T67</f>
        <v>8669.4870000000028</v>
      </c>
      <c r="U77" s="388"/>
      <c r="V77" s="389">
        <f>V13+V15+V17+V31+V49+V51+V57+V65+V67</f>
        <v>9833.099000000002</v>
      </c>
      <c r="W77" s="388"/>
      <c r="X77" s="389">
        <f>X13+X15+X17+X31+X49+X51+X57+X65+X67</f>
        <v>7285.3960000000006</v>
      </c>
      <c r="Y77" s="388"/>
      <c r="Z77" s="389">
        <f>Z13+Z15+Z17+Z31+Z49+Z51+Z57+Z65+Z67</f>
        <v>4703.4450000000006</v>
      </c>
      <c r="AA77" s="388"/>
      <c r="AB77" s="389">
        <f>AB13+AB15+AB17+AB31+AB49+AB51+AB57+AB65+AB67</f>
        <v>0</v>
      </c>
      <c r="AC77" s="388"/>
      <c r="AD77" s="389"/>
      <c r="AE77" s="388"/>
      <c r="AF77" s="387">
        <f t="shared" si="26"/>
        <v>93412.523999999961</v>
      </c>
      <c r="AG77" s="390"/>
      <c r="AH77" s="387">
        <f>AH13+AH15+AH17+AH31+AH49+AH51+AH57+AH65+AH67</f>
        <v>337707.88099999999</v>
      </c>
      <c r="AI77" s="390"/>
      <c r="AJ77" s="387"/>
      <c r="AK77" s="459"/>
      <c r="AL77" s="317"/>
      <c r="AM77" s="204"/>
      <c r="AN77" s="205"/>
      <c r="AO77" s="205"/>
      <c r="AP77" s="63"/>
      <c r="AQ77" s="205">
        <f t="shared" ref="AQ77:AQ83" si="61">AQ76-1</f>
        <v>2023</v>
      </c>
      <c r="AR77" s="387">
        <f>AR13+AR15+AR17+AR31+AR49+AR51+AR57+AR65+AR67</f>
        <v>33029.179999999993</v>
      </c>
      <c r="AS77" s="397"/>
      <c r="AT77" s="389">
        <f>AT13+AT15+AT17+AT31+AT49+AT51+AT57+AT65+AT67</f>
        <v>25593.213</v>
      </c>
      <c r="AU77" s="388"/>
      <c r="AV77" s="389">
        <f>AV13+AV15+AV17+AV31+AV49+AV51+AV57+AV65+AV67</f>
        <v>16537.815000000002</v>
      </c>
      <c r="AW77" s="388"/>
      <c r="AX77" s="389">
        <f>AX13+AX15+AX17+AX31+AX49+AX51+AX57+AX65+AX67</f>
        <v>12507.097000000002</v>
      </c>
      <c r="AY77" s="388"/>
      <c r="AZ77" s="389">
        <f>AZ13+AZ15+AZ17+AZ31+AZ49+AZ51+AZ57+AZ65+AZ67</f>
        <v>4349.2759999999998</v>
      </c>
      <c r="BA77" s="388"/>
      <c r="BB77" s="389">
        <f>BB13+BB15+BB17+BB31+BB49+BB51+BB57+BB65+BB67</f>
        <v>1920.566</v>
      </c>
      <c r="BC77" s="388"/>
      <c r="BD77" s="389">
        <f>BD13+BD15+BD17+BD31+BD49+BD51+BD57+BD65+BD67</f>
        <v>1220.8119999999999</v>
      </c>
      <c r="BE77" s="388"/>
      <c r="BF77" s="389">
        <f>BF13+BF15+BF17+BF31+BF49+BF51+BF57+BF65+BF67</f>
        <v>1279.4160000000002</v>
      </c>
      <c r="BG77" s="388"/>
      <c r="BH77" s="389">
        <f>BH13+BH15+BH17+BH31+BH49+BH51+BH57+BH65+BH67</f>
        <v>191.33699999999999</v>
      </c>
      <c r="BI77" s="388"/>
      <c r="BJ77" s="389">
        <f>BJ13+BJ15+BJ17+BJ31+BJ49+BJ51+BJ57+BJ65+BJ67</f>
        <v>1063.4779999999998</v>
      </c>
      <c r="BK77" s="388"/>
      <c r="BL77" s="389">
        <f t="shared" si="59"/>
        <v>1029.2359999999996</v>
      </c>
      <c r="BM77" s="388"/>
      <c r="BN77" s="387">
        <f t="shared" ref="BN77" si="62">BP77-SUM(BL77,BJ77,BH77,BF77,BD77,BB77,AZ77,AX77,AV77,AT77,AR77)</f>
        <v>1280.2310000000143</v>
      </c>
      <c r="BO77" s="390"/>
      <c r="BP77" s="387">
        <f>BP13+BP15+BP17+BP31+BP49+BP51+BP57+BP65+BP67</f>
        <v>100001.65700000001</v>
      </c>
      <c r="BQ77" s="390"/>
      <c r="BR77" s="399"/>
      <c r="BS77" s="460"/>
      <c r="BT77" s="321"/>
      <c r="CI77" s="144"/>
      <c r="CJ77" s="144"/>
    </row>
    <row r="78" spans="1:88" ht="15" customHeight="1" thickTop="1">
      <c r="A78" s="212"/>
      <c r="B78" s="9"/>
      <c r="C78" s="9"/>
      <c r="D78" s="8"/>
      <c r="E78" s="9"/>
      <c r="F78" s="392"/>
      <c r="G78" s="400"/>
      <c r="H78" s="401"/>
      <c r="I78" s="402"/>
      <c r="J78" s="401"/>
      <c r="K78" s="402"/>
      <c r="L78" s="401"/>
      <c r="M78" s="402"/>
      <c r="N78" s="401"/>
      <c r="O78" s="402"/>
      <c r="P78" s="401"/>
      <c r="Q78" s="402"/>
      <c r="R78" s="401"/>
      <c r="S78" s="402"/>
      <c r="T78" s="401"/>
      <c r="U78" s="402"/>
      <c r="V78" s="401"/>
      <c r="W78" s="402"/>
      <c r="X78" s="401"/>
      <c r="Y78" s="402"/>
      <c r="Z78" s="401"/>
      <c r="AA78" s="402"/>
      <c r="AB78" s="401"/>
      <c r="AC78" s="402"/>
      <c r="AD78" s="401"/>
      <c r="AE78" s="402"/>
      <c r="AF78" s="401"/>
      <c r="AG78" s="402"/>
      <c r="AH78" s="213"/>
      <c r="AI78" s="212"/>
      <c r="AJ78" s="213"/>
      <c r="AK78" s="212"/>
      <c r="AL78" s="9"/>
      <c r="AM78" s="9"/>
      <c r="AN78" s="8"/>
      <c r="AO78" s="9"/>
      <c r="AP78" s="213"/>
      <c r="AQ78" s="400"/>
      <c r="AR78" s="401"/>
      <c r="AS78" s="402"/>
      <c r="AT78" s="401"/>
      <c r="AU78" s="402"/>
      <c r="AV78" s="401"/>
      <c r="AW78" s="402"/>
      <c r="AX78" s="401"/>
      <c r="AY78" s="402"/>
      <c r="AZ78" s="401"/>
      <c r="BA78" s="402"/>
      <c r="BB78" s="401"/>
      <c r="BC78" s="402"/>
      <c r="BD78" s="401"/>
      <c r="BE78" s="402"/>
      <c r="BF78" s="401"/>
      <c r="BG78" s="402"/>
      <c r="BH78" s="401"/>
      <c r="BI78" s="402"/>
      <c r="BJ78" s="401"/>
      <c r="BK78" s="402"/>
      <c r="BL78" s="401"/>
      <c r="BM78" s="402"/>
      <c r="BN78" s="401"/>
      <c r="BO78" s="402"/>
      <c r="BP78" s="403"/>
      <c r="BQ78" s="9"/>
      <c r="BR78" s="403"/>
      <c r="BS78" s="212"/>
      <c r="CG78" s="144"/>
      <c r="CH78" s="144"/>
    </row>
    <row r="79" spans="1:88" ht="15" customHeight="1" thickBot="1">
      <c r="A79" s="215" t="s">
        <v>164</v>
      </c>
      <c r="B79" s="9"/>
      <c r="C79" s="9"/>
      <c r="D79" s="8"/>
      <c r="E79" s="9"/>
      <c r="F79" s="392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5"/>
      <c r="AE79" s="404"/>
      <c r="AF79" s="405"/>
      <c r="AG79" s="404"/>
      <c r="AH79" s="405"/>
      <c r="AI79" s="404"/>
      <c r="AJ79" s="405"/>
      <c r="AK79" s="404"/>
      <c r="AL79" s="213"/>
      <c r="AM79" s="215" t="s">
        <v>164</v>
      </c>
      <c r="AN79" s="9"/>
      <c r="AO79" s="9"/>
      <c r="AP79" s="8"/>
      <c r="AQ79" s="9"/>
      <c r="AR79" s="213"/>
      <c r="AS79" s="404"/>
      <c r="AT79" s="405"/>
      <c r="AU79" s="404"/>
      <c r="AV79" s="405"/>
      <c r="AW79" s="404"/>
      <c r="AX79" s="405"/>
      <c r="AY79" s="404"/>
      <c r="AZ79" s="405"/>
      <c r="BA79" s="404"/>
      <c r="BB79" s="405"/>
      <c r="BC79" s="404"/>
      <c r="BD79" s="405"/>
      <c r="BE79" s="404"/>
      <c r="BF79" s="405"/>
      <c r="BG79" s="404"/>
      <c r="BH79" s="405"/>
      <c r="BI79" s="404"/>
      <c r="BJ79" s="405"/>
      <c r="BK79" s="404"/>
      <c r="BL79" s="405"/>
      <c r="BM79" s="404"/>
      <c r="BN79" s="405"/>
      <c r="BO79" s="404"/>
      <c r="BP79" s="405"/>
      <c r="BQ79" s="404"/>
      <c r="BR79" s="405"/>
      <c r="BS79" s="404"/>
      <c r="BT79" s="321"/>
      <c r="CI79" s="144"/>
      <c r="CJ79" s="144"/>
    </row>
    <row r="80" spans="1:88" ht="15" customHeight="1" thickTop="1">
      <c r="A80" s="42"/>
      <c r="B80" s="201"/>
      <c r="C80" s="285" t="s">
        <v>165</v>
      </c>
      <c r="D80" s="406"/>
      <c r="E80" s="285">
        <f>$R$5</f>
        <v>2024</v>
      </c>
      <c r="F80" s="286">
        <f>F12+F14</f>
        <v>10478.144999999999</v>
      </c>
      <c r="G80" s="407">
        <f>IF(ISERROR(F80/F81),"",IF(F80/F81=0,"-",IF(F80/F81&gt;2,"+++",F80/F81-1)))</f>
        <v>-0.27574588225275742</v>
      </c>
      <c r="H80" s="286">
        <f>H12+H14</f>
        <v>17799.193999999996</v>
      </c>
      <c r="I80" s="407"/>
      <c r="J80" s="408">
        <f>J12+J14</f>
        <v>19719.713</v>
      </c>
      <c r="K80" s="407">
        <f>IF(ISERROR(J80/J81),"",IF(J80/J81=0,"-",IF(J80/J81&gt;2,"+++",J80/J81-1)))</f>
        <v>-0.12398661723486359</v>
      </c>
      <c r="L80" s="408">
        <f t="shared" ref="L80:L81" si="63">L12+L14</f>
        <v>2320.54</v>
      </c>
      <c r="M80" s="407">
        <f t="shared" ref="M80" si="64">IF(ISERROR(L80/L81),"",IF(L80/L81=0,"-",IF(L80/L81&gt;2,"+++",L80/L81-1)))</f>
        <v>0.19170172895197291</v>
      </c>
      <c r="N80" s="408">
        <f t="shared" ref="N80:N81" si="65">N12+N14</f>
        <v>0</v>
      </c>
      <c r="O80" s="407" t="str">
        <f t="shared" ref="O80" si="66">IF(ISERROR(N80/N81),"",IF(N80/N81=0,"-",IF(N80/N81&gt;2,"+++",N80/N81-1)))</f>
        <v/>
      </c>
      <c r="P80" s="408">
        <f t="shared" ref="P80:P81" si="67">P12+P14</f>
        <v>4422.665</v>
      </c>
      <c r="Q80" s="407">
        <f t="shared" ref="Q80" si="68">IF(ISERROR(P80/P81),"",IF(P80/P81=0,"-",IF(P80/P81&gt;2,"+++",P80/P81-1)))</f>
        <v>-0.56523797086116834</v>
      </c>
      <c r="R80" s="408">
        <f t="shared" ref="R80:R81" si="69">R12+R14</f>
        <v>18318.541000000001</v>
      </c>
      <c r="S80" s="407" t="str">
        <f t="shared" ref="S80" si="70">IF(ISERROR(R80/R81),"",IF(R80/R81=0,"-",IF(R80/R81&gt;2,"+++",R80/R81-1)))</f>
        <v>+++</v>
      </c>
      <c r="T80" s="408">
        <f t="shared" ref="T80:T81" si="71">T12+T14</f>
        <v>0</v>
      </c>
      <c r="U80" s="407" t="str">
        <f t="shared" ref="U80" si="72">IF(ISERROR(T80/T81),"",IF(T80/T81=0,"-",IF(T80/T81&gt;2,"+++",T80/T81-1)))</f>
        <v/>
      </c>
      <c r="V80" s="408">
        <f t="shared" ref="V80:V81" si="73">V12+V14</f>
        <v>14698.902000000009</v>
      </c>
      <c r="W80" s="407">
        <f t="shared" ref="W80" si="74">IF(ISERROR(V80/V81),"",IF(V80/V81=0,"-",IF(V80/V81&gt;2,"+++",V80/V81-1)))</f>
        <v>0.54035674602471939</v>
      </c>
      <c r="X80" s="408">
        <f t="shared" ref="X80:X81" si="75">X12+X14</f>
        <v>0</v>
      </c>
      <c r="Y80" s="407" t="str">
        <f t="shared" ref="Y80" si="76">IF(ISERROR(X80/X81),"",IF(X80/X81=0,"-",IF(X80/X81&gt;2,"+++",X80/X81-1)))</f>
        <v/>
      </c>
      <c r="Z80" s="408">
        <f t="shared" ref="Z80:Z81" si="77">Z12+Z14</f>
        <v>0</v>
      </c>
      <c r="AA80" s="407" t="str">
        <f t="shared" ref="AA80" si="78">IF(ISERROR(Z80/Z81),"",IF(Z80/Z81=0,"-",IF(Z80/Z81&gt;2,"+++",Z80/Z81-1)))</f>
        <v/>
      </c>
      <c r="AB80" s="408">
        <f t="shared" ref="AB80:AB81" si="79">AB12+AB14</f>
        <v>0</v>
      </c>
      <c r="AC80" s="409" t="str">
        <f t="shared" ref="AC80" si="80">IF(ISERROR(AB80/AB81),"",IF(AB80/AB81=0,"-",IF(AB80/AB81&gt;2,"+++",AB80/AB81-1)))</f>
        <v/>
      </c>
      <c r="AD80" s="288"/>
      <c r="AE80" s="313"/>
      <c r="AF80" s="410">
        <f t="shared" ref="AF80:AF83" si="81">AH80-Z80-X80-V80-T80-R80-P80-N80-L80-J80-H80-F80</f>
        <v>40531.25</v>
      </c>
      <c r="AG80" s="411">
        <f>IF(ISERROR(AF80/AF81),"",IF(AF80/AF81=0,"-",IF(AF80/AF81&gt;2,"+++",AF80/AF81-1)))</f>
        <v>-5.6297822384105967E-3</v>
      </c>
      <c r="AH80" s="286">
        <f t="shared" ref="AH80:AH81" si="82">AH12+AH14</f>
        <v>128288.94999999998</v>
      </c>
      <c r="AI80" s="315">
        <f t="shared" ref="AI80" si="83">IF(ISERROR(AH80/AH81),"",IF(AH80/AH81=0,"-",IF(AH80/AH81&gt;2,"+++",AH80/AH81-1)))</f>
        <v>-6.9925567626991092E-2</v>
      </c>
      <c r="AJ80" s="286"/>
      <c r="AK80" s="443"/>
      <c r="AL80" s="317"/>
      <c r="AM80" s="42"/>
      <c r="AN80" s="201"/>
      <c r="AO80" s="285" t="s">
        <v>165</v>
      </c>
      <c r="AP80" s="406"/>
      <c r="AQ80" s="285">
        <f>$R$5</f>
        <v>2024</v>
      </c>
      <c r="AR80" s="286">
        <f>AT12+AT14</f>
        <v>0</v>
      </c>
      <c r="AS80" s="318" t="str">
        <f>IF(ISERROR(AR80/AR81),"",IF(AR80/AR81=0,"-",IF(AR80/AR81&gt;2,"+++",AR80/AR81-1)))</f>
        <v/>
      </c>
      <c r="AT80" s="288">
        <f>AT12+AT14</f>
        <v>0</v>
      </c>
      <c r="AU80" s="409" t="str">
        <f>IF(ISERROR(AT80/AT81),"",IF(AT80/AT81=0,"-",IF(AT80/AT81&gt;2,"+++",AT80/AT81-1)))</f>
        <v/>
      </c>
      <c r="AV80" s="288">
        <f>AV12+AV14</f>
        <v>0</v>
      </c>
      <c r="AW80" s="409" t="str">
        <f>IF(ISERROR(AV80/AV81),"",IF(AV80/AV81=0,"-",IF(AV80/AV81&gt;2,"+++",AV80/AV81-1)))</f>
        <v/>
      </c>
      <c r="AX80" s="288">
        <f>AX12+AX14</f>
        <v>0</v>
      </c>
      <c r="AY80" s="409" t="str">
        <f>IF(ISERROR(AX80/AX81),"",IF(AX80/AX81=0,"-",IF(AX80/AX81&gt;2,"+++",AX80/AX81-1)))</f>
        <v/>
      </c>
      <c r="AZ80" s="288">
        <f>AZ12+AZ14</f>
        <v>0</v>
      </c>
      <c r="BA80" s="409" t="str">
        <f>IF(ISERROR(AZ80/AZ81),"",IF(AZ80/AZ81=0,"-",IF(AZ80/AZ81&gt;2,"+++",AZ80/AZ81-1)))</f>
        <v>-</v>
      </c>
      <c r="BB80" s="288">
        <f>BB12+BB14</f>
        <v>0</v>
      </c>
      <c r="BC80" s="409" t="str">
        <f>IF(ISERROR(BB80/BB81),"",IF(BB80/BB81=0,"-",IF(BB80/BB81&gt;2,"+++",BB80/BB81-1)))</f>
        <v/>
      </c>
      <c r="BD80" s="288">
        <f>BD12+BD14</f>
        <v>0</v>
      </c>
      <c r="BE80" s="409" t="str">
        <f>IF(ISERROR(BD80/BD81),"",IF(BD80/BD81=0,"-",IF(BD80/BD81&gt;2,"+++",BD80/BD81-1)))</f>
        <v/>
      </c>
      <c r="BF80" s="288">
        <f>BF12+BF14</f>
        <v>0</v>
      </c>
      <c r="BG80" s="409" t="str">
        <f>IF(ISERROR(BF80/BF81),"",IF(BF80/BF81=0,"-",IF(BF80/BF81&gt;2,"+++",BF80/BF81-1)))</f>
        <v/>
      </c>
      <c r="BH80" s="288">
        <f>BH12+BH14</f>
        <v>0</v>
      </c>
      <c r="BI80" s="409" t="str">
        <f>IF(ISERROR(BH80/BH81),"",IF(BH80/BH81=0,"-",IF(BH80/BH81&gt;2,"+++",BH80/BH81-1)))</f>
        <v/>
      </c>
      <c r="BJ80" s="288">
        <f>BJ12+BJ14</f>
        <v>0</v>
      </c>
      <c r="BK80" s="409" t="str">
        <f>IF(ISERROR(BJ80/BJ81),"",IF(BJ80/BJ81=0,"-",IF(BJ80/BJ81&gt;2,"+++",BJ80/BJ81-1)))</f>
        <v/>
      </c>
      <c r="BL80" s="288">
        <f t="shared" ref="BL80:BL81" si="84">BL12+BL14</f>
        <v>12.442</v>
      </c>
      <c r="BM80" s="409">
        <f t="shared" ref="BM80" si="85">IF(ISERROR(BL80/BL81),"",IF(BL80/BL81=0,"-",IF(BL80/BL81&gt;2,"+++",BL80/BL81-1)))</f>
        <v>-0.14909041170838466</v>
      </c>
      <c r="BN80" s="286">
        <f t="shared" ref="BN80:BN82" si="86">BP80-SUM(BL80,BJ80,BH80,BF80,BD80,BB80,AZ80,AX80,AV80,AT80,AR80,AP80)</f>
        <v>63.521000000000008</v>
      </c>
      <c r="BO80" s="315">
        <f>IF(ISERROR(BN80/BN81),"",IF(BN80/BN81=0,"-",IF(BN80/BN81&gt;2,"+++",BN80/BN81-1)))</f>
        <v>-0.5004679107588017</v>
      </c>
      <c r="BP80" s="286">
        <f>BP12+BP14</f>
        <v>75.963000000000008</v>
      </c>
      <c r="BQ80" s="315">
        <f>IF(ISERROR(BP80/BP81),"",IF(BP80/BP81=0,"-",IF(BP80/BP81&gt;2,"+++",BP80/BP81-1)))</f>
        <v>-0.4643589978634437</v>
      </c>
      <c r="BR80" s="293"/>
      <c r="BS80" s="444"/>
      <c r="BT80" s="321"/>
      <c r="CI80" s="144"/>
      <c r="CJ80" s="144"/>
    </row>
    <row r="81" spans="1:88" ht="15" customHeight="1" thickBot="1">
      <c r="A81" s="412"/>
      <c r="B81" s="205"/>
      <c r="C81" s="386"/>
      <c r="D81" s="413"/>
      <c r="E81" s="386">
        <f>E80-1</f>
        <v>2023</v>
      </c>
      <c r="F81" s="387">
        <f>F13+F15</f>
        <v>14467.498000000003</v>
      </c>
      <c r="G81" s="397"/>
      <c r="H81" s="387">
        <f>H13+H15</f>
        <v>30152.739999999998</v>
      </c>
      <c r="I81" s="397"/>
      <c r="J81" s="414">
        <f>J13+J15</f>
        <v>22510.744000000002</v>
      </c>
      <c r="K81" s="397"/>
      <c r="L81" s="414">
        <f t="shared" si="63"/>
        <v>1947.2489999999998</v>
      </c>
      <c r="M81" s="397"/>
      <c r="N81" s="414">
        <f t="shared" si="65"/>
        <v>0</v>
      </c>
      <c r="O81" s="397"/>
      <c r="P81" s="414">
        <f t="shared" si="67"/>
        <v>10172.611000000001</v>
      </c>
      <c r="Q81" s="397"/>
      <c r="R81" s="414">
        <f t="shared" si="69"/>
        <v>8379.9710000000014</v>
      </c>
      <c r="S81" s="397"/>
      <c r="T81" s="414">
        <f t="shared" si="71"/>
        <v>0</v>
      </c>
      <c r="U81" s="397"/>
      <c r="V81" s="414">
        <f t="shared" si="73"/>
        <v>9542.530999999999</v>
      </c>
      <c r="W81" s="397"/>
      <c r="X81" s="414">
        <f t="shared" si="75"/>
        <v>0</v>
      </c>
      <c r="Y81" s="397"/>
      <c r="Z81" s="414">
        <f t="shared" si="77"/>
        <v>0</v>
      </c>
      <c r="AA81" s="397"/>
      <c r="AB81" s="414">
        <f t="shared" si="79"/>
        <v>0</v>
      </c>
      <c r="AC81" s="388"/>
      <c r="AD81" s="389"/>
      <c r="AE81" s="388"/>
      <c r="AF81" s="387">
        <f t="shared" si="81"/>
        <v>40760.723999999958</v>
      </c>
      <c r="AG81" s="390"/>
      <c r="AH81" s="387">
        <f t="shared" si="82"/>
        <v>137934.06799999997</v>
      </c>
      <c r="AI81" s="390"/>
      <c r="AJ81" s="387"/>
      <c r="AK81" s="459"/>
      <c r="AL81" s="317"/>
      <c r="AM81" s="412"/>
      <c r="AN81" s="205"/>
      <c r="AO81" s="386"/>
      <c r="AP81" s="413"/>
      <c r="AQ81" s="386">
        <f t="shared" si="61"/>
        <v>2023</v>
      </c>
      <c r="AR81" s="387">
        <f>AT13+AT15</f>
        <v>0</v>
      </c>
      <c r="AS81" s="397"/>
      <c r="AT81" s="389">
        <f>AT13+AT15</f>
        <v>0</v>
      </c>
      <c r="AU81" s="388"/>
      <c r="AV81" s="389">
        <f>AV13+AV15</f>
        <v>0</v>
      </c>
      <c r="AW81" s="388"/>
      <c r="AX81" s="389">
        <f>AX13+AX15</f>
        <v>0</v>
      </c>
      <c r="AY81" s="388"/>
      <c r="AZ81" s="389">
        <f>AZ13+AZ15</f>
        <v>3.4000000000000002E-2</v>
      </c>
      <c r="BA81" s="388"/>
      <c r="BB81" s="389">
        <f>BB13+BB15</f>
        <v>0</v>
      </c>
      <c r="BC81" s="388"/>
      <c r="BD81" s="389">
        <f>BD13+BD15</f>
        <v>0</v>
      </c>
      <c r="BE81" s="388"/>
      <c r="BF81" s="389">
        <f>BF13+BF15</f>
        <v>0</v>
      </c>
      <c r="BG81" s="388"/>
      <c r="BH81" s="389">
        <f>BH13+BH15</f>
        <v>0</v>
      </c>
      <c r="BI81" s="388"/>
      <c r="BJ81" s="389">
        <f>BJ13+BJ15</f>
        <v>0</v>
      </c>
      <c r="BK81" s="388"/>
      <c r="BL81" s="389">
        <f t="shared" si="84"/>
        <v>14.622000000000002</v>
      </c>
      <c r="BM81" s="388"/>
      <c r="BN81" s="387">
        <f t="shared" si="86"/>
        <v>127.161</v>
      </c>
      <c r="BO81" s="390"/>
      <c r="BP81" s="387">
        <f>BP13+BP15</f>
        <v>141.81700000000001</v>
      </c>
      <c r="BQ81" s="390"/>
      <c r="BR81" s="399"/>
      <c r="BS81" s="460"/>
      <c r="BT81" s="321"/>
      <c r="CI81" s="144"/>
      <c r="CJ81" s="144"/>
    </row>
    <row r="82" spans="1:88" ht="15" customHeight="1" thickTop="1">
      <c r="A82" s="50"/>
      <c r="B82" s="415"/>
      <c r="C82" s="311" t="s">
        <v>166</v>
      </c>
      <c r="D82" s="416"/>
      <c r="E82" s="311">
        <f>$R$5</f>
        <v>2024</v>
      </c>
      <c r="F82" s="312">
        <f>F16+F30+F50+F68+F72</f>
        <v>73854.758999999991</v>
      </c>
      <c r="G82" s="318">
        <f>IF(ISERROR(F82/F83),"",IF(F82/F83=0,"-",IF(F82/F83&gt;2,"+++",F82/F83-1)))</f>
        <v>-3.3782605282782208E-2</v>
      </c>
      <c r="H82" s="312">
        <f>H16+H30+H50+H68+H72</f>
        <v>28363.105</v>
      </c>
      <c r="I82" s="318" t="str">
        <f>IF(ISERROR(H82/H83),"",IF(H82/H83=0,"-",IF(H82/H83&gt;2,"+++",H82/H83-1)))</f>
        <v>+++</v>
      </c>
      <c r="J82" s="417">
        <f>J16+J30+J50+J68+J72</f>
        <v>3757.01</v>
      </c>
      <c r="K82" s="318">
        <f>IF(ISERROR(J82/J83),"",IF(J82/J83=0,"-",IF(J82/J83&gt;2,"+++",J82/J83-1)))</f>
        <v>-0.21944310727715166</v>
      </c>
      <c r="L82" s="417">
        <f t="shared" ref="L82:L83" si="87">L16+L30+L50+L68+L72</f>
        <v>13142.241999999998</v>
      </c>
      <c r="M82" s="318">
        <f t="shared" ref="M82" si="88">IF(ISERROR(L82/L83),"",IF(L82/L83=0,"-",IF(L82/L83&gt;2,"+++",L82/L83-1)))</f>
        <v>0.26168292846364549</v>
      </c>
      <c r="N82" s="417">
        <f t="shared" ref="N82:N83" si="89">N16+N30+N50+N68+N72</f>
        <v>1494.3319999999999</v>
      </c>
      <c r="O82" s="318">
        <f t="shared" ref="O82" si="90">IF(ISERROR(N82/N83),"",IF(N82/N83=0,"-",IF(N82/N83&gt;2,"+++",N82/N83-1)))</f>
        <v>-0.35845259142166064</v>
      </c>
      <c r="P82" s="417">
        <f t="shared" ref="P82:P83" si="91">P16+P30+P50+P68+P72</f>
        <v>8913.9200000000019</v>
      </c>
      <c r="Q82" s="318" t="str">
        <f t="shared" ref="Q82" si="92">IF(ISERROR(P82/P83),"",IF(P82/P83=0,"-",IF(P82/P83&gt;2,"+++",P82/P83-1)))</f>
        <v/>
      </c>
      <c r="R82" s="417">
        <f t="shared" ref="R82:R83" si="93">R16+R30+R50+R68+R72</f>
        <v>130.78800000000001</v>
      </c>
      <c r="S82" s="318">
        <f t="shared" ref="S82" si="94">IF(ISERROR(R82/R83),"",IF(R82/R83=0,"-",IF(R82/R83&gt;2,"+++",R82/R83-1)))</f>
        <v>0.67651130595293041</v>
      </c>
      <c r="T82" s="417">
        <f t="shared" ref="T82:T83" si="95">T16+T30+T50+T68+T72</f>
        <v>378.52800000000002</v>
      </c>
      <c r="U82" s="318">
        <f t="shared" ref="U82" si="96">IF(ISERROR(T82/T83),"",IF(T82/T83=0,"-",IF(T82/T83&gt;2,"+++",T82/T83-1)))</f>
        <v>0.19607551939331724</v>
      </c>
      <c r="V82" s="417">
        <f t="shared" ref="V82:V83" si="97">V16+V30+V50+V68+V72</f>
        <v>255.68199999999999</v>
      </c>
      <c r="W82" s="318">
        <f t="shared" ref="W82" si="98">IF(ISERROR(V82/V83),"",IF(V82/V83=0,"-",IF(V82/V83&gt;2,"+++",V82/V83-1)))</f>
        <v>0.74529345110513434</v>
      </c>
      <c r="X82" s="417">
        <f t="shared" ref="X82:X83" si="99">X16+X30+X50+X68+X72</f>
        <v>2870.9110000000001</v>
      </c>
      <c r="Y82" s="318">
        <f t="shared" ref="Y82" si="100">IF(ISERROR(X82/X83),"",IF(X82/X83=0,"-",IF(X82/X83&gt;2,"+++",X82/X83-1)))</f>
        <v>0.85111386218413698</v>
      </c>
      <c r="Z82" s="417">
        <f t="shared" ref="Z82:Z83" si="101">Z16+Z30+Z50+Z68+Z72</f>
        <v>4119.5740000000005</v>
      </c>
      <c r="AA82" s="318">
        <f t="shared" ref="AA82" si="102">IF(ISERROR(Z82/Z83),"",IF(Z82/Z83=0,"-",IF(Z82/Z83&gt;2,"+++",Z82/Z83-1)))</f>
        <v>0.5183876593919039</v>
      </c>
      <c r="AB82" s="417">
        <f t="shared" ref="AB82:AB83" si="103">AB16+AB30+AB50+AB68+AB72</f>
        <v>0</v>
      </c>
      <c r="AC82" s="313" t="str">
        <f t="shared" ref="AC82" si="104">IF(ISERROR(AB82/AB83),"",IF(AB82/AB83=0,"-",IF(AB82/AB83&gt;2,"+++",AB82/AB83-1)))</f>
        <v/>
      </c>
      <c r="AD82" s="314"/>
      <c r="AE82" s="313"/>
      <c r="AF82" s="312">
        <f t="shared" si="81"/>
        <v>29418.006000000008</v>
      </c>
      <c r="AG82" s="315">
        <f>IF(ISERROR(AF82/AF83),"",IF(AF82/AF83=0,"-",IF(AF82/AF83&gt;2,"+++",AF82/AF83-1)))</f>
        <v>0.19282296836964186</v>
      </c>
      <c r="AH82" s="312">
        <f t="shared" ref="AH82:AH83" si="105">AH16+AH30+AH50+AH68+AH72</f>
        <v>166698.85699999999</v>
      </c>
      <c r="AI82" s="315">
        <f t="shared" ref="AI82" si="106">IF(ISERROR(AH82/AH83),"",IF(AH82/AH83=0,"-",IF(AH82/AH83&gt;2,"+++",AH82/AH83-1)))</f>
        <v>0.28855549109899647</v>
      </c>
      <c r="AJ82" s="312"/>
      <c r="AK82" s="443"/>
      <c r="AL82" s="317"/>
      <c r="AM82" s="50"/>
      <c r="AN82" s="415"/>
      <c r="AO82" s="311" t="s">
        <v>166</v>
      </c>
      <c r="AP82" s="416"/>
      <c r="AQ82" s="311">
        <f>$R$5</f>
        <v>2024</v>
      </c>
      <c r="AR82" s="312">
        <f>AR16+AR30+AR50+AR68+AR72</f>
        <v>25417.423999999999</v>
      </c>
      <c r="AS82" s="318">
        <f>IF(ISERROR(AR82/AR83),"",IF(AR82/AR83=0,"-",IF(AR82/AR83&gt;2,"+++",AR82/AR83-1)))</f>
        <v>-6.6857372111894797E-3</v>
      </c>
      <c r="AT82" s="314">
        <f>AT16+AT30+AT50+AT68+AT72</f>
        <v>19920.261999999999</v>
      </c>
      <c r="AU82" s="313">
        <f>IF(ISERROR(AT82/AT83),"",IF(AT82/AT83=0,"-",IF(AT82/AT83&gt;2,"+++",AT82/AT83-1)))</f>
        <v>-0.13036192271655989</v>
      </c>
      <c r="AV82" s="314">
        <f>AV16+AV30+AV50+AV68+AV72</f>
        <v>16829.923000000003</v>
      </c>
      <c r="AW82" s="313">
        <f>IF(ISERROR(AV82/AV83),"",IF(AV82/AV83=0,"-",IF(AV82/AV83&gt;2,"+++",AV82/AV83-1)))</f>
        <v>1.853450793150313E-2</v>
      </c>
      <c r="AX82" s="314">
        <f>AX16+AX30+AX50+AX68+AX72</f>
        <v>12165.054</v>
      </c>
      <c r="AY82" s="313">
        <f>IF(ISERROR(AX82/AX83),"",IF(AX82/AX83=0,"-",IF(AX82/AX83&gt;2,"+++",AX82/AX83-1)))</f>
        <v>-2.7314004913061907E-2</v>
      </c>
      <c r="AZ82" s="314">
        <f>AZ16+AZ30+AZ50+AZ68+AZ72</f>
        <v>4006.1249999999995</v>
      </c>
      <c r="BA82" s="313">
        <f>IF(ISERROR(AZ82/AZ83),"",IF(AZ82/AZ83=0,"-",IF(AZ82/AZ83&gt;2,"+++",AZ82/AZ83-1)))</f>
        <v>-7.8169309656415886E-2</v>
      </c>
      <c r="BB82" s="314">
        <f>BB16+BB30+BB50+BB68+BB72</f>
        <v>2194.623</v>
      </c>
      <c r="BC82" s="313">
        <f>IF(ISERROR(BB82/BB83),"",IF(BB82/BB83=0,"-",IF(BB82/BB83&gt;2,"+++",BB82/BB83-1)))</f>
        <v>0.14628898966125647</v>
      </c>
      <c r="BD82" s="314">
        <f>BD16+BD30+BD50+BD68+BD72</f>
        <v>1691.3980000000001</v>
      </c>
      <c r="BE82" s="313">
        <f>IF(ISERROR(BD82/BD83),"",IF(BD82/BD83=0,"-",IF(BD82/BD83&gt;2,"+++",BD82/BD83-1)))</f>
        <v>0.38585677168896271</v>
      </c>
      <c r="BF82" s="314">
        <f>BF16+BF30+BF50+BF68+BF72</f>
        <v>1369.3820000000001</v>
      </c>
      <c r="BG82" s="313">
        <f>IF(ISERROR(BF82/BF83),"",IF(BF82/BF83=0,"-",IF(BF82/BF83&gt;2,"+++",BF82/BF83-1)))</f>
        <v>7.0318020096669098E-2</v>
      </c>
      <c r="BH82" s="314">
        <f>BH16+BH30+BH50+BH68+BH72</f>
        <v>1309.3679999999999</v>
      </c>
      <c r="BI82" s="313" t="str">
        <f>IF(ISERROR(BH82/BH83),"",IF(BH82/BH83=0,"-",IF(BH82/BH83&gt;2,"+++",BH82/BH83-1)))</f>
        <v>+++</v>
      </c>
      <c r="BJ82" s="314">
        <f>BJ16+BJ30+BJ50+BJ68+BJ72</f>
        <v>1147.671</v>
      </c>
      <c r="BK82" s="313">
        <f>IF(ISERROR(BJ82/BJ83),"",IF(BJ82/BJ83=0,"-",IF(BJ82/BJ83&gt;2,"+++",BJ82/BJ83-1)))</f>
        <v>0.242026512097538</v>
      </c>
      <c r="BL82" s="314">
        <f t="shared" ref="BL82:BL83" si="107">BL16+BL30+BL50+BL68+BL72</f>
        <v>576.97399999999993</v>
      </c>
      <c r="BM82" s="313">
        <f t="shared" ref="BM82" si="108">IF(ISERROR(BL82/BL83),"",IF(BL82/BL83=0,"-",IF(BL82/BL83&gt;2,"+++",BL82/BL83-1)))</f>
        <v>0.11151266931104309</v>
      </c>
      <c r="BN82" s="312">
        <f t="shared" si="86"/>
        <v>670.63499999999476</v>
      </c>
      <c r="BO82" s="315">
        <f>IF(ISERROR(BN82/BN83),"",IF(BN82/BN83=0,"-",IF(BN82/BN83&gt;2,"+++",BN82/BN83-1)))</f>
        <v>-0.17168537049892718</v>
      </c>
      <c r="BP82" s="312">
        <f>BP16+BP30+BP50+BP68+BP72</f>
        <v>87298.838999999993</v>
      </c>
      <c r="BQ82" s="315">
        <f>IF(ISERROR(BP82/BP83),"",IF(BP82/BP83=0,"-",IF(BP82/BP83&gt;2,"+++",BP82/BP83-1)))</f>
        <v>-1.6124668873086279E-2</v>
      </c>
      <c r="BR82" s="319"/>
      <c r="BS82" s="444"/>
      <c r="BT82" s="321"/>
      <c r="CI82" s="144"/>
      <c r="CJ82" s="144"/>
    </row>
    <row r="83" spans="1:88" ht="15" customHeight="1" thickBot="1">
      <c r="A83" s="412"/>
      <c r="B83" s="205"/>
      <c r="C83" s="386"/>
      <c r="D83" s="413"/>
      <c r="E83" s="386">
        <f>E82-1</f>
        <v>2023</v>
      </c>
      <c r="F83" s="387">
        <f>F17+F31+F51+F69+F73</f>
        <v>76437.000000000015</v>
      </c>
      <c r="G83" s="397"/>
      <c r="H83" s="387">
        <f>H17+H31+H51+H69+H73</f>
        <v>5905.3140000000003</v>
      </c>
      <c r="I83" s="397"/>
      <c r="J83" s="414">
        <f>J17+J31+J51+J69+J73</f>
        <v>4813.2429999999995</v>
      </c>
      <c r="K83" s="397"/>
      <c r="L83" s="414">
        <f t="shared" si="87"/>
        <v>10416.438</v>
      </c>
      <c r="M83" s="397"/>
      <c r="N83" s="414">
        <f t="shared" si="89"/>
        <v>2329.2620000000002</v>
      </c>
      <c r="O83" s="397"/>
      <c r="P83" s="414">
        <f t="shared" si="91"/>
        <v>0</v>
      </c>
      <c r="Q83" s="397"/>
      <c r="R83" s="414">
        <f t="shared" si="93"/>
        <v>78.012</v>
      </c>
      <c r="S83" s="397"/>
      <c r="T83" s="414">
        <f t="shared" si="95"/>
        <v>316.47499999999997</v>
      </c>
      <c r="U83" s="397"/>
      <c r="V83" s="414">
        <f t="shared" si="97"/>
        <v>146.49800000000002</v>
      </c>
      <c r="W83" s="397"/>
      <c r="X83" s="414">
        <f t="shared" si="99"/>
        <v>1550.91</v>
      </c>
      <c r="Y83" s="397"/>
      <c r="Z83" s="414">
        <f t="shared" si="101"/>
        <v>2713.1240000000003</v>
      </c>
      <c r="AA83" s="397"/>
      <c r="AB83" s="414">
        <f t="shared" si="103"/>
        <v>0</v>
      </c>
      <c r="AC83" s="388"/>
      <c r="AD83" s="389"/>
      <c r="AE83" s="388"/>
      <c r="AF83" s="387">
        <f t="shared" si="81"/>
        <v>24662.507999999973</v>
      </c>
      <c r="AG83" s="390"/>
      <c r="AH83" s="387">
        <f t="shared" si="105"/>
        <v>129368.784</v>
      </c>
      <c r="AI83" s="390"/>
      <c r="AJ83" s="387"/>
      <c r="AK83" s="459"/>
      <c r="AL83" s="317"/>
      <c r="AM83" s="412"/>
      <c r="AN83" s="205"/>
      <c r="AO83" s="386"/>
      <c r="AP83" s="413"/>
      <c r="AQ83" s="386">
        <f t="shared" si="61"/>
        <v>2023</v>
      </c>
      <c r="AR83" s="387">
        <f>AR17+AR31+AR51+AR69+AR73</f>
        <v>25588.501999999997</v>
      </c>
      <c r="AS83" s="397"/>
      <c r="AT83" s="389">
        <f>AT17+AT31+AT51+AT69+AT73</f>
        <v>22906.381999999998</v>
      </c>
      <c r="AU83" s="388"/>
      <c r="AV83" s="389">
        <f>AV17+AV31+AV51+AV69+AV73</f>
        <v>16523.665000000001</v>
      </c>
      <c r="AW83" s="388"/>
      <c r="AX83" s="389">
        <f>AX17+AX31+AX51+AX69+AX73</f>
        <v>12506.661</v>
      </c>
      <c r="AY83" s="388"/>
      <c r="AZ83" s="389">
        <f>AZ17+AZ31+AZ51+AZ69+AZ73</f>
        <v>4345.8359999999993</v>
      </c>
      <c r="BA83" s="388"/>
      <c r="BB83" s="389">
        <f>BB17+BB31+BB51+BB69+BB73</f>
        <v>1914.546</v>
      </c>
      <c r="BC83" s="388"/>
      <c r="BD83" s="389">
        <f>BD17+BD31+BD51+BD69+BD73</f>
        <v>1220.471</v>
      </c>
      <c r="BE83" s="388"/>
      <c r="BF83" s="389">
        <f>BF17+BF31+BF51+BF69+BF73</f>
        <v>1279.4160000000002</v>
      </c>
      <c r="BG83" s="388"/>
      <c r="BH83" s="389">
        <f>BH17+BH31+BH51+BH69+BH73</f>
        <v>191.33699999999999</v>
      </c>
      <c r="BI83" s="388"/>
      <c r="BJ83" s="389">
        <f>BJ17+BJ31+BJ51+BJ69+BJ73</f>
        <v>924.03099999999995</v>
      </c>
      <c r="BK83" s="388"/>
      <c r="BL83" s="389">
        <f t="shared" si="107"/>
        <v>519.08899999999994</v>
      </c>
      <c r="BM83" s="388"/>
      <c r="BN83" s="387">
        <f>BP83-SUM(BL83,BJ83,BH83,BF83,BD83,BB83,AZ83,AX83,AV83,AT83,AR83,AP83)</f>
        <v>809.63800000000629</v>
      </c>
      <c r="BO83" s="390"/>
      <c r="BP83" s="387">
        <f>BP17+BP31+BP51+BP69+BP73</f>
        <v>88729.573999999993</v>
      </c>
      <c r="BQ83" s="390"/>
      <c r="BR83" s="399"/>
      <c r="BS83" s="460"/>
      <c r="BT83" s="321"/>
      <c r="CI83" s="144"/>
      <c r="CJ83" s="144"/>
    </row>
    <row r="84" spans="1:88" s="32" customFormat="1" ht="9" customHeight="1" thickTop="1">
      <c r="A84" s="418"/>
      <c r="B84" s="418"/>
      <c r="C84" s="418"/>
      <c r="D84" s="250"/>
      <c r="E84" s="419"/>
      <c r="F84" s="420"/>
      <c r="G84" s="421"/>
      <c r="H84" s="421"/>
      <c r="I84" s="421"/>
      <c r="J84" s="420"/>
      <c r="K84" s="421"/>
      <c r="L84" s="420"/>
      <c r="M84" s="421"/>
      <c r="N84" s="420"/>
      <c r="O84" s="421"/>
      <c r="P84" s="420"/>
      <c r="Q84" s="421"/>
      <c r="R84" s="420"/>
      <c r="S84" s="421"/>
      <c r="T84" s="420"/>
      <c r="U84" s="421"/>
      <c r="V84" s="420"/>
      <c r="W84" s="421"/>
      <c r="X84" s="420"/>
      <c r="Y84" s="421"/>
      <c r="Z84" s="421"/>
      <c r="AA84" s="421"/>
      <c r="AB84" s="420"/>
      <c r="AC84" s="421"/>
      <c r="AD84" s="420"/>
      <c r="AE84" s="421"/>
      <c r="AF84" s="420"/>
      <c r="AG84" s="421"/>
      <c r="AH84" s="420"/>
      <c r="AI84" s="421"/>
      <c r="AJ84" s="420"/>
      <c r="AK84" s="421"/>
      <c r="AL84" s="420"/>
      <c r="AM84" s="418"/>
      <c r="AN84" s="418"/>
      <c r="AO84" s="418"/>
      <c r="AP84" s="250"/>
      <c r="AQ84" s="419"/>
      <c r="AR84" s="420"/>
      <c r="AS84" s="421"/>
      <c r="AT84" s="420"/>
      <c r="AU84" s="421"/>
      <c r="AV84" s="420"/>
      <c r="AW84" s="421"/>
      <c r="AX84" s="420"/>
      <c r="AY84" s="421"/>
      <c r="AZ84" s="420"/>
      <c r="BA84" s="421"/>
      <c r="BB84" s="420"/>
      <c r="BC84" s="421"/>
      <c r="BD84" s="420"/>
      <c r="BE84" s="421"/>
      <c r="BF84" s="420"/>
      <c r="BG84" s="421"/>
      <c r="BH84" s="421"/>
      <c r="BI84" s="421"/>
      <c r="BJ84" s="420"/>
      <c r="BK84" s="421"/>
      <c r="BL84" s="420"/>
      <c r="BM84" s="421"/>
      <c r="BN84" s="420"/>
      <c r="BO84" s="421"/>
      <c r="BP84" s="422"/>
      <c r="BQ84" s="25"/>
      <c r="BR84" s="423"/>
    </row>
    <row r="85" spans="1:88" s="32" customFormat="1" ht="18.75" hidden="1" customHeight="1" outlineLevel="1" thickTop="1">
      <c r="A85" s="424"/>
      <c r="B85" s="424"/>
      <c r="C85" s="425"/>
      <c r="D85" s="426"/>
      <c r="E85" s="425"/>
      <c r="F85" s="499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500"/>
      <c r="W85" s="501"/>
      <c r="X85" s="427"/>
      <c r="Y85" s="427"/>
      <c r="Z85" s="500"/>
      <c r="AA85" s="502"/>
      <c r="AB85" s="502"/>
      <c r="AC85" s="501"/>
      <c r="AD85" s="428"/>
      <c r="AE85" s="428"/>
      <c r="AF85" s="429"/>
      <c r="AG85" s="426"/>
      <c r="AI85" s="424"/>
      <c r="AK85" s="424"/>
      <c r="AL85" s="424"/>
      <c r="AM85" s="425"/>
      <c r="AN85" s="426"/>
      <c r="AO85" s="425"/>
      <c r="AP85" s="499"/>
      <c r="AQ85" s="487"/>
      <c r="AR85" s="487"/>
      <c r="AS85" s="488"/>
      <c r="AT85" s="489"/>
      <c r="AU85" s="490"/>
      <c r="AV85" s="499"/>
      <c r="AW85" s="487"/>
      <c r="AX85" s="487"/>
      <c r="AY85" s="487"/>
      <c r="AZ85" s="487"/>
      <c r="BA85" s="488"/>
      <c r="BB85" s="487"/>
      <c r="BC85" s="487"/>
      <c r="BD85" s="487"/>
      <c r="BE85" s="488"/>
      <c r="BF85" s="489"/>
      <c r="BG85" s="490"/>
      <c r="BK85" s="426"/>
      <c r="BM85" s="426"/>
    </row>
    <row r="86" spans="1:88" s="32" customFormat="1" ht="16.5" hidden="1" customHeight="1" outlineLevel="1" thickBot="1">
      <c r="A86" s="424"/>
      <c r="B86" s="424"/>
      <c r="C86" s="425"/>
      <c r="D86" s="426"/>
      <c r="E86" s="425"/>
      <c r="F86" s="491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3"/>
      <c r="W86" s="494"/>
      <c r="X86" s="430"/>
      <c r="Y86" s="430"/>
      <c r="Z86" s="493"/>
      <c r="AA86" s="495"/>
      <c r="AB86" s="495"/>
      <c r="AC86" s="494"/>
      <c r="AD86" s="431"/>
      <c r="AE86" s="431"/>
      <c r="AG86" s="426"/>
      <c r="AI86" s="424"/>
      <c r="AK86" s="424"/>
      <c r="AL86" s="424"/>
      <c r="AM86" s="425"/>
      <c r="AN86" s="426"/>
      <c r="AO86" s="425"/>
      <c r="AP86" s="491"/>
      <c r="AQ86" s="492"/>
      <c r="AR86" s="492"/>
      <c r="AS86" s="496"/>
      <c r="AT86" s="497"/>
      <c r="AU86" s="498"/>
      <c r="AV86" s="491"/>
      <c r="AW86" s="492"/>
      <c r="AX86" s="492"/>
      <c r="AY86" s="492"/>
      <c r="AZ86" s="492"/>
      <c r="BA86" s="496"/>
      <c r="BB86" s="492"/>
      <c r="BC86" s="492"/>
      <c r="BD86" s="492"/>
      <c r="BE86" s="496"/>
      <c r="BF86" s="497"/>
      <c r="BG86" s="498"/>
      <c r="BK86" s="426"/>
      <c r="BM86" s="426"/>
    </row>
    <row r="87" spans="1:88" ht="28.5" hidden="1" customHeight="1" outlineLevel="1" thickTop="1">
      <c r="E87" s="374"/>
      <c r="F87" s="433">
        <f>+SUMIF($F$89:$AG$89,F$89,$F76:$AI76)</f>
        <v>239872.122</v>
      </c>
      <c r="G87" s="434"/>
      <c r="H87" s="433"/>
      <c r="I87" s="434"/>
      <c r="J87" s="433"/>
      <c r="K87" s="434"/>
      <c r="L87" s="433"/>
      <c r="M87" s="434"/>
      <c r="N87" s="433"/>
      <c r="O87" s="434"/>
      <c r="P87" s="433"/>
      <c r="Q87" s="434"/>
      <c r="R87" s="433"/>
      <c r="S87" s="434"/>
      <c r="T87" s="433"/>
      <c r="U87" s="434"/>
      <c r="V87" s="433">
        <f>+SUMIF($F$89:$AG$89,V$89,$F76:$AI76)</f>
        <v>15109.231000000009</v>
      </c>
      <c r="W87" s="434"/>
      <c r="X87" s="434"/>
      <c r="Y87" s="434"/>
      <c r="Z87" s="433">
        <f>+SUMIF($F$89:$AG$89,Z$89,$F76:$AI76)</f>
        <v>7170.7980000000007</v>
      </c>
      <c r="AA87" s="434"/>
      <c r="AB87" s="433"/>
      <c r="AC87" s="434"/>
      <c r="AD87" s="434"/>
      <c r="AE87" s="434"/>
      <c r="AF87" s="433"/>
      <c r="AG87" s="434"/>
      <c r="AH87" s="433"/>
      <c r="AJ87" s="433"/>
      <c r="AO87" s="374"/>
      <c r="AP87" s="433">
        <f>+SUMIF($AP$89:$BI$89,AP$89,$AT76:$BQ76)</f>
        <v>39156.635999999999</v>
      </c>
      <c r="AQ87" s="434"/>
      <c r="AR87" s="433"/>
      <c r="AS87" s="434"/>
      <c r="AT87" s="433">
        <f>+SUMIF($AP$89:$BI$89,AT$89,$AT76:$BQ76)</f>
        <v>12262.588</v>
      </c>
      <c r="AU87" s="434"/>
      <c r="AV87" s="433">
        <f>+SUMIF($AP$89:$BI$89,AV$89,$AT76:$BQ76)</f>
        <v>7901.59</v>
      </c>
      <c r="AW87" s="434"/>
      <c r="AX87" s="433"/>
      <c r="AY87" s="434"/>
      <c r="AZ87" s="433"/>
      <c r="BA87" s="434"/>
      <c r="BB87" s="433">
        <f>+SUMIF($AP$89:$BI$89,BB$89,$AT76:$BQ76)</f>
        <v>2678.75</v>
      </c>
      <c r="BC87" s="434"/>
      <c r="BD87" s="433"/>
      <c r="BE87" s="434"/>
      <c r="BF87" s="433">
        <f>+SUMIF($AP$89:$BI$89,BF$89,$AT76:$BQ76)</f>
        <v>1346.0290000000002</v>
      </c>
      <c r="BG87" s="434"/>
      <c r="BH87" s="433"/>
      <c r="BI87" s="434"/>
      <c r="BJ87" s="433"/>
      <c r="BK87" s="434"/>
      <c r="BL87" s="433"/>
      <c r="BM87" s="434"/>
      <c r="BN87" s="321"/>
      <c r="CE87" s="144"/>
      <c r="CF87" s="144"/>
    </row>
    <row r="88" spans="1:88" ht="28.5" hidden="1" customHeight="1" outlineLevel="1">
      <c r="E88" s="374"/>
      <c r="F88" s="433">
        <f>+SUMIF($F$89:$AG$89,F$89,$F77:$AI77)</f>
        <v>222473.41699999999</v>
      </c>
      <c r="G88" s="434"/>
      <c r="H88" s="435"/>
      <c r="I88" s="434"/>
      <c r="J88" s="433"/>
      <c r="K88" s="434"/>
      <c r="L88" s="433"/>
      <c r="M88" s="434"/>
      <c r="N88" s="433"/>
      <c r="O88" s="434"/>
      <c r="P88" s="433"/>
      <c r="Q88" s="434"/>
      <c r="R88" s="433"/>
      <c r="S88" s="434"/>
      <c r="T88" s="433"/>
      <c r="U88" s="434"/>
      <c r="V88" s="433">
        <f>+SUMIF($F$89:$AG$89,V$89,$F77:$AI77)</f>
        <v>9833.099000000002</v>
      </c>
      <c r="W88" s="434"/>
      <c r="X88" s="434"/>
      <c r="Y88" s="434"/>
      <c r="Z88" s="433">
        <f>+SUMIF($F$89:$AG$89,Z$89,$F77:$AI77)</f>
        <v>4703.4450000000006</v>
      </c>
      <c r="AA88" s="434"/>
      <c r="AB88" s="433"/>
      <c r="AC88" s="434"/>
      <c r="AD88" s="434"/>
      <c r="AE88" s="434"/>
      <c r="AF88" s="433"/>
      <c r="AG88" s="434"/>
      <c r="AH88" s="433"/>
      <c r="AJ88" s="433"/>
      <c r="AO88" s="374"/>
      <c r="AP88" s="433">
        <f>+SUMIF($AP$89:$BI$89,AP$89,$AT77:$BQ77)</f>
        <v>42131.028000000006</v>
      </c>
      <c r="AQ88" s="434"/>
      <c r="AR88" s="435"/>
      <c r="AS88" s="434"/>
      <c r="AT88" s="433">
        <f>+SUMIF($AP$89:$BI$89,AT$89,$AT77:$BQ77)</f>
        <v>12507.097000000002</v>
      </c>
      <c r="AU88" s="434"/>
      <c r="AV88" s="433">
        <f>+SUMIF($AP$89:$BI$89,AV$89,$AT77:$BQ77)</f>
        <v>7490.6539999999995</v>
      </c>
      <c r="AW88" s="434"/>
      <c r="AX88" s="433"/>
      <c r="AY88" s="434"/>
      <c r="AZ88" s="433"/>
      <c r="BA88" s="434"/>
      <c r="BB88" s="433">
        <f>+SUMIF($AP$89:$BI$89,BB$89,$AT77:$BQ77)</f>
        <v>1470.7530000000002</v>
      </c>
      <c r="BC88" s="434"/>
      <c r="BD88" s="433"/>
      <c r="BE88" s="434"/>
      <c r="BF88" s="433">
        <f>+SUMIF($AP$89:$BI$89,BF$89,$AT77:$BQ77)</f>
        <v>1063.4779999999998</v>
      </c>
      <c r="BG88" s="434"/>
      <c r="BH88" s="433"/>
      <c r="BI88" s="434"/>
      <c r="BJ88" s="433"/>
      <c r="BK88" s="434"/>
      <c r="BL88" s="433"/>
      <c r="BM88" s="434"/>
      <c r="BN88" s="321"/>
      <c r="CE88" s="144"/>
      <c r="CF88" s="144"/>
    </row>
    <row r="89" spans="1:88" ht="13.2" hidden="1" customHeight="1" outlineLevel="1">
      <c r="F89" s="5" t="s">
        <v>171</v>
      </c>
      <c r="H89" s="5" t="s">
        <v>171</v>
      </c>
      <c r="J89" s="5" t="s">
        <v>171</v>
      </c>
      <c r="L89" s="5" t="s">
        <v>171</v>
      </c>
      <c r="N89" s="5" t="s">
        <v>171</v>
      </c>
      <c r="P89" s="5" t="s">
        <v>171</v>
      </c>
      <c r="R89" s="5" t="s">
        <v>171</v>
      </c>
      <c r="T89" s="5" t="s">
        <v>171</v>
      </c>
      <c r="V89" s="5" t="s">
        <v>172</v>
      </c>
      <c r="Z89" s="5" t="s">
        <v>173</v>
      </c>
      <c r="AB89" s="5" t="s">
        <v>173</v>
      </c>
      <c r="AP89" s="5" t="s">
        <v>171</v>
      </c>
      <c r="AQ89" s="436"/>
      <c r="AR89" s="5" t="s">
        <v>171</v>
      </c>
      <c r="AS89" s="5"/>
      <c r="AT89" s="5" t="s">
        <v>174</v>
      </c>
      <c r="AU89" s="5"/>
      <c r="AV89" s="5" t="s">
        <v>175</v>
      </c>
      <c r="AW89" s="5"/>
      <c r="AX89" s="5" t="s">
        <v>175</v>
      </c>
      <c r="AY89" s="5"/>
      <c r="AZ89" s="5" t="s">
        <v>175</v>
      </c>
      <c r="BA89" s="5"/>
      <c r="BB89" s="5" t="s">
        <v>176</v>
      </c>
      <c r="BD89" s="5" t="s">
        <v>176</v>
      </c>
      <c r="BF89" s="5" t="s">
        <v>173</v>
      </c>
      <c r="BI89" s="225"/>
    </row>
    <row r="90" spans="1:88" collapsed="1"/>
  </sheetData>
  <mergeCells count="78">
    <mergeCell ref="K4:M4"/>
    <mergeCell ref="AV4:AX4"/>
    <mergeCell ref="K5:M5"/>
    <mergeCell ref="AV5:AX5"/>
    <mergeCell ref="F9:G9"/>
    <mergeCell ref="H9:I9"/>
    <mergeCell ref="J9:K9"/>
    <mergeCell ref="L9:M9"/>
    <mergeCell ref="N9:O9"/>
    <mergeCell ref="P9:Q9"/>
    <mergeCell ref="AT9:AU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R9:AS9"/>
    <mergeCell ref="BR9:BS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AH10:AI10"/>
    <mergeCell ref="AJ10:AK10"/>
    <mergeCell ref="BP10:BQ10"/>
    <mergeCell ref="BR10:BS10"/>
    <mergeCell ref="A12:A13"/>
    <mergeCell ref="B12:C13"/>
    <mergeCell ref="AM12:AM13"/>
    <mergeCell ref="AN12:AO13"/>
    <mergeCell ref="A14:A15"/>
    <mergeCell ref="B14:C15"/>
    <mergeCell ref="AM14:AM15"/>
    <mergeCell ref="AN14:AO15"/>
    <mergeCell ref="A16:A17"/>
    <mergeCell ref="B16:C17"/>
    <mergeCell ref="AM16:AM17"/>
    <mergeCell ref="AN16:AO17"/>
    <mergeCell ref="B30:C31"/>
    <mergeCell ref="AN30:AO31"/>
    <mergeCell ref="B48:C49"/>
    <mergeCell ref="AN48:AO49"/>
    <mergeCell ref="B50:C51"/>
    <mergeCell ref="AN50:AO51"/>
    <mergeCell ref="B56:C57"/>
    <mergeCell ref="AN56:AO57"/>
    <mergeCell ref="B64:C65"/>
    <mergeCell ref="AN64:AO65"/>
    <mergeCell ref="B66:C67"/>
    <mergeCell ref="AN66:AO67"/>
    <mergeCell ref="BB85:BE85"/>
    <mergeCell ref="BF85:BG85"/>
    <mergeCell ref="F86:U86"/>
    <mergeCell ref="V86:W86"/>
    <mergeCell ref="Z86:AC86"/>
    <mergeCell ref="AP86:AS86"/>
    <mergeCell ref="AT86:AU86"/>
    <mergeCell ref="AV86:BA86"/>
    <mergeCell ref="BB86:BE86"/>
    <mergeCell ref="BF86:BG86"/>
    <mergeCell ref="F85:U85"/>
    <mergeCell ref="V85:W85"/>
    <mergeCell ref="Z85:AC85"/>
    <mergeCell ref="AP85:AS85"/>
    <mergeCell ref="AT85:AU85"/>
    <mergeCell ref="AV85:BA85"/>
  </mergeCells>
  <conditionalFormatting sqref="BN9 BP9:BS9">
    <cfRule type="expression" dxfId="3" priority="2" stopIfTrue="1">
      <formula>(BO76&lt;0)</formula>
    </cfRule>
  </conditionalFormatting>
  <conditionalFormatting sqref="AP86:BG86 F86 Z86">
    <cfRule type="cellIs" dxfId="2" priority="3" stopIfTrue="1" operator="lessThan">
      <formula>0</formula>
    </cfRule>
  </conditionalFormatting>
  <conditionalFormatting sqref="AL11">
    <cfRule type="expression" dxfId="1" priority="4" stopIfTrue="1">
      <formula>ISNA(AL11)</formula>
    </cfRule>
  </conditionalFormatting>
  <conditionalFormatting sqref="V86:Y86">
    <cfRule type="cellIs" dxfId="0" priority="1" stopIfTrue="1" operator="lessThan">
      <formula>0</formula>
    </cfRule>
  </conditionalFormatting>
  <dataValidations count="3">
    <dataValidation type="list" allowBlank="1" showInputMessage="1" showErrorMessage="1" sqref="K4" xr:uid="{9982FA41-A830-407F-8406-10A1718EFACA}">
      <formula1>$CI$13:$CI$16</formula1>
    </dataValidation>
    <dataValidation type="list" allowBlank="1" showInputMessage="1" showErrorMessage="1" sqref="K5" xr:uid="{2ED9100F-1313-454C-BC2C-6BB1F6402475}">
      <formula1>$CI$21:$CI$22</formula1>
    </dataValidation>
    <dataValidation type="list" errorStyle="warning" allowBlank="1" showInputMessage="1" showErrorMessage="1" error="From 1 to 12" sqref="T4 R4" xr:uid="{F73F6572-E814-4DFE-A9C2-C689C6F3384D}">
      <formula1>$CL$12:$CL$23</formula1>
    </dataValidation>
  </dataValidations>
  <printOptions horizontalCentered="1"/>
  <pageMargins left="0.17" right="0.2" top="0.27559055118110237" bottom="0.34" header="0.11811023622047245" footer="0.2"/>
  <pageSetup paperSize="9" scale="55" fitToWidth="2" orientation="landscape" copies="2" r:id="rId1"/>
  <headerFooter alignWithMargins="0">
    <oddHeader>&amp;L&amp;8AGRI-C4-mw/df&amp;R&amp;8&amp;D</oddHeader>
    <oddFooter>&amp;L&amp;"Arial,Italique"&amp;8&amp;Z&amp;F&amp;R&amp;8&amp;P/&amp;N</oddFooter>
  </headerFooter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Export_MS_carcass</vt:lpstr>
      <vt:lpstr>Export_MS_product</vt:lpstr>
      <vt:lpstr>Import_MS_carcass</vt:lpstr>
      <vt:lpstr>Import_MS_product</vt:lpstr>
      <vt:lpstr>Ex-import_Third-country_carcass</vt:lpstr>
      <vt:lpstr>Ex-import_Third-country_product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2024-07-10T08:10:25Z</dcterms:created>
  <dcterms:modified xsi:type="dcterms:W3CDTF">2024-07-10T09:07:49Z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2024-07-10T08:13:17Z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dfc15cf3-39e0-48f1-82b9-fbd23def11fd</vt:lpwstr>
  </property>
  <property fmtid="{D5CDD505-2E9C-101B-9397-08002B2CF9AE}" pid="8" name="MSIP_Label_6bd9ddd1-4d20-43f6-abfa-fc3c07406f94_ContentBits">
    <vt:lpwstr>0</vt:lpwstr>
  </property>
</Properties>
</file>