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DATA\10. PROTEAGINEUX\Balance sheet\Feed Protein Balance\Previous Updates of Balance Sheet\2024\"/>
    </mc:Choice>
  </mc:AlternateContent>
  <xr:revisionPtr revIDLastSave="0" documentId="13_ncr:1_{750E886C-72AA-4D0E-9ABD-84C85CD6A7A3}" xr6:coauthVersionLast="47" xr6:coauthVersionMax="47" xr10:uidLastSave="{00000000-0000-0000-0000-000000000000}"/>
  <bookViews>
    <workbookView xWindow="-38520" yWindow="-120" windowWidth="38640" windowHeight="21240" activeTab="1" xr2:uid="{00000000-000D-0000-FFFF-FFFF00000000}"/>
  </bookViews>
  <sheets>
    <sheet name="Explanatory Note" sheetId="20" r:id="rId1"/>
    <sheet name="2023-24" sheetId="21" r:id="rId2"/>
    <sheet name="2022-23" sheetId="19" r:id="rId3"/>
    <sheet name="2021-22" sheetId="2" r:id="rId4"/>
    <sheet name="2020-21" sheetId="3" r:id="rId5"/>
    <sheet name="2019-20" sheetId="4" r:id="rId6"/>
    <sheet name="2018-19" sheetId="5" r:id="rId7"/>
    <sheet name="2017-18" sheetId="6" r:id="rId8"/>
    <sheet name="2016-17" sheetId="7" r:id="rId9"/>
    <sheet name="2015-16" sheetId="8" r:id="rId10"/>
    <sheet name="2014-15" sheetId="9" r:id="rId11"/>
    <sheet name="2013-14" sheetId="10" r:id="rId12"/>
    <sheet name="2012-13" sheetId="11" r:id="rId13"/>
    <sheet name="2011-12" sheetId="12" r:id="rId14"/>
    <sheet name="methodology" sheetId="13" r:id="rId15"/>
    <sheet name="Updates" sheetId="18" r:id="rId16"/>
    <sheet name="oilseed data" sheetId="14" r:id="rId17"/>
    <sheet name="cereal data" sheetId="15" r:id="rId18"/>
    <sheet name="protein crop data" sheetId="16" r:id="rId19"/>
    <sheet name="Raw Data" sheetId="22" r:id="rId20"/>
  </sheets>
  <definedNames>
    <definedName name="_xlnm._FilterDatabase" localSheetId="19" hidden="1">'Raw Data'!$A$1:$H$1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0" l="1"/>
  <c r="B31" i="11"/>
  <c r="B31" i="12"/>
  <c r="G80" i="12" l="1"/>
  <c r="G80" i="11"/>
  <c r="G80" i="10"/>
  <c r="G80" i="9"/>
  <c r="G80" i="8"/>
  <c r="G80" i="7"/>
  <c r="G80" i="6"/>
  <c r="G80" i="5"/>
  <c r="G80" i="4"/>
  <c r="G80" i="3"/>
  <c r="G80" i="2"/>
  <c r="G80" i="19"/>
  <c r="G80" i="21"/>
  <c r="S43" i="21" l="1"/>
  <c r="R43" i="21"/>
  <c r="S23" i="21"/>
  <c r="R23" i="21"/>
  <c r="S8" i="21"/>
  <c r="R8" i="21"/>
  <c r="B32" i="21" l="1"/>
  <c r="B31" i="21"/>
  <c r="B30" i="21"/>
  <c r="B29" i="21"/>
  <c r="AC2" i="14" l="1"/>
  <c r="AC42" i="14"/>
  <c r="AC40" i="14"/>
  <c r="AC41" i="14"/>
  <c r="AC37" i="14"/>
  <c r="AC35" i="14"/>
  <c r="AC36" i="14"/>
  <c r="AC33" i="14"/>
  <c r="AC31" i="14"/>
  <c r="AC32" i="14"/>
  <c r="AC29" i="14"/>
  <c r="AC27" i="14"/>
  <c r="AC28" i="14"/>
  <c r="AC25" i="14"/>
  <c r="AC23" i="14"/>
  <c r="AC24" i="14"/>
  <c r="AC21" i="14"/>
  <c r="AC18" i="14"/>
  <c r="D25" i="21" s="1"/>
  <c r="AC16" i="14"/>
  <c r="AC17" i="14"/>
  <c r="D24" i="21" s="1"/>
  <c r="AC14" i="14"/>
  <c r="C25" i="21" s="1"/>
  <c r="AC12" i="14"/>
  <c r="C23" i="21" s="1"/>
  <c r="AC13" i="14"/>
  <c r="C24" i="21" s="1"/>
  <c r="AC10" i="14"/>
  <c r="AC8" i="14"/>
  <c r="AC9" i="14"/>
  <c r="AC6" i="14"/>
  <c r="B25" i="21" s="1"/>
  <c r="AC4" i="14"/>
  <c r="AC5" i="14"/>
  <c r="B24" i="21" s="1"/>
  <c r="AC3" i="14" l="1"/>
  <c r="B23" i="21"/>
  <c r="AC7" i="14"/>
  <c r="AC15" i="14"/>
  <c r="D23" i="21"/>
  <c r="AC26" i="14"/>
  <c r="AC34" i="14"/>
  <c r="AC22" i="14"/>
  <c r="AC11" i="14"/>
  <c r="AC30" i="14"/>
  <c r="F19" i="21"/>
  <c r="F18" i="21"/>
  <c r="F17" i="21"/>
  <c r="F16" i="21"/>
  <c r="F15" i="21"/>
  <c r="F14" i="21"/>
  <c r="F13" i="21"/>
  <c r="F12" i="21"/>
  <c r="F11" i="21"/>
  <c r="D19" i="21"/>
  <c r="C19" i="21"/>
  <c r="B19" i="21"/>
  <c r="D18" i="21"/>
  <c r="C18" i="21"/>
  <c r="B18" i="21"/>
  <c r="D17" i="21"/>
  <c r="C17" i="21"/>
  <c r="B17" i="21"/>
  <c r="D16" i="21"/>
  <c r="C16" i="21"/>
  <c r="B16" i="21"/>
  <c r="D15" i="21"/>
  <c r="C15" i="21"/>
  <c r="B15" i="21"/>
  <c r="D14" i="21"/>
  <c r="C14" i="21"/>
  <c r="B14" i="21"/>
  <c r="D13" i="21"/>
  <c r="C13" i="21"/>
  <c r="B13" i="21"/>
  <c r="D12" i="21"/>
  <c r="C12" i="21"/>
  <c r="B12" i="21"/>
  <c r="D11" i="21"/>
  <c r="C11" i="21"/>
  <c r="B11" i="21"/>
  <c r="M87" i="21" l="1"/>
  <c r="M85" i="21"/>
  <c r="P80" i="21"/>
  <c r="O80" i="21"/>
  <c r="H80" i="21"/>
  <c r="M80" i="21" s="1"/>
  <c r="M79" i="21"/>
  <c r="J79" i="21"/>
  <c r="P78" i="21"/>
  <c r="O78" i="21"/>
  <c r="M78" i="21"/>
  <c r="I78" i="21"/>
  <c r="G78" i="21"/>
  <c r="J78" i="21" s="1"/>
  <c r="P77" i="21"/>
  <c r="O77" i="21"/>
  <c r="M77" i="21"/>
  <c r="I77" i="21"/>
  <c r="B67" i="21" s="1"/>
  <c r="G77" i="21"/>
  <c r="J77" i="21" s="1"/>
  <c r="M76" i="21"/>
  <c r="M71" i="21"/>
  <c r="M70" i="21"/>
  <c r="M69" i="21"/>
  <c r="B69" i="21"/>
  <c r="M68" i="21"/>
  <c r="E68" i="21"/>
  <c r="F68" i="21" s="1"/>
  <c r="M66" i="21"/>
  <c r="E66" i="21"/>
  <c r="M65" i="21"/>
  <c r="M61" i="21"/>
  <c r="M60" i="21"/>
  <c r="J60" i="21"/>
  <c r="M59" i="21"/>
  <c r="M55" i="21"/>
  <c r="J55" i="21"/>
  <c r="M54" i="21"/>
  <c r="J54" i="21"/>
  <c r="M53" i="21"/>
  <c r="M49" i="21"/>
  <c r="J49" i="21"/>
  <c r="M48" i="21"/>
  <c r="J48" i="21"/>
  <c r="M47" i="21"/>
  <c r="P43" i="21"/>
  <c r="O43" i="21"/>
  <c r="M43" i="21"/>
  <c r="J43" i="21"/>
  <c r="I43" i="21"/>
  <c r="E43" i="21"/>
  <c r="B43" i="21"/>
  <c r="M42" i="21"/>
  <c r="J42" i="21"/>
  <c r="M41" i="21"/>
  <c r="J41" i="21"/>
  <c r="M40" i="21"/>
  <c r="M31" i="21"/>
  <c r="M30" i="21"/>
  <c r="M29" i="21"/>
  <c r="M25" i="21"/>
  <c r="H24" i="21"/>
  <c r="M24" i="21" s="1"/>
  <c r="P23" i="21"/>
  <c r="O23" i="21"/>
  <c r="M23" i="21"/>
  <c r="J23" i="21"/>
  <c r="I23" i="21"/>
  <c r="G23" i="21"/>
  <c r="M19" i="21"/>
  <c r="A19" i="21"/>
  <c r="M18" i="21"/>
  <c r="I18" i="21"/>
  <c r="A18" i="21"/>
  <c r="M17" i="21"/>
  <c r="I17" i="21"/>
  <c r="A17" i="21"/>
  <c r="M16" i="21"/>
  <c r="A16" i="21"/>
  <c r="M15" i="21"/>
  <c r="A15" i="21"/>
  <c r="M14" i="21"/>
  <c r="I14" i="21"/>
  <c r="A14" i="21"/>
  <c r="M13" i="21"/>
  <c r="A13" i="21"/>
  <c r="M12" i="21"/>
  <c r="E12" i="21"/>
  <c r="A12" i="21"/>
  <c r="M11" i="21"/>
  <c r="A11" i="21"/>
  <c r="P8" i="21"/>
  <c r="O8" i="21"/>
  <c r="R3" i="21"/>
  <c r="A1" i="21"/>
  <c r="E65" i="21" l="1"/>
  <c r="F65" i="21" s="1"/>
  <c r="E61" i="21"/>
  <c r="F61" i="21" s="1"/>
  <c r="I61" i="21" s="1"/>
  <c r="C63" i="21"/>
  <c r="E77" i="21"/>
  <c r="E78" i="21"/>
  <c r="D57" i="21"/>
  <c r="E69" i="21"/>
  <c r="F69" i="21" s="1"/>
  <c r="G66" i="21"/>
  <c r="J66" i="21" s="1"/>
  <c r="E60" i="21"/>
  <c r="F60" i="21" s="1"/>
  <c r="I60" i="21" s="1"/>
  <c r="I66" i="21"/>
  <c r="E71" i="21"/>
  <c r="F71" i="21" s="1"/>
  <c r="G71" i="21" s="1"/>
  <c r="J71" i="21" s="1"/>
  <c r="E72" i="21"/>
  <c r="F72" i="21" s="1"/>
  <c r="G72" i="21" s="1"/>
  <c r="J72" i="21" s="1"/>
  <c r="E67" i="21"/>
  <c r="F67" i="21" s="1"/>
  <c r="C57" i="21"/>
  <c r="E70" i="21"/>
  <c r="F70" i="21" s="1"/>
  <c r="F9" i="21"/>
  <c r="G14" i="21"/>
  <c r="J14" i="21" s="1"/>
  <c r="E16" i="21"/>
  <c r="G16" i="21" s="1"/>
  <c r="J16" i="21" s="1"/>
  <c r="E14" i="21"/>
  <c r="I13" i="21"/>
  <c r="E19" i="21"/>
  <c r="G19" i="21" s="1"/>
  <c r="J19" i="21" s="1"/>
  <c r="D9" i="21"/>
  <c r="G12" i="21"/>
  <c r="J12" i="21" s="1"/>
  <c r="E15" i="21"/>
  <c r="G15" i="21" s="1"/>
  <c r="J15" i="21" s="1"/>
  <c r="C9" i="21"/>
  <c r="E11" i="21"/>
  <c r="E59" i="21"/>
  <c r="B57" i="21"/>
  <c r="D63" i="21"/>
  <c r="E76" i="21"/>
  <c r="F76" i="21" s="1"/>
  <c r="M86" i="21"/>
  <c r="E13" i="21"/>
  <c r="G13" i="21" s="1"/>
  <c r="J13" i="21" s="1"/>
  <c r="B9" i="21"/>
  <c r="I68" i="21"/>
  <c r="G68" i="21"/>
  <c r="J68" i="21" s="1"/>
  <c r="J67" i="21"/>
  <c r="I67" i="21"/>
  <c r="I16" i="21"/>
  <c r="I15" i="21"/>
  <c r="E87" i="21"/>
  <c r="F87" i="21" s="1"/>
  <c r="I11" i="21"/>
  <c r="E18" i="21"/>
  <c r="G18" i="21" s="1"/>
  <c r="J18" i="21" s="1"/>
  <c r="I12" i="21"/>
  <c r="E17" i="21"/>
  <c r="G17" i="21" s="1"/>
  <c r="J17" i="21" s="1"/>
  <c r="I19" i="21"/>
  <c r="B63" i="21"/>
  <c r="I79" i="21"/>
  <c r="I80" i="21"/>
  <c r="J80" i="21"/>
  <c r="G61" i="21" l="1"/>
  <c r="J61" i="21" s="1"/>
  <c r="G67" i="21"/>
  <c r="E63" i="21"/>
  <c r="I72" i="21"/>
  <c r="I69" i="21"/>
  <c r="G65" i="21"/>
  <c r="I65" i="21"/>
  <c r="F63" i="21"/>
  <c r="I70" i="21"/>
  <c r="I9" i="21"/>
  <c r="I87" i="21"/>
  <c r="I71" i="21"/>
  <c r="G70" i="21"/>
  <c r="J70" i="21" s="1"/>
  <c r="G87" i="21"/>
  <c r="I76" i="21"/>
  <c r="F74" i="21"/>
  <c r="F59" i="21"/>
  <c r="E57" i="21"/>
  <c r="G76" i="21"/>
  <c r="E9" i="21"/>
  <c r="G11" i="21"/>
  <c r="G69" i="21"/>
  <c r="J69" i="21" s="1"/>
  <c r="R10" i="16"/>
  <c r="W10" i="16"/>
  <c r="AB10" i="16"/>
  <c r="Q14" i="16"/>
  <c r="AD14" i="16"/>
  <c r="AD13" i="16"/>
  <c r="D30" i="16" s="1"/>
  <c r="D31" i="10" s="1"/>
  <c r="AD12" i="16"/>
  <c r="AD11" i="16"/>
  <c r="AC13" i="16"/>
  <c r="D22" i="16" s="1"/>
  <c r="C31" i="10" s="1"/>
  <c r="AC14" i="16"/>
  <c r="AC12" i="16"/>
  <c r="AC11" i="16"/>
  <c r="X14" i="16"/>
  <c r="Y14" i="16"/>
  <c r="Y13" i="16"/>
  <c r="C30" i="16" s="1"/>
  <c r="D31" i="11" s="1"/>
  <c r="Y12" i="16"/>
  <c r="Y11" i="16"/>
  <c r="X13" i="16"/>
  <c r="C22" i="16" s="1"/>
  <c r="C31" i="11" s="1"/>
  <c r="X12" i="16"/>
  <c r="X11" i="16"/>
  <c r="T14" i="16"/>
  <c r="T13" i="16"/>
  <c r="B30" i="16" s="1"/>
  <c r="D31" i="12" s="1"/>
  <c r="T12" i="16"/>
  <c r="T11" i="16"/>
  <c r="S14" i="16"/>
  <c r="S13" i="16"/>
  <c r="B22" i="16" s="1"/>
  <c r="C31" i="12" s="1"/>
  <c r="S12" i="16"/>
  <c r="S11" i="16"/>
  <c r="I63" i="21" l="1"/>
  <c r="I74" i="21"/>
  <c r="J87" i="21"/>
  <c r="J11" i="21"/>
  <c r="G9" i="21"/>
  <c r="G74" i="21"/>
  <c r="J76" i="21"/>
  <c r="I59" i="21"/>
  <c r="F57" i="21"/>
  <c r="G59" i="21"/>
  <c r="J65" i="21"/>
  <c r="J63" i="21" s="1"/>
  <c r="G63" i="21"/>
  <c r="Z11" i="16"/>
  <c r="Z4" i="16" s="1"/>
  <c r="AE11" i="16"/>
  <c r="AE4" i="16" s="1"/>
  <c r="Z13" i="16"/>
  <c r="U12" i="16"/>
  <c r="U5" i="16" s="1"/>
  <c r="U11" i="16"/>
  <c r="U4" i="16" s="1"/>
  <c r="AE12" i="16"/>
  <c r="AE5" i="16" s="1"/>
  <c r="Z14" i="16"/>
  <c r="U13" i="16"/>
  <c r="B14" i="16" s="1"/>
  <c r="E31" i="12" s="1"/>
  <c r="AE14" i="16"/>
  <c r="U14" i="16"/>
  <c r="Z12" i="16"/>
  <c r="AE13" i="16"/>
  <c r="D14" i="16" s="1"/>
  <c r="E31" i="10" s="1"/>
  <c r="B32" i="10"/>
  <c r="B32" i="11"/>
  <c r="B32" i="12"/>
  <c r="B30" i="11"/>
  <c r="B30" i="10"/>
  <c r="B30" i="12"/>
  <c r="Z6" i="16" l="1"/>
  <c r="C14" i="16"/>
  <c r="E31" i="11" s="1"/>
  <c r="J74" i="21"/>
  <c r="K74" i="21" s="1"/>
  <c r="K63" i="21"/>
  <c r="J59" i="21"/>
  <c r="G57" i="21"/>
  <c r="J9" i="21"/>
  <c r="I57" i="21"/>
  <c r="AE7" i="16"/>
  <c r="AE6" i="16"/>
  <c r="Z5" i="16"/>
  <c r="U7" i="16"/>
  <c r="U6" i="16"/>
  <c r="Z7" i="16"/>
  <c r="B29" i="12"/>
  <c r="B3" i="16"/>
  <c r="B29" i="10"/>
  <c r="D3" i="16"/>
  <c r="B29" i="11"/>
  <c r="C3" i="16"/>
  <c r="J57" i="21" l="1"/>
  <c r="K57" i="21" s="1"/>
  <c r="K9" i="21"/>
  <c r="B20" i="16"/>
  <c r="B28" i="16"/>
  <c r="C20" i="16"/>
  <c r="C28" i="16"/>
  <c r="D28" i="16"/>
  <c r="B21" i="16"/>
  <c r="C30" i="12" s="1"/>
  <c r="B29" i="16"/>
  <c r="D30" i="12" s="1"/>
  <c r="C21" i="16"/>
  <c r="C30" i="11" s="1"/>
  <c r="C29" i="16"/>
  <c r="D30" i="11" s="1"/>
  <c r="D29" i="16"/>
  <c r="D30" i="10" s="1"/>
  <c r="B25" i="16"/>
  <c r="C32" i="12" s="1"/>
  <c r="B33" i="16"/>
  <c r="D32" i="12" s="1"/>
  <c r="C25" i="16"/>
  <c r="C32" i="11" s="1"/>
  <c r="C33" i="16"/>
  <c r="D32" i="11" s="1"/>
  <c r="D33" i="16"/>
  <c r="D32" i="10" s="1"/>
  <c r="R4" i="16"/>
  <c r="W4" i="16"/>
  <c r="AB4" i="16"/>
  <c r="R5" i="16"/>
  <c r="W5" i="16"/>
  <c r="AB5" i="16"/>
  <c r="R6" i="16"/>
  <c r="W6" i="16"/>
  <c r="AB6" i="16"/>
  <c r="R7" i="16"/>
  <c r="W7" i="16"/>
  <c r="AB7" i="16"/>
  <c r="V11" i="16"/>
  <c r="V4" i="16" s="1"/>
  <c r="AA11" i="16"/>
  <c r="AA4" i="16" s="1"/>
  <c r="AF11" i="16"/>
  <c r="AF4" i="16" s="1"/>
  <c r="V12" i="16"/>
  <c r="V5" i="16" s="1"/>
  <c r="AA12" i="16"/>
  <c r="AA5" i="16" s="1"/>
  <c r="AF12" i="16"/>
  <c r="AF5" i="16" s="1"/>
  <c r="V13" i="16"/>
  <c r="V6" i="16" s="1"/>
  <c r="AA13" i="16"/>
  <c r="AA6" i="16" s="1"/>
  <c r="AF13" i="16"/>
  <c r="AF6" i="16" s="1"/>
  <c r="V14" i="16"/>
  <c r="V7" i="16" s="1"/>
  <c r="AA14" i="16"/>
  <c r="AA7" i="16" s="1"/>
  <c r="AF14" i="16"/>
  <c r="AF7" i="16" s="1"/>
  <c r="D29" i="10" l="1"/>
  <c r="D27" i="16"/>
  <c r="C29" i="11"/>
  <c r="C19" i="16"/>
  <c r="D29" i="11"/>
  <c r="C27" i="16"/>
  <c r="D29" i="12"/>
  <c r="B27" i="16"/>
  <c r="C29" i="12"/>
  <c r="B19" i="16"/>
  <c r="D25" i="16"/>
  <c r="C32" i="10" s="1"/>
  <c r="D20" i="16"/>
  <c r="D21" i="16"/>
  <c r="C30" i="10" s="1"/>
  <c r="B12" i="16"/>
  <c r="B36" i="16"/>
  <c r="B39" i="16"/>
  <c r="F31" i="12" s="1"/>
  <c r="Y24" i="16"/>
  <c r="Z24" i="16" s="1"/>
  <c r="AA24" i="16" s="1"/>
  <c r="Y23" i="16"/>
  <c r="Z23" i="16" s="1"/>
  <c r="AA23" i="16" s="1"/>
  <c r="Y25" i="16"/>
  <c r="Z25" i="16" s="1"/>
  <c r="AA25" i="16" s="1"/>
  <c r="Y22" i="16"/>
  <c r="Z22" i="16" s="1"/>
  <c r="AA22" i="16" s="1"/>
  <c r="C29" i="10" l="1"/>
  <c r="D19" i="16"/>
  <c r="F29" i="12"/>
  <c r="E29" i="12"/>
  <c r="D13" i="16"/>
  <c r="E30" i="10" s="1"/>
  <c r="D37" i="16"/>
  <c r="F30" i="10" s="1"/>
  <c r="C39" i="16"/>
  <c r="F31" i="11" s="1"/>
  <c r="C36" i="16"/>
  <c r="C12" i="16"/>
  <c r="D17" i="16"/>
  <c r="E32" i="10" s="1"/>
  <c r="D41" i="16"/>
  <c r="F32" i="10" s="1"/>
  <c r="B37" i="16"/>
  <c r="F30" i="12" s="1"/>
  <c r="B13" i="16"/>
  <c r="E30" i="12" s="1"/>
  <c r="D12" i="16"/>
  <c r="D36" i="16"/>
  <c r="B41" i="16"/>
  <c r="F32" i="12" s="1"/>
  <c r="B17" i="16"/>
  <c r="E32" i="12" s="1"/>
  <c r="C41" i="16"/>
  <c r="F32" i="11" s="1"/>
  <c r="C17" i="16"/>
  <c r="E32" i="11" s="1"/>
  <c r="D39" i="16"/>
  <c r="F31" i="10" s="1"/>
  <c r="C37" i="16"/>
  <c r="F30" i="11" s="1"/>
  <c r="C13" i="16"/>
  <c r="E30" i="11" s="1"/>
  <c r="B11" i="16" l="1"/>
  <c r="E29" i="11"/>
  <c r="C11" i="16"/>
  <c r="B35" i="16"/>
  <c r="F29" i="11"/>
  <c r="C35" i="16"/>
  <c r="F29" i="10"/>
  <c r="D35" i="16"/>
  <c r="E29" i="10"/>
  <c r="D11" i="16"/>
  <c r="P66" i="21" l="1"/>
  <c r="O66" i="21"/>
  <c r="A1" i="12" l="1"/>
  <c r="A1" i="11"/>
  <c r="A1" i="10"/>
  <c r="A1" i="9"/>
  <c r="A1" i="8"/>
  <c r="A1" i="7"/>
  <c r="A1" i="6"/>
  <c r="A1" i="5"/>
  <c r="A1" i="4"/>
  <c r="A1" i="3"/>
  <c r="A1" i="2"/>
  <c r="A1" i="19"/>
  <c r="S8" i="19" l="1"/>
  <c r="R8" i="19"/>
  <c r="F29" i="3"/>
  <c r="B32" i="2"/>
  <c r="B32" i="3"/>
  <c r="B32" i="4"/>
  <c r="B32" i="5"/>
  <c r="B32" i="6"/>
  <c r="B32" i="7"/>
  <c r="B32" i="8"/>
  <c r="B32" i="9"/>
  <c r="B31" i="19"/>
  <c r="B31" i="2"/>
  <c r="B31" i="3"/>
  <c r="B31" i="4"/>
  <c r="B31" i="5"/>
  <c r="B31" i="6"/>
  <c r="B31" i="7"/>
  <c r="B31" i="8"/>
  <c r="B31" i="9"/>
  <c r="B30" i="2"/>
  <c r="B30" i="3"/>
  <c r="B30" i="4"/>
  <c r="B30" i="5"/>
  <c r="B30" i="6"/>
  <c r="B30" i="7"/>
  <c r="B30" i="8"/>
  <c r="B30" i="9"/>
  <c r="B29" i="2"/>
  <c r="B29" i="3"/>
  <c r="B29" i="4"/>
  <c r="B29" i="5"/>
  <c r="B29" i="6"/>
  <c r="B29" i="7"/>
  <c r="B29" i="8"/>
  <c r="B29" i="9"/>
  <c r="B32" i="19" l="1"/>
  <c r="B29" i="19"/>
  <c r="B30" i="19"/>
  <c r="F19" i="19"/>
  <c r="F18" i="19"/>
  <c r="F17" i="19"/>
  <c r="F16" i="19"/>
  <c r="F15" i="19"/>
  <c r="F14" i="19"/>
  <c r="F13" i="19"/>
  <c r="F12" i="19"/>
  <c r="F11"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B27" i="21" l="1"/>
  <c r="M87" i="19"/>
  <c r="M86" i="19"/>
  <c r="M85" i="19"/>
  <c r="P80" i="19"/>
  <c r="O80" i="19"/>
  <c r="J80" i="19"/>
  <c r="H80" i="19"/>
  <c r="M80" i="19" s="1"/>
  <c r="M79" i="19"/>
  <c r="J79" i="19"/>
  <c r="P78" i="19"/>
  <c r="O78" i="19"/>
  <c r="M78" i="19"/>
  <c r="I78" i="19"/>
  <c r="G78" i="19"/>
  <c r="J78" i="19" s="1"/>
  <c r="P77" i="19"/>
  <c r="O77" i="19"/>
  <c r="M77" i="19"/>
  <c r="I77" i="19"/>
  <c r="G77" i="19"/>
  <c r="J77" i="19" s="1"/>
  <c r="M76" i="19"/>
  <c r="M71" i="19"/>
  <c r="M70" i="19"/>
  <c r="M69" i="19"/>
  <c r="B69" i="19"/>
  <c r="M68" i="19"/>
  <c r="E68" i="19"/>
  <c r="F68" i="19" s="1"/>
  <c r="B67" i="19"/>
  <c r="M66" i="19"/>
  <c r="G66" i="19"/>
  <c r="E66" i="19"/>
  <c r="M65" i="19"/>
  <c r="E65" i="19"/>
  <c r="F65" i="19" s="1"/>
  <c r="I65" i="19" s="1"/>
  <c r="M61" i="19"/>
  <c r="M60" i="19"/>
  <c r="J60" i="19"/>
  <c r="M59" i="19"/>
  <c r="M55" i="19"/>
  <c r="J55" i="19"/>
  <c r="M54" i="19"/>
  <c r="J54" i="19"/>
  <c r="M53" i="19"/>
  <c r="M49" i="19"/>
  <c r="J49" i="19"/>
  <c r="M48" i="19"/>
  <c r="J48" i="19"/>
  <c r="M47" i="19"/>
  <c r="P43" i="19"/>
  <c r="O43" i="19"/>
  <c r="M43" i="19"/>
  <c r="J43" i="19"/>
  <c r="I43" i="19"/>
  <c r="B43" i="19"/>
  <c r="E43" i="19" s="1"/>
  <c r="M42" i="19"/>
  <c r="J42" i="19"/>
  <c r="M41" i="19"/>
  <c r="J41" i="19"/>
  <c r="M40" i="19"/>
  <c r="M31" i="19"/>
  <c r="M30" i="19"/>
  <c r="M29" i="19"/>
  <c r="M25" i="19"/>
  <c r="H24" i="19"/>
  <c r="M24" i="19" s="1"/>
  <c r="P23" i="19"/>
  <c r="O23" i="19"/>
  <c r="M23" i="19"/>
  <c r="I23" i="19"/>
  <c r="G23" i="19"/>
  <c r="J23" i="19" s="1"/>
  <c r="M19" i="19"/>
  <c r="I19" i="19"/>
  <c r="E19" i="19"/>
  <c r="G19" i="19" s="1"/>
  <c r="J19" i="19" s="1"/>
  <c r="A19" i="19"/>
  <c r="M18" i="19"/>
  <c r="E18" i="19"/>
  <c r="A18" i="19"/>
  <c r="M17" i="19"/>
  <c r="I17" i="19"/>
  <c r="E17" i="19"/>
  <c r="G17" i="19" s="1"/>
  <c r="J17" i="19" s="1"/>
  <c r="A17" i="19"/>
  <c r="M16" i="19"/>
  <c r="C9" i="19"/>
  <c r="A16" i="19"/>
  <c r="M15" i="19"/>
  <c r="I15" i="19"/>
  <c r="E15" i="19"/>
  <c r="G15" i="19" s="1"/>
  <c r="J15" i="19" s="1"/>
  <c r="A15" i="19"/>
  <c r="M14" i="19"/>
  <c r="G14" i="19"/>
  <c r="J14" i="19" s="1"/>
  <c r="E14" i="19"/>
  <c r="A14" i="19"/>
  <c r="M13" i="19"/>
  <c r="I13" i="19"/>
  <c r="E13" i="19"/>
  <c r="G13" i="19" s="1"/>
  <c r="J13" i="19" s="1"/>
  <c r="A13" i="19"/>
  <c r="M12" i="19"/>
  <c r="A12" i="19"/>
  <c r="M11" i="19"/>
  <c r="I11" i="19"/>
  <c r="D9" i="19"/>
  <c r="A11" i="19"/>
  <c r="P8" i="19"/>
  <c r="O8" i="19"/>
  <c r="R3" i="19"/>
  <c r="S19" i="21" l="1"/>
  <c r="R19" i="21"/>
  <c r="S17" i="21"/>
  <c r="R17" i="21"/>
  <c r="R11" i="21"/>
  <c r="S11" i="21"/>
  <c r="S13" i="21"/>
  <c r="R13" i="21"/>
  <c r="S15" i="21"/>
  <c r="R15" i="21"/>
  <c r="S78" i="21"/>
  <c r="R78" i="21"/>
  <c r="S77" i="21"/>
  <c r="R77" i="21"/>
  <c r="S65" i="21"/>
  <c r="R65" i="21"/>
  <c r="I80" i="19"/>
  <c r="B57" i="19"/>
  <c r="E77" i="19"/>
  <c r="C63" i="19"/>
  <c r="E67" i="19"/>
  <c r="F67" i="19" s="1"/>
  <c r="E70" i="19"/>
  <c r="F70" i="19" s="1"/>
  <c r="I70" i="19" s="1"/>
  <c r="C57" i="19"/>
  <c r="B63" i="19"/>
  <c r="E78" i="19"/>
  <c r="E71" i="19"/>
  <c r="F71" i="19" s="1"/>
  <c r="I71" i="19" s="1"/>
  <c r="I67" i="19"/>
  <c r="I79" i="19"/>
  <c r="D57" i="19"/>
  <c r="E61" i="19"/>
  <c r="D63" i="19"/>
  <c r="E59" i="19"/>
  <c r="F59" i="19" s="1"/>
  <c r="I59" i="19" s="1"/>
  <c r="J67" i="19"/>
  <c r="E72" i="19"/>
  <c r="F72" i="19" s="1"/>
  <c r="G72" i="19" s="1"/>
  <c r="E60" i="19"/>
  <c r="F60" i="19" s="1"/>
  <c r="G65" i="19"/>
  <c r="J65" i="19" s="1"/>
  <c r="E16" i="19"/>
  <c r="G16" i="19" s="1"/>
  <c r="J16" i="19" s="1"/>
  <c r="E12" i="19"/>
  <c r="G12" i="19" s="1"/>
  <c r="J12" i="19" s="1"/>
  <c r="B9" i="19"/>
  <c r="I14" i="19"/>
  <c r="I16" i="19"/>
  <c r="I68" i="19"/>
  <c r="R68" i="21" s="1"/>
  <c r="G68" i="19"/>
  <c r="J68" i="19" s="1"/>
  <c r="F9" i="19"/>
  <c r="I12" i="19"/>
  <c r="I18" i="19"/>
  <c r="E11" i="19"/>
  <c r="J66" i="19"/>
  <c r="G18" i="19"/>
  <c r="J18" i="19" s="1"/>
  <c r="I66" i="19"/>
  <c r="E69" i="19"/>
  <c r="F69" i="19" s="1"/>
  <c r="E76" i="19"/>
  <c r="F76" i="19" s="1"/>
  <c r="E87" i="19"/>
  <c r="F87" i="19" s="1"/>
  <c r="S12" i="21" l="1"/>
  <c r="R12" i="21"/>
  <c r="S14" i="21"/>
  <c r="R14" i="21"/>
  <c r="R16" i="21"/>
  <c r="S16" i="21"/>
  <c r="S18" i="21"/>
  <c r="R18" i="21"/>
  <c r="R80" i="21"/>
  <c r="S80" i="21"/>
  <c r="S66" i="21"/>
  <c r="R66" i="21"/>
  <c r="S79" i="21"/>
  <c r="R79" i="21"/>
  <c r="S59" i="21"/>
  <c r="R59" i="21"/>
  <c r="R67" i="21"/>
  <c r="S67" i="21"/>
  <c r="S71" i="21"/>
  <c r="R71" i="21"/>
  <c r="R70" i="21"/>
  <c r="S70" i="21"/>
  <c r="G59" i="19"/>
  <c r="J59" i="19" s="1"/>
  <c r="G67" i="19"/>
  <c r="F63" i="19"/>
  <c r="G71" i="19"/>
  <c r="J71" i="19" s="1"/>
  <c r="G70" i="19"/>
  <c r="J70" i="19" s="1"/>
  <c r="E57" i="19"/>
  <c r="G69" i="19"/>
  <c r="J69" i="19" s="1"/>
  <c r="G76" i="19"/>
  <c r="G74" i="19" s="1"/>
  <c r="F61" i="19"/>
  <c r="G61" i="19" s="1"/>
  <c r="I60" i="19"/>
  <c r="E63" i="19"/>
  <c r="I9" i="19"/>
  <c r="J72" i="19"/>
  <c r="I72" i="19"/>
  <c r="I69" i="19"/>
  <c r="G11" i="19"/>
  <c r="E9" i="19"/>
  <c r="I87" i="19"/>
  <c r="I76" i="19"/>
  <c r="F74" i="19"/>
  <c r="G87" i="19"/>
  <c r="J87" i="19" s="1"/>
  <c r="AB2" i="14"/>
  <c r="AA2" i="14"/>
  <c r="Z2" i="14"/>
  <c r="Y2" i="14"/>
  <c r="X2" i="14"/>
  <c r="W2" i="14"/>
  <c r="V2" i="14"/>
  <c r="U2" i="14"/>
  <c r="T2" i="14"/>
  <c r="S2" i="14"/>
  <c r="R2" i="14"/>
  <c r="Q2" i="14"/>
  <c r="AB33" i="14"/>
  <c r="C55" i="21" s="1"/>
  <c r="AB31" i="14"/>
  <c r="C42" i="21" s="1"/>
  <c r="AB14" i="14"/>
  <c r="AB12" i="14"/>
  <c r="AB13" i="14"/>
  <c r="S9" i="21" l="1"/>
  <c r="R9" i="21"/>
  <c r="S69" i="21"/>
  <c r="R69" i="21"/>
  <c r="S72" i="21"/>
  <c r="R72" i="21"/>
  <c r="S87" i="21"/>
  <c r="R87" i="21"/>
  <c r="R76" i="21"/>
  <c r="S76" i="21"/>
  <c r="R60" i="21"/>
  <c r="S60" i="21"/>
  <c r="C25" i="19"/>
  <c r="C23" i="19"/>
  <c r="C24" i="19"/>
  <c r="J76" i="19"/>
  <c r="J74" i="19" s="1"/>
  <c r="I63" i="19"/>
  <c r="I61" i="19"/>
  <c r="J63" i="19"/>
  <c r="G63" i="19"/>
  <c r="J61" i="19"/>
  <c r="J57" i="19" s="1"/>
  <c r="G57" i="19"/>
  <c r="F57" i="19"/>
  <c r="I74" i="19"/>
  <c r="J11" i="19"/>
  <c r="G9" i="19"/>
  <c r="AB21" i="14"/>
  <c r="AB11" i="14"/>
  <c r="AB32" i="14"/>
  <c r="S61" i="21" l="1"/>
  <c r="R61" i="21"/>
  <c r="R63" i="21"/>
  <c r="S63" i="21"/>
  <c r="S74" i="21"/>
  <c r="R74" i="21"/>
  <c r="AB30" i="14"/>
  <c r="C49" i="21"/>
  <c r="C21" i="21"/>
  <c r="K63" i="19"/>
  <c r="I57" i="19"/>
  <c r="J9" i="19"/>
  <c r="K74" i="19"/>
  <c r="AB17" i="14"/>
  <c r="S57" i="21" l="1"/>
  <c r="R57" i="21"/>
  <c r="D24" i="19"/>
  <c r="K57" i="19"/>
  <c r="K9" i="19"/>
  <c r="AB36" i="14" l="1"/>
  <c r="D47" i="21" s="1"/>
  <c r="AB35" i="14"/>
  <c r="D41" i="21" s="1"/>
  <c r="AB37" i="14" l="1"/>
  <c r="AB34" i="14" l="1"/>
  <c r="D53" i="21"/>
  <c r="AB18" i="14"/>
  <c r="D25" i="19" l="1"/>
  <c r="AB16" i="14"/>
  <c r="D21" i="21" s="1"/>
  <c r="AB15" i="14" l="1"/>
  <c r="D23" i="19"/>
  <c r="AB5" i="14" l="1"/>
  <c r="B24" i="19" l="1"/>
  <c r="AB4" i="14"/>
  <c r="AB9" i="14"/>
  <c r="AB6" i="14"/>
  <c r="F24" i="21" l="1"/>
  <c r="E24" i="21"/>
  <c r="B25" i="19"/>
  <c r="B23" i="19"/>
  <c r="AB3" i="14"/>
  <c r="AB8" i="14"/>
  <c r="E25" i="21" l="1"/>
  <c r="F25" i="21"/>
  <c r="F21" i="21" s="1"/>
  <c r="E23" i="21"/>
  <c r="B21" i="21"/>
  <c r="G24" i="21"/>
  <c r="I24" i="21"/>
  <c r="AB10" i="14"/>
  <c r="AB7" i="14" s="1"/>
  <c r="AB24" i="14"/>
  <c r="AB41" i="14"/>
  <c r="E21" i="21" l="1"/>
  <c r="B48" i="21"/>
  <c r="B47" i="21"/>
  <c r="J24" i="21"/>
  <c r="G25" i="21"/>
  <c r="J25" i="21" s="1"/>
  <c r="I25" i="21"/>
  <c r="AB40" i="14"/>
  <c r="AB23" i="14"/>
  <c r="AB25" i="14"/>
  <c r="AB42" i="14"/>
  <c r="B53" i="21" l="1"/>
  <c r="B54" i="21"/>
  <c r="B41" i="21"/>
  <c r="B40" i="21"/>
  <c r="J21" i="21"/>
  <c r="I21" i="21"/>
  <c r="G21" i="21"/>
  <c r="AB22" i="14"/>
  <c r="AB28" i="14"/>
  <c r="AB29" i="14"/>
  <c r="AB27" i="14"/>
  <c r="AB26" i="14" l="1"/>
  <c r="K21" i="21"/>
  <c r="B69" i="12" l="1"/>
  <c r="F19" i="12"/>
  <c r="D19" i="12"/>
  <c r="C19" i="12"/>
  <c r="B19" i="12"/>
  <c r="A19" i="12"/>
  <c r="F18" i="12"/>
  <c r="D18" i="12"/>
  <c r="C18" i="12"/>
  <c r="B18" i="12"/>
  <c r="A18" i="12"/>
  <c r="F17" i="12"/>
  <c r="D17" i="12"/>
  <c r="C17" i="12"/>
  <c r="B17" i="12"/>
  <c r="A17" i="12"/>
  <c r="F16" i="12"/>
  <c r="D16" i="12"/>
  <c r="C16" i="12"/>
  <c r="B16" i="12"/>
  <c r="A16" i="12"/>
  <c r="F15" i="12"/>
  <c r="D15" i="12"/>
  <c r="C15" i="12"/>
  <c r="B15" i="12"/>
  <c r="A15" i="12"/>
  <c r="F14" i="12"/>
  <c r="D14" i="12"/>
  <c r="C14" i="12"/>
  <c r="B14" i="12"/>
  <c r="A14" i="12"/>
  <c r="F13" i="12"/>
  <c r="D13" i="12"/>
  <c r="C13" i="12"/>
  <c r="B13" i="12"/>
  <c r="A13" i="12"/>
  <c r="F12" i="12"/>
  <c r="D12" i="12"/>
  <c r="C12" i="12"/>
  <c r="B12" i="12"/>
  <c r="A12" i="12"/>
  <c r="F11" i="12"/>
  <c r="D11" i="12"/>
  <c r="C11" i="12"/>
  <c r="B11" i="12"/>
  <c r="A11" i="12"/>
  <c r="B69" i="11"/>
  <c r="F19" i="11"/>
  <c r="D19" i="11"/>
  <c r="C19" i="11"/>
  <c r="B19" i="11"/>
  <c r="A19" i="11"/>
  <c r="F18" i="11"/>
  <c r="D18" i="11"/>
  <c r="C18" i="11"/>
  <c r="B18" i="11"/>
  <c r="A18" i="11"/>
  <c r="F17" i="11"/>
  <c r="D17" i="11"/>
  <c r="C17" i="11"/>
  <c r="B17" i="11"/>
  <c r="A17" i="11"/>
  <c r="F16" i="11"/>
  <c r="D16" i="11"/>
  <c r="C16" i="11"/>
  <c r="B16" i="11"/>
  <c r="A16" i="11"/>
  <c r="F15" i="11"/>
  <c r="D15" i="11"/>
  <c r="C15" i="11"/>
  <c r="B15" i="11"/>
  <c r="A15" i="11"/>
  <c r="F14" i="11"/>
  <c r="D14" i="11"/>
  <c r="C14" i="11"/>
  <c r="B14" i="11"/>
  <c r="A14" i="11"/>
  <c r="F13" i="11"/>
  <c r="D13" i="11"/>
  <c r="C13" i="11"/>
  <c r="B13" i="11"/>
  <c r="A13" i="11"/>
  <c r="F12" i="11"/>
  <c r="D12" i="11"/>
  <c r="C12" i="11"/>
  <c r="B12" i="11"/>
  <c r="A12" i="11"/>
  <c r="F11" i="11"/>
  <c r="D11" i="11"/>
  <c r="C11" i="11"/>
  <c r="B11" i="11"/>
  <c r="A11" i="11"/>
  <c r="B69" i="10"/>
  <c r="F19" i="10"/>
  <c r="D19" i="10"/>
  <c r="C19" i="10"/>
  <c r="B19" i="10"/>
  <c r="A19" i="10"/>
  <c r="F18" i="10"/>
  <c r="D18" i="10"/>
  <c r="C18" i="10"/>
  <c r="B18" i="10"/>
  <c r="A18" i="10"/>
  <c r="F17" i="10"/>
  <c r="D17" i="10"/>
  <c r="C17" i="10"/>
  <c r="B17" i="10"/>
  <c r="A17" i="10"/>
  <c r="F16" i="10"/>
  <c r="D16" i="10"/>
  <c r="C16" i="10"/>
  <c r="B16" i="10"/>
  <c r="A16" i="10"/>
  <c r="F15" i="10"/>
  <c r="D15" i="10"/>
  <c r="C15" i="10"/>
  <c r="B15" i="10"/>
  <c r="A15" i="10"/>
  <c r="F14" i="10"/>
  <c r="D14" i="10"/>
  <c r="C14" i="10"/>
  <c r="B14" i="10"/>
  <c r="A14" i="10"/>
  <c r="F13" i="10"/>
  <c r="D13" i="10"/>
  <c r="C13" i="10"/>
  <c r="B13" i="10"/>
  <c r="A13" i="10"/>
  <c r="F12" i="10"/>
  <c r="D12" i="10"/>
  <c r="C12" i="10"/>
  <c r="B12" i="10"/>
  <c r="A12" i="10"/>
  <c r="F11" i="10"/>
  <c r="D11" i="10"/>
  <c r="C11" i="10"/>
  <c r="B11" i="10"/>
  <c r="A11" i="10"/>
  <c r="B69" i="9"/>
  <c r="F19" i="9"/>
  <c r="D19" i="9"/>
  <c r="C19" i="9"/>
  <c r="B19" i="9"/>
  <c r="A19" i="9"/>
  <c r="F18" i="9"/>
  <c r="D18" i="9"/>
  <c r="C18" i="9"/>
  <c r="B18" i="9"/>
  <c r="A18" i="9"/>
  <c r="F17" i="9"/>
  <c r="D17" i="9"/>
  <c r="C17" i="9"/>
  <c r="B17" i="9"/>
  <c r="A17" i="9"/>
  <c r="F16" i="9"/>
  <c r="D16" i="9"/>
  <c r="C16" i="9"/>
  <c r="B16" i="9"/>
  <c r="A16" i="9"/>
  <c r="F15" i="9"/>
  <c r="D15" i="9"/>
  <c r="C15" i="9"/>
  <c r="B15" i="9"/>
  <c r="A15" i="9"/>
  <c r="F14" i="9"/>
  <c r="D14" i="9"/>
  <c r="C14" i="9"/>
  <c r="B14" i="9"/>
  <c r="A14" i="9"/>
  <c r="F13" i="9"/>
  <c r="D13" i="9"/>
  <c r="C13" i="9"/>
  <c r="B13" i="9"/>
  <c r="A13" i="9"/>
  <c r="F12" i="9"/>
  <c r="D12" i="9"/>
  <c r="C12" i="9"/>
  <c r="B12" i="9"/>
  <c r="A12" i="9"/>
  <c r="F11" i="9"/>
  <c r="D11" i="9"/>
  <c r="C11" i="9"/>
  <c r="B11" i="9"/>
  <c r="A11" i="9"/>
  <c r="B69" i="8"/>
  <c r="B67" i="8"/>
  <c r="F19" i="8"/>
  <c r="D19" i="8"/>
  <c r="C19" i="8"/>
  <c r="B19" i="8"/>
  <c r="A19" i="8"/>
  <c r="F18" i="8"/>
  <c r="D18" i="8"/>
  <c r="C18" i="8"/>
  <c r="B18" i="8"/>
  <c r="A18" i="8"/>
  <c r="F17" i="8"/>
  <c r="D17" i="8"/>
  <c r="C17" i="8"/>
  <c r="B17" i="8"/>
  <c r="A17" i="8"/>
  <c r="F16" i="8"/>
  <c r="D16" i="8"/>
  <c r="C16" i="8"/>
  <c r="B16" i="8"/>
  <c r="A16" i="8"/>
  <c r="F15" i="8"/>
  <c r="D15" i="8"/>
  <c r="C15" i="8"/>
  <c r="B15" i="8"/>
  <c r="A15" i="8"/>
  <c r="F14" i="8"/>
  <c r="D14" i="8"/>
  <c r="C14" i="8"/>
  <c r="B14" i="8"/>
  <c r="A14" i="8"/>
  <c r="F13" i="8"/>
  <c r="D13" i="8"/>
  <c r="C13" i="8"/>
  <c r="B13" i="8"/>
  <c r="A13" i="8"/>
  <c r="F12" i="8"/>
  <c r="D12" i="8"/>
  <c r="C12" i="8"/>
  <c r="B12" i="8"/>
  <c r="A12" i="8"/>
  <c r="F11" i="8"/>
  <c r="D11" i="8"/>
  <c r="C11" i="8"/>
  <c r="B11" i="8"/>
  <c r="A11" i="8"/>
  <c r="B69" i="7"/>
  <c r="B67" i="7"/>
  <c r="F19" i="7"/>
  <c r="D19" i="7"/>
  <c r="C19" i="7"/>
  <c r="B19" i="7"/>
  <c r="A19" i="7"/>
  <c r="F18" i="7"/>
  <c r="D18" i="7"/>
  <c r="C18" i="7"/>
  <c r="B18" i="7"/>
  <c r="A18" i="7"/>
  <c r="F17" i="7"/>
  <c r="D17" i="7"/>
  <c r="C17" i="7"/>
  <c r="B17" i="7"/>
  <c r="A17" i="7"/>
  <c r="F16" i="7"/>
  <c r="D16" i="7"/>
  <c r="C16" i="7"/>
  <c r="B16" i="7"/>
  <c r="A16" i="7"/>
  <c r="F15" i="7"/>
  <c r="D15" i="7"/>
  <c r="C15" i="7"/>
  <c r="B15" i="7"/>
  <c r="A15" i="7"/>
  <c r="F14" i="7"/>
  <c r="D14" i="7"/>
  <c r="C14" i="7"/>
  <c r="B14" i="7"/>
  <c r="A14" i="7"/>
  <c r="F13" i="7"/>
  <c r="D13" i="7"/>
  <c r="C13" i="7"/>
  <c r="B13" i="7"/>
  <c r="A13" i="7"/>
  <c r="F12" i="7"/>
  <c r="D12" i="7"/>
  <c r="C12" i="7"/>
  <c r="B12" i="7"/>
  <c r="A12" i="7"/>
  <c r="F11" i="7"/>
  <c r="D11" i="7"/>
  <c r="C11" i="7"/>
  <c r="B11" i="7"/>
  <c r="A11" i="7"/>
  <c r="B69" i="6"/>
  <c r="B67" i="6"/>
  <c r="F19" i="6"/>
  <c r="D19" i="6"/>
  <c r="C19" i="6"/>
  <c r="B19" i="6"/>
  <c r="A19" i="6"/>
  <c r="F18" i="6"/>
  <c r="D18" i="6"/>
  <c r="C18" i="6"/>
  <c r="B18" i="6"/>
  <c r="A18" i="6"/>
  <c r="F17" i="6"/>
  <c r="D17" i="6"/>
  <c r="C17" i="6"/>
  <c r="B17" i="6"/>
  <c r="A17" i="6"/>
  <c r="F16" i="6"/>
  <c r="D16" i="6"/>
  <c r="C16" i="6"/>
  <c r="B16" i="6"/>
  <c r="A16" i="6"/>
  <c r="F15" i="6"/>
  <c r="D15" i="6"/>
  <c r="C15" i="6"/>
  <c r="B15" i="6"/>
  <c r="A15" i="6"/>
  <c r="F14" i="6"/>
  <c r="D14" i="6"/>
  <c r="C14" i="6"/>
  <c r="B14" i="6"/>
  <c r="A14" i="6"/>
  <c r="F13" i="6"/>
  <c r="D13" i="6"/>
  <c r="C13" i="6"/>
  <c r="B13" i="6"/>
  <c r="A13" i="6"/>
  <c r="F12" i="6"/>
  <c r="D12" i="6"/>
  <c r="C12" i="6"/>
  <c r="B12" i="6"/>
  <c r="A12" i="6"/>
  <c r="F11" i="6"/>
  <c r="D11" i="6"/>
  <c r="C11" i="6"/>
  <c r="B11" i="6"/>
  <c r="A11" i="6"/>
  <c r="B69" i="5"/>
  <c r="F19" i="5"/>
  <c r="D19" i="5"/>
  <c r="C19" i="5"/>
  <c r="B19" i="5"/>
  <c r="A19" i="5"/>
  <c r="F18" i="5"/>
  <c r="D18" i="5"/>
  <c r="C18" i="5"/>
  <c r="B18" i="5"/>
  <c r="A18" i="5"/>
  <c r="F17" i="5"/>
  <c r="D17" i="5"/>
  <c r="C17" i="5"/>
  <c r="B17" i="5"/>
  <c r="A17" i="5"/>
  <c r="F16" i="5"/>
  <c r="D16" i="5"/>
  <c r="C16" i="5"/>
  <c r="B16" i="5"/>
  <c r="A16" i="5"/>
  <c r="F15" i="5"/>
  <c r="D15" i="5"/>
  <c r="C15" i="5"/>
  <c r="B15" i="5"/>
  <c r="A15" i="5"/>
  <c r="F14" i="5"/>
  <c r="D14" i="5"/>
  <c r="C14" i="5"/>
  <c r="B14" i="5"/>
  <c r="A14" i="5"/>
  <c r="F13" i="5"/>
  <c r="D13" i="5"/>
  <c r="C13" i="5"/>
  <c r="B13" i="5"/>
  <c r="A13" i="5"/>
  <c r="F12" i="5"/>
  <c r="D12" i="5"/>
  <c r="C12" i="5"/>
  <c r="B12" i="5"/>
  <c r="A12" i="5"/>
  <c r="F11" i="5"/>
  <c r="D11" i="5"/>
  <c r="C11" i="5"/>
  <c r="B11" i="5"/>
  <c r="A11" i="5"/>
  <c r="B69" i="4"/>
  <c r="F19" i="4"/>
  <c r="D19" i="4"/>
  <c r="C19" i="4"/>
  <c r="B19" i="4"/>
  <c r="A19" i="4"/>
  <c r="F18" i="4"/>
  <c r="D18" i="4"/>
  <c r="C18" i="4"/>
  <c r="B18" i="4"/>
  <c r="A18" i="4"/>
  <c r="F17" i="4"/>
  <c r="D17" i="4"/>
  <c r="C17" i="4"/>
  <c r="B17" i="4"/>
  <c r="A17" i="4"/>
  <c r="F16" i="4"/>
  <c r="D16" i="4"/>
  <c r="C16" i="4"/>
  <c r="B16" i="4"/>
  <c r="A16" i="4"/>
  <c r="F15" i="4"/>
  <c r="D15" i="4"/>
  <c r="C15" i="4"/>
  <c r="B15" i="4"/>
  <c r="A15" i="4"/>
  <c r="F14" i="4"/>
  <c r="D14" i="4"/>
  <c r="C14" i="4"/>
  <c r="B14" i="4"/>
  <c r="A14" i="4"/>
  <c r="F13" i="4"/>
  <c r="D13" i="4"/>
  <c r="C13" i="4"/>
  <c r="B13" i="4"/>
  <c r="A13" i="4"/>
  <c r="F12" i="4"/>
  <c r="D12" i="4"/>
  <c r="C12" i="4"/>
  <c r="B12" i="4"/>
  <c r="A12" i="4"/>
  <c r="F11" i="4"/>
  <c r="D11" i="4"/>
  <c r="C11" i="4"/>
  <c r="B11" i="4"/>
  <c r="A11" i="4"/>
  <c r="P80" i="3"/>
  <c r="O80" i="3"/>
  <c r="P78" i="3"/>
  <c r="O78" i="3"/>
  <c r="P77" i="3"/>
  <c r="O77" i="3"/>
  <c r="B69" i="3"/>
  <c r="P43" i="3"/>
  <c r="O43" i="3"/>
  <c r="P23" i="3"/>
  <c r="O23" i="3"/>
  <c r="F19" i="3"/>
  <c r="D19" i="3"/>
  <c r="C19" i="3"/>
  <c r="B19" i="3"/>
  <c r="A19" i="3"/>
  <c r="F18" i="3"/>
  <c r="P18" i="3" s="1"/>
  <c r="D18" i="3"/>
  <c r="C18" i="3"/>
  <c r="B18" i="3"/>
  <c r="A18" i="3"/>
  <c r="F17" i="3"/>
  <c r="P17" i="3" s="1"/>
  <c r="D17" i="3"/>
  <c r="C17" i="3"/>
  <c r="B17" i="3"/>
  <c r="A17" i="3"/>
  <c r="F16" i="3"/>
  <c r="D16" i="3"/>
  <c r="C16" i="3"/>
  <c r="B16" i="3"/>
  <c r="A16" i="3"/>
  <c r="F15" i="3"/>
  <c r="D15" i="3"/>
  <c r="C15" i="3"/>
  <c r="B15" i="3"/>
  <c r="A15" i="3"/>
  <c r="F14" i="3"/>
  <c r="D14" i="3"/>
  <c r="C14" i="3"/>
  <c r="B14" i="3"/>
  <c r="A14" i="3"/>
  <c r="F13" i="3"/>
  <c r="P13" i="3" s="1"/>
  <c r="D13" i="3"/>
  <c r="C13" i="3"/>
  <c r="B13" i="3"/>
  <c r="A13" i="3"/>
  <c r="F12" i="3"/>
  <c r="P12" i="3" s="1"/>
  <c r="D12" i="3"/>
  <c r="C12" i="3"/>
  <c r="B12" i="3"/>
  <c r="A12" i="3"/>
  <c r="F11" i="3"/>
  <c r="D11" i="3"/>
  <c r="C11" i="3"/>
  <c r="B11" i="3"/>
  <c r="A11" i="3"/>
  <c r="S8" i="3"/>
  <c r="R8" i="3"/>
  <c r="P8" i="3"/>
  <c r="O8" i="3"/>
  <c r="P80" i="2"/>
  <c r="O80" i="2"/>
  <c r="P78" i="2"/>
  <c r="O78" i="2"/>
  <c r="P77" i="2"/>
  <c r="O77" i="2"/>
  <c r="B69" i="2"/>
  <c r="P43" i="2"/>
  <c r="O43" i="2"/>
  <c r="P23" i="2"/>
  <c r="O23" i="2"/>
  <c r="F19" i="2"/>
  <c r="D19" i="2"/>
  <c r="C19" i="2"/>
  <c r="B19" i="2"/>
  <c r="A19" i="2"/>
  <c r="F18" i="2"/>
  <c r="O18" i="2" s="1"/>
  <c r="D18" i="2"/>
  <c r="C18" i="2"/>
  <c r="B18" i="2"/>
  <c r="A18" i="2"/>
  <c r="F17" i="2"/>
  <c r="D17" i="2"/>
  <c r="C17" i="2"/>
  <c r="B17" i="2"/>
  <c r="A17" i="2"/>
  <c r="F16" i="2"/>
  <c r="D16" i="2"/>
  <c r="C16" i="2"/>
  <c r="B16" i="2"/>
  <c r="A16" i="2"/>
  <c r="F15" i="2"/>
  <c r="D15" i="2"/>
  <c r="C15" i="2"/>
  <c r="B15" i="2"/>
  <c r="A15" i="2"/>
  <c r="F14" i="2"/>
  <c r="D14" i="2"/>
  <c r="C14" i="2"/>
  <c r="B14" i="2"/>
  <c r="A14" i="2"/>
  <c r="F13" i="2"/>
  <c r="P13" i="2" s="1"/>
  <c r="D13" i="2"/>
  <c r="C13" i="2"/>
  <c r="B13" i="2"/>
  <c r="A13" i="2"/>
  <c r="F12" i="2"/>
  <c r="D12" i="2"/>
  <c r="C12" i="2"/>
  <c r="B12" i="2"/>
  <c r="A12" i="2"/>
  <c r="F11" i="2"/>
  <c r="D11" i="2"/>
  <c r="C11" i="2"/>
  <c r="B11" i="2"/>
  <c r="A11" i="2"/>
  <c r="S8" i="2"/>
  <c r="R8" i="2"/>
  <c r="P8" i="2"/>
  <c r="O8" i="2"/>
  <c r="P16" i="3" l="1"/>
  <c r="P12" i="21"/>
  <c r="O12" i="21"/>
  <c r="O14" i="21"/>
  <c r="P14" i="21"/>
  <c r="O17" i="21"/>
  <c r="P17" i="21"/>
  <c r="O11" i="21"/>
  <c r="P11" i="21"/>
  <c r="P19" i="21"/>
  <c r="O19" i="21"/>
  <c r="O16" i="21"/>
  <c r="P16" i="21"/>
  <c r="P13" i="21"/>
  <c r="O13" i="21"/>
  <c r="O18" i="21"/>
  <c r="P18" i="21"/>
  <c r="P15" i="21"/>
  <c r="O15" i="21"/>
  <c r="P12" i="2"/>
  <c r="P11" i="2"/>
  <c r="P14" i="2"/>
  <c r="O14" i="19"/>
  <c r="P14" i="19"/>
  <c r="P11" i="19"/>
  <c r="O11" i="19"/>
  <c r="P19" i="19"/>
  <c r="O19" i="19"/>
  <c r="P16" i="19"/>
  <c r="O16" i="19"/>
  <c r="O13" i="19"/>
  <c r="P13" i="19"/>
  <c r="P18" i="19"/>
  <c r="O18" i="19"/>
  <c r="P15" i="19"/>
  <c r="O15" i="19"/>
  <c r="O17" i="2"/>
  <c r="P17" i="19"/>
  <c r="O17" i="19"/>
  <c r="O12" i="19"/>
  <c r="P12" i="19"/>
  <c r="P17" i="2"/>
  <c r="P18" i="2"/>
  <c r="O14" i="2"/>
  <c r="O16" i="3"/>
  <c r="P19" i="2"/>
  <c r="O17" i="3"/>
  <c r="P19" i="3"/>
  <c r="O11" i="2"/>
  <c r="P11" i="3"/>
  <c r="P15" i="3"/>
  <c r="O19" i="3"/>
  <c r="P14" i="3"/>
  <c r="O11" i="3"/>
  <c r="O14" i="3"/>
  <c r="O19" i="2"/>
  <c r="P15" i="2"/>
  <c r="O15" i="2"/>
  <c r="P16" i="2"/>
  <c r="O18" i="3"/>
  <c r="O12" i="3"/>
  <c r="O13" i="3"/>
  <c r="O15" i="3"/>
  <c r="O12" i="2"/>
  <c r="O13" i="2"/>
  <c r="O16" i="2"/>
  <c r="Q6" i="16"/>
  <c r="Q5" i="16"/>
  <c r="Q12" i="16" s="1"/>
  <c r="Q4" i="16"/>
  <c r="Q11" i="16" s="1"/>
  <c r="V42" i="14"/>
  <c r="U42" i="14"/>
  <c r="T42" i="14"/>
  <c r="S42" i="14"/>
  <c r="R42" i="14"/>
  <c r="Q42" i="14"/>
  <c r="A46" i="14"/>
  <c r="W40" i="14"/>
  <c r="V40" i="14"/>
  <c r="U40" i="14"/>
  <c r="T40" i="14"/>
  <c r="S40" i="14"/>
  <c r="R40" i="14"/>
  <c r="Q40" i="14"/>
  <c r="A45" i="14"/>
  <c r="W41" i="14"/>
  <c r="V41" i="14"/>
  <c r="U41" i="14"/>
  <c r="T41" i="14"/>
  <c r="S41" i="14"/>
  <c r="R41" i="14"/>
  <c r="Q41" i="14"/>
  <c r="A44" i="14"/>
  <c r="W42" i="14"/>
  <c r="P42" i="14"/>
  <c r="P41" i="14"/>
  <c r="AA37" i="14"/>
  <c r="D51" i="21" s="1"/>
  <c r="Z37" i="14"/>
  <c r="D53" i="3" s="1"/>
  <c r="Y37" i="14"/>
  <c r="D53" i="4" s="1"/>
  <c r="X37" i="14"/>
  <c r="D53" i="5" s="1"/>
  <c r="W37" i="14"/>
  <c r="D53" i="6" s="1"/>
  <c r="V37" i="14"/>
  <c r="D53" i="7" s="1"/>
  <c r="U37" i="14"/>
  <c r="T37" i="14"/>
  <c r="D53" i="9" s="1"/>
  <c r="S37" i="14"/>
  <c r="D53" i="10" s="1"/>
  <c r="R37" i="14"/>
  <c r="D53" i="11" s="1"/>
  <c r="Q37" i="14"/>
  <c r="D53" i="12" s="1"/>
  <c r="P40" i="14"/>
  <c r="AA35" i="14"/>
  <c r="D38" i="21" s="1"/>
  <c r="Z35" i="14"/>
  <c r="D41" i="3" s="1"/>
  <c r="Y35" i="14"/>
  <c r="D41" i="4" s="1"/>
  <c r="X35" i="14"/>
  <c r="D41" i="5" s="1"/>
  <c r="W35" i="14"/>
  <c r="V35" i="14"/>
  <c r="D41" i="7" s="1"/>
  <c r="U35" i="14"/>
  <c r="D41" i="8" s="1"/>
  <c r="T35" i="14"/>
  <c r="D41" i="9" s="1"/>
  <c r="S35" i="14"/>
  <c r="D41" i="10" s="1"/>
  <c r="R35" i="14"/>
  <c r="D41" i="11" s="1"/>
  <c r="Q35" i="14"/>
  <c r="AA36" i="14"/>
  <c r="D45" i="21" s="1"/>
  <c r="Z36" i="14"/>
  <c r="D47" i="3" s="1"/>
  <c r="Y36" i="14"/>
  <c r="D47" i="4" s="1"/>
  <c r="X36" i="14"/>
  <c r="D47" i="5" s="1"/>
  <c r="W36" i="14"/>
  <c r="D47" i="6" s="1"/>
  <c r="V36" i="14"/>
  <c r="D47" i="7" s="1"/>
  <c r="U36" i="14"/>
  <c r="D47" i="8" s="1"/>
  <c r="T36" i="14"/>
  <c r="D47" i="9" s="1"/>
  <c r="S36" i="14"/>
  <c r="D47" i="10" s="1"/>
  <c r="R36" i="14"/>
  <c r="D47" i="11" s="1"/>
  <c r="Q36" i="14"/>
  <c r="D47" i="12" s="1"/>
  <c r="AA33" i="14"/>
  <c r="Z33" i="14"/>
  <c r="C55" i="3" s="1"/>
  <c r="Y33" i="14"/>
  <c r="C55" i="4" s="1"/>
  <c r="X33" i="14"/>
  <c r="C55" i="5" s="1"/>
  <c r="W33" i="14"/>
  <c r="C55" i="6" s="1"/>
  <c r="V33" i="14"/>
  <c r="C55" i="7" s="1"/>
  <c r="U33" i="14"/>
  <c r="C55" i="8" s="1"/>
  <c r="T33" i="14"/>
  <c r="C55" i="9" s="1"/>
  <c r="S33" i="14"/>
  <c r="C55" i="10" s="1"/>
  <c r="R33" i="14"/>
  <c r="C55" i="11" s="1"/>
  <c r="Q33" i="14"/>
  <c r="C55" i="12" s="1"/>
  <c r="AA31" i="14"/>
  <c r="Z31" i="14"/>
  <c r="C42" i="3" s="1"/>
  <c r="Y31" i="14"/>
  <c r="C42" i="4" s="1"/>
  <c r="X31" i="14"/>
  <c r="C42" i="5" s="1"/>
  <c r="W31" i="14"/>
  <c r="C42" i="6" s="1"/>
  <c r="V31" i="14"/>
  <c r="C42" i="7" s="1"/>
  <c r="U31" i="14"/>
  <c r="C42" i="8" s="1"/>
  <c r="T31" i="14"/>
  <c r="C42" i="9" s="1"/>
  <c r="S31" i="14"/>
  <c r="C42" i="10" s="1"/>
  <c r="R31" i="14"/>
  <c r="C42" i="11" s="1"/>
  <c r="Q31" i="14"/>
  <c r="C42" i="12" s="1"/>
  <c r="AA32" i="14"/>
  <c r="Z32" i="14"/>
  <c r="C49" i="3" s="1"/>
  <c r="Y32" i="14"/>
  <c r="C49" i="4" s="1"/>
  <c r="X32" i="14"/>
  <c r="C49" i="5" s="1"/>
  <c r="W32" i="14"/>
  <c r="C49" i="6" s="1"/>
  <c r="V32" i="14"/>
  <c r="C49" i="7" s="1"/>
  <c r="U32" i="14"/>
  <c r="C49" i="8" s="1"/>
  <c r="T32" i="14"/>
  <c r="C49" i="9" s="1"/>
  <c r="S32" i="14"/>
  <c r="C49" i="10" s="1"/>
  <c r="R32" i="14"/>
  <c r="C49" i="11" s="1"/>
  <c r="Q32" i="14"/>
  <c r="C49" i="12" s="1"/>
  <c r="AA29" i="14"/>
  <c r="Z29" i="14"/>
  <c r="Y29" i="14"/>
  <c r="X29" i="14"/>
  <c r="W29" i="14"/>
  <c r="V29" i="14"/>
  <c r="U29" i="14"/>
  <c r="T29" i="14"/>
  <c r="S29" i="14"/>
  <c r="R29" i="14"/>
  <c r="Q29" i="14"/>
  <c r="AA27" i="14"/>
  <c r="Z27" i="14"/>
  <c r="Y27" i="14"/>
  <c r="X27" i="14"/>
  <c r="W27" i="14"/>
  <c r="V27" i="14"/>
  <c r="U27" i="14"/>
  <c r="T27" i="14"/>
  <c r="S27" i="14"/>
  <c r="R27" i="14"/>
  <c r="Q27" i="14"/>
  <c r="AA28" i="14"/>
  <c r="Z28" i="14"/>
  <c r="Y28" i="14"/>
  <c r="X28" i="14"/>
  <c r="W28" i="14"/>
  <c r="V28" i="14"/>
  <c r="U28" i="14"/>
  <c r="T28" i="14"/>
  <c r="S28" i="14"/>
  <c r="R28" i="14"/>
  <c r="Q28" i="14"/>
  <c r="AA25" i="14"/>
  <c r="Z25" i="14"/>
  <c r="Y25" i="14"/>
  <c r="X25" i="14"/>
  <c r="W25" i="14"/>
  <c r="V25" i="14"/>
  <c r="U25" i="14"/>
  <c r="T25" i="14"/>
  <c r="S25" i="14"/>
  <c r="R25" i="14"/>
  <c r="Q25" i="14"/>
  <c r="AA23" i="14"/>
  <c r="Z23" i="14"/>
  <c r="Y23" i="14"/>
  <c r="X23" i="14"/>
  <c r="W23" i="14"/>
  <c r="V23" i="14"/>
  <c r="U23" i="14"/>
  <c r="T23" i="14"/>
  <c r="S23" i="14"/>
  <c r="R23" i="14"/>
  <c r="Q23" i="14"/>
  <c r="AA24" i="14"/>
  <c r="Z24" i="14"/>
  <c r="Y24" i="14"/>
  <c r="X24" i="14"/>
  <c r="W24" i="14"/>
  <c r="V24" i="14"/>
  <c r="U24" i="14"/>
  <c r="T24" i="14"/>
  <c r="S24" i="14"/>
  <c r="R24" i="14"/>
  <c r="Q24" i="14"/>
  <c r="Y21" i="14"/>
  <c r="X21" i="14"/>
  <c r="T21" i="14"/>
  <c r="AA18" i="14"/>
  <c r="Z18" i="14"/>
  <c r="D25" i="3" s="1"/>
  <c r="Y18" i="14"/>
  <c r="D25" i="4" s="1"/>
  <c r="X18" i="14"/>
  <c r="D25" i="5" s="1"/>
  <c r="W18" i="14"/>
  <c r="D25" i="6" s="1"/>
  <c r="V18" i="14"/>
  <c r="D25" i="7" s="1"/>
  <c r="U18" i="14"/>
  <c r="D25" i="8" s="1"/>
  <c r="T18" i="14"/>
  <c r="D25" i="9" s="1"/>
  <c r="S18" i="14"/>
  <c r="D25" i="10" s="1"/>
  <c r="R18" i="14"/>
  <c r="D25" i="11" s="1"/>
  <c r="Q18" i="14"/>
  <c r="D25" i="12" s="1"/>
  <c r="AA16" i="14"/>
  <c r="Z16" i="14"/>
  <c r="D23" i="3" s="1"/>
  <c r="Y16" i="14"/>
  <c r="D23" i="4" s="1"/>
  <c r="X16" i="14"/>
  <c r="D23" i="5" s="1"/>
  <c r="W16" i="14"/>
  <c r="V16" i="14"/>
  <c r="D23" i="7" s="1"/>
  <c r="U16" i="14"/>
  <c r="T16" i="14"/>
  <c r="D23" i="9" s="1"/>
  <c r="S16" i="14"/>
  <c r="R16" i="14"/>
  <c r="D23" i="11" s="1"/>
  <c r="Q16" i="14"/>
  <c r="D23" i="12" s="1"/>
  <c r="AA17" i="14"/>
  <c r="Z17" i="14"/>
  <c r="D24" i="3" s="1"/>
  <c r="Y17" i="14"/>
  <c r="D24" i="4" s="1"/>
  <c r="X17" i="14"/>
  <c r="D24" i="5" s="1"/>
  <c r="W17" i="14"/>
  <c r="D24" i="6" s="1"/>
  <c r="V17" i="14"/>
  <c r="D24" i="7" s="1"/>
  <c r="U17" i="14"/>
  <c r="D24" i="8" s="1"/>
  <c r="T17" i="14"/>
  <c r="D24" i="9" s="1"/>
  <c r="S17" i="14"/>
  <c r="D24" i="10" s="1"/>
  <c r="R17" i="14"/>
  <c r="D24" i="11" s="1"/>
  <c r="Q17" i="14"/>
  <c r="D24" i="12" s="1"/>
  <c r="AA14" i="14"/>
  <c r="Z14" i="14"/>
  <c r="C25" i="3" s="1"/>
  <c r="Y14" i="14"/>
  <c r="C25" i="4" s="1"/>
  <c r="X14" i="14"/>
  <c r="C25" i="5" s="1"/>
  <c r="W14" i="14"/>
  <c r="C25" i="6" s="1"/>
  <c r="V14" i="14"/>
  <c r="C25" i="7" s="1"/>
  <c r="U14" i="14"/>
  <c r="C25" i="8" s="1"/>
  <c r="T14" i="14"/>
  <c r="C25" i="9" s="1"/>
  <c r="S14" i="14"/>
  <c r="C25" i="10" s="1"/>
  <c r="R14" i="14"/>
  <c r="C25" i="11" s="1"/>
  <c r="Q14" i="14"/>
  <c r="C25" i="12" s="1"/>
  <c r="AA12" i="14"/>
  <c r="Z12" i="14"/>
  <c r="C23" i="3" s="1"/>
  <c r="Y12" i="14"/>
  <c r="C23" i="4" s="1"/>
  <c r="X12" i="14"/>
  <c r="C23" i="5" s="1"/>
  <c r="W12" i="14"/>
  <c r="C23" i="6" s="1"/>
  <c r="V12" i="14"/>
  <c r="C23" i="7" s="1"/>
  <c r="U12" i="14"/>
  <c r="C23" i="8" s="1"/>
  <c r="T12" i="14"/>
  <c r="C23" i="9" s="1"/>
  <c r="S12" i="14"/>
  <c r="C23" i="10" s="1"/>
  <c r="R12" i="14"/>
  <c r="Q12" i="14"/>
  <c r="AA13" i="14"/>
  <c r="Z13" i="14"/>
  <c r="C24" i="3" s="1"/>
  <c r="Y13" i="14"/>
  <c r="C24" i="4" s="1"/>
  <c r="X13" i="14"/>
  <c r="C24" i="5" s="1"/>
  <c r="W13" i="14"/>
  <c r="C24" i="6" s="1"/>
  <c r="V13" i="14"/>
  <c r="C24" i="7" s="1"/>
  <c r="U13" i="14"/>
  <c r="C24" i="8" s="1"/>
  <c r="T13" i="14"/>
  <c r="C24" i="9" s="1"/>
  <c r="S13" i="14"/>
  <c r="C24" i="10" s="1"/>
  <c r="R13" i="14"/>
  <c r="C24" i="11" s="1"/>
  <c r="Q13" i="14"/>
  <c r="C24" i="12" s="1"/>
  <c r="AA10" i="14"/>
  <c r="Z10" i="14"/>
  <c r="Y10" i="14"/>
  <c r="X10" i="14"/>
  <c r="W10" i="14"/>
  <c r="V10" i="14"/>
  <c r="U10" i="14"/>
  <c r="T10" i="14"/>
  <c r="S10" i="14"/>
  <c r="R10" i="14"/>
  <c r="Q10" i="14"/>
  <c r="AA8" i="14"/>
  <c r="Z8" i="14"/>
  <c r="Y8" i="14"/>
  <c r="X8" i="14"/>
  <c r="W8" i="14"/>
  <c r="V8" i="14"/>
  <c r="U8" i="14"/>
  <c r="T8" i="14"/>
  <c r="S8" i="14"/>
  <c r="R8" i="14"/>
  <c r="Q8" i="14"/>
  <c r="AA9" i="14"/>
  <c r="Z9" i="14"/>
  <c r="Y9" i="14"/>
  <c r="X9" i="14"/>
  <c r="W9" i="14"/>
  <c r="V9" i="14"/>
  <c r="U9" i="14"/>
  <c r="T9" i="14"/>
  <c r="S9" i="14"/>
  <c r="R9" i="14"/>
  <c r="Q9" i="14"/>
  <c r="AA6" i="14"/>
  <c r="Z6" i="14"/>
  <c r="B25" i="3" s="1"/>
  <c r="Y6" i="14"/>
  <c r="B25" i="4" s="1"/>
  <c r="X6" i="14"/>
  <c r="B25" i="5" s="1"/>
  <c r="W6" i="14"/>
  <c r="B25" i="6" s="1"/>
  <c r="V6" i="14"/>
  <c r="B25" i="7" s="1"/>
  <c r="U6" i="14"/>
  <c r="B25" i="8" s="1"/>
  <c r="T6" i="14"/>
  <c r="B25" i="9" s="1"/>
  <c r="S6" i="14"/>
  <c r="B25" i="10" s="1"/>
  <c r="R6" i="14"/>
  <c r="B25" i="11" s="1"/>
  <c r="Q6" i="14"/>
  <c r="B25" i="12" s="1"/>
  <c r="AA4" i="14"/>
  <c r="Z4" i="14"/>
  <c r="B23" i="3" s="1"/>
  <c r="Y4" i="14"/>
  <c r="B23" i="4" s="1"/>
  <c r="X4" i="14"/>
  <c r="B23" i="5" s="1"/>
  <c r="W4" i="14"/>
  <c r="B23" i="6" s="1"/>
  <c r="V4" i="14"/>
  <c r="B23" i="7" s="1"/>
  <c r="U4" i="14"/>
  <c r="T4" i="14"/>
  <c r="B23" i="9" s="1"/>
  <c r="S4" i="14"/>
  <c r="B23" i="10" s="1"/>
  <c r="R4" i="14"/>
  <c r="Q4" i="14"/>
  <c r="B23" i="12" s="1"/>
  <c r="AA5" i="14"/>
  <c r="Z5" i="14"/>
  <c r="B24" i="3" s="1"/>
  <c r="Y5" i="14"/>
  <c r="B24" i="4" s="1"/>
  <c r="X5" i="14"/>
  <c r="B24" i="5" s="1"/>
  <c r="W5" i="14"/>
  <c r="B24" i="6" s="1"/>
  <c r="V5" i="14"/>
  <c r="B24" i="7" s="1"/>
  <c r="U5" i="14"/>
  <c r="B24" i="8" s="1"/>
  <c r="T5" i="14"/>
  <c r="B24" i="9" s="1"/>
  <c r="S5" i="14"/>
  <c r="B24" i="10" s="1"/>
  <c r="R5" i="14"/>
  <c r="B24" i="11" s="1"/>
  <c r="Q5" i="14"/>
  <c r="B24" i="12" s="1"/>
  <c r="M87" i="12"/>
  <c r="M86" i="12"/>
  <c r="M85" i="12"/>
  <c r="J80" i="12"/>
  <c r="I80" i="12"/>
  <c r="H80" i="12"/>
  <c r="M80" i="12" s="1"/>
  <c r="M79" i="12"/>
  <c r="J79" i="12"/>
  <c r="I79" i="12"/>
  <c r="M78" i="12"/>
  <c r="J78" i="12"/>
  <c r="I78" i="12"/>
  <c r="G78" i="12"/>
  <c r="M77" i="12"/>
  <c r="J77" i="12"/>
  <c r="I77" i="12"/>
  <c r="M76" i="12"/>
  <c r="M71" i="12"/>
  <c r="M70" i="12"/>
  <c r="M69" i="12"/>
  <c r="M68" i="12"/>
  <c r="E68" i="12"/>
  <c r="F68" i="12" s="1"/>
  <c r="I68" i="12" s="1"/>
  <c r="M66" i="12"/>
  <c r="E66" i="12"/>
  <c r="M65" i="12"/>
  <c r="M61" i="12"/>
  <c r="M60" i="12"/>
  <c r="J60" i="12"/>
  <c r="M59" i="12"/>
  <c r="M55" i="12"/>
  <c r="J55" i="12"/>
  <c r="M54" i="12"/>
  <c r="J54" i="12"/>
  <c r="M53" i="12"/>
  <c r="M49" i="12"/>
  <c r="J49" i="12"/>
  <c r="M48" i="12"/>
  <c r="J48" i="12"/>
  <c r="M47" i="12"/>
  <c r="M43" i="12"/>
  <c r="J43" i="12"/>
  <c r="L43" i="12" s="1"/>
  <c r="I43" i="12"/>
  <c r="B43" i="12"/>
  <c r="E43" i="12" s="1"/>
  <c r="M42" i="12"/>
  <c r="J42" i="12"/>
  <c r="M41" i="12"/>
  <c r="J41" i="12"/>
  <c r="M40" i="12"/>
  <c r="M32" i="12"/>
  <c r="M31" i="12"/>
  <c r="M30" i="12"/>
  <c r="M29" i="12"/>
  <c r="M25" i="12"/>
  <c r="M24" i="12"/>
  <c r="H24" i="12"/>
  <c r="M23" i="12"/>
  <c r="I23" i="12"/>
  <c r="G23" i="12"/>
  <c r="J23" i="12" s="1"/>
  <c r="M19" i="12"/>
  <c r="I19" i="12"/>
  <c r="E19" i="12"/>
  <c r="M18" i="12"/>
  <c r="I18" i="12"/>
  <c r="E18" i="12"/>
  <c r="M17" i="12"/>
  <c r="I17" i="12"/>
  <c r="M16" i="12"/>
  <c r="I16" i="12"/>
  <c r="E16" i="12"/>
  <c r="G16" i="12" s="1"/>
  <c r="J16" i="12" s="1"/>
  <c r="M15" i="12"/>
  <c r="I15" i="12"/>
  <c r="M14" i="12"/>
  <c r="I14" i="12"/>
  <c r="G14" i="12"/>
  <c r="J14" i="12" s="1"/>
  <c r="M13" i="12"/>
  <c r="I13" i="12"/>
  <c r="M12" i="12"/>
  <c r="I12" i="12"/>
  <c r="E12" i="12"/>
  <c r="M11" i="12"/>
  <c r="E11" i="12"/>
  <c r="M87" i="11"/>
  <c r="M86" i="11"/>
  <c r="M85" i="11"/>
  <c r="M80" i="11"/>
  <c r="J80" i="11"/>
  <c r="I80" i="11"/>
  <c r="H80" i="11"/>
  <c r="M79" i="11"/>
  <c r="J79" i="11"/>
  <c r="I79" i="11"/>
  <c r="M78" i="11"/>
  <c r="I78" i="11"/>
  <c r="G78" i="11"/>
  <c r="J78" i="11" s="1"/>
  <c r="M77" i="11"/>
  <c r="J77" i="11"/>
  <c r="I77" i="11"/>
  <c r="B67" i="11"/>
  <c r="M76" i="11"/>
  <c r="M71" i="11"/>
  <c r="M70" i="11"/>
  <c r="M69" i="11"/>
  <c r="M68" i="11"/>
  <c r="E68" i="11"/>
  <c r="F68" i="11" s="1"/>
  <c r="I68" i="11" s="1"/>
  <c r="M66" i="11"/>
  <c r="E66" i="11"/>
  <c r="M65" i="11"/>
  <c r="M61" i="11"/>
  <c r="M60" i="11"/>
  <c r="J60" i="11"/>
  <c r="M59" i="11"/>
  <c r="M55" i="11"/>
  <c r="J55" i="11"/>
  <c r="M54" i="11"/>
  <c r="J54" i="11"/>
  <c r="M53" i="11"/>
  <c r="M49" i="11"/>
  <c r="J49" i="11"/>
  <c r="M48" i="11"/>
  <c r="J48" i="11"/>
  <c r="M47" i="11"/>
  <c r="M43" i="11"/>
  <c r="J43" i="11"/>
  <c r="L43" i="11" s="1"/>
  <c r="I43" i="11"/>
  <c r="B43" i="11"/>
  <c r="E43" i="11" s="1"/>
  <c r="M42" i="11"/>
  <c r="J42" i="11"/>
  <c r="M41" i="11"/>
  <c r="J41" i="11"/>
  <c r="M40" i="11"/>
  <c r="M32" i="11"/>
  <c r="M31" i="11"/>
  <c r="M30" i="11"/>
  <c r="M29" i="11"/>
  <c r="M25" i="11"/>
  <c r="M24" i="11"/>
  <c r="H24" i="11"/>
  <c r="M23" i="11"/>
  <c r="I23" i="11"/>
  <c r="G23" i="11"/>
  <c r="J23" i="11" s="1"/>
  <c r="M19" i="11"/>
  <c r="I19" i="11"/>
  <c r="M18" i="11"/>
  <c r="I18" i="11"/>
  <c r="E18" i="11"/>
  <c r="M17" i="11"/>
  <c r="I17" i="11"/>
  <c r="M16" i="11"/>
  <c r="I16" i="11"/>
  <c r="M15" i="11"/>
  <c r="I15" i="11"/>
  <c r="M14" i="11"/>
  <c r="I14" i="11"/>
  <c r="E14" i="11"/>
  <c r="M13" i="11"/>
  <c r="I13" i="11"/>
  <c r="M12" i="11"/>
  <c r="I12" i="11"/>
  <c r="M11" i="11"/>
  <c r="D9" i="11"/>
  <c r="M87" i="10"/>
  <c r="M86" i="10"/>
  <c r="M85" i="10"/>
  <c r="J80" i="10"/>
  <c r="I80" i="10"/>
  <c r="H80" i="10"/>
  <c r="M80" i="10" s="1"/>
  <c r="M79" i="10"/>
  <c r="J79" i="10"/>
  <c r="I79" i="10"/>
  <c r="M78" i="10"/>
  <c r="I78" i="10"/>
  <c r="G78" i="10"/>
  <c r="J78" i="10" s="1"/>
  <c r="M77" i="10"/>
  <c r="J77" i="10"/>
  <c r="I77" i="10"/>
  <c r="B67" i="10"/>
  <c r="M76" i="10"/>
  <c r="M71" i="10"/>
  <c r="M70" i="10"/>
  <c r="M69" i="10"/>
  <c r="M68" i="10"/>
  <c r="E68" i="10"/>
  <c r="F68" i="10" s="1"/>
  <c r="M66" i="10"/>
  <c r="E66" i="10"/>
  <c r="M65" i="10"/>
  <c r="M61" i="10"/>
  <c r="M60" i="10"/>
  <c r="J60" i="10"/>
  <c r="M59" i="10"/>
  <c r="M55" i="10"/>
  <c r="J55" i="10"/>
  <c r="M54" i="10"/>
  <c r="J54" i="10"/>
  <c r="M53" i="10"/>
  <c r="M49" i="10"/>
  <c r="J49" i="10"/>
  <c r="M48" i="10"/>
  <c r="J48" i="10"/>
  <c r="M47" i="10"/>
  <c r="M43" i="10"/>
  <c r="K43" i="10"/>
  <c r="J43" i="10"/>
  <c r="L43" i="10" s="1"/>
  <c r="I43" i="10"/>
  <c r="E43" i="10"/>
  <c r="B43" i="10"/>
  <c r="M42" i="10"/>
  <c r="J42" i="10"/>
  <c r="M41" i="10"/>
  <c r="J41" i="10"/>
  <c r="M40" i="10"/>
  <c r="M32" i="10"/>
  <c r="M31" i="10"/>
  <c r="M30" i="10"/>
  <c r="M29" i="10"/>
  <c r="M25" i="10"/>
  <c r="H24" i="10"/>
  <c r="M24" i="10" s="1"/>
  <c r="M23" i="10"/>
  <c r="I23" i="10"/>
  <c r="G23" i="10"/>
  <c r="J23" i="10" s="1"/>
  <c r="M19" i="10"/>
  <c r="I19" i="10"/>
  <c r="E19" i="10"/>
  <c r="M18" i="10"/>
  <c r="I18" i="10"/>
  <c r="M17" i="10"/>
  <c r="I17" i="10"/>
  <c r="E17" i="10"/>
  <c r="G17" i="10" s="1"/>
  <c r="J17" i="10" s="1"/>
  <c r="M16" i="10"/>
  <c r="I16" i="10"/>
  <c r="E16" i="10"/>
  <c r="M15" i="10"/>
  <c r="I15" i="10"/>
  <c r="E15" i="10"/>
  <c r="M14" i="10"/>
  <c r="G14" i="10"/>
  <c r="J14" i="10" s="1"/>
  <c r="I14" i="10"/>
  <c r="E14" i="10"/>
  <c r="M13" i="10"/>
  <c r="I13" i="10"/>
  <c r="D9" i="10"/>
  <c r="M12" i="10"/>
  <c r="M11" i="10"/>
  <c r="I11" i="10"/>
  <c r="C9" i="10"/>
  <c r="M87" i="9"/>
  <c r="M86" i="9"/>
  <c r="M85" i="9"/>
  <c r="J80" i="9"/>
  <c r="H80" i="9"/>
  <c r="I80" i="9" s="1"/>
  <c r="M79" i="9"/>
  <c r="J79" i="9"/>
  <c r="I79" i="9"/>
  <c r="M78" i="9"/>
  <c r="I78" i="9"/>
  <c r="G78" i="9"/>
  <c r="J78" i="9" s="1"/>
  <c r="M77" i="9"/>
  <c r="J77" i="9"/>
  <c r="I77" i="9"/>
  <c r="M76" i="9"/>
  <c r="M71" i="9"/>
  <c r="M70" i="9"/>
  <c r="M69" i="9"/>
  <c r="M68" i="9"/>
  <c r="E68" i="9"/>
  <c r="F68" i="9" s="1"/>
  <c r="M66" i="9"/>
  <c r="E66" i="9"/>
  <c r="M65" i="9"/>
  <c r="M61" i="9"/>
  <c r="M60" i="9"/>
  <c r="J60" i="9"/>
  <c r="M59" i="9"/>
  <c r="M55" i="9"/>
  <c r="J55" i="9"/>
  <c r="M54" i="9"/>
  <c r="J54" i="9"/>
  <c r="M53" i="9"/>
  <c r="M49" i="9"/>
  <c r="J49" i="9"/>
  <c r="M48" i="9"/>
  <c r="J48" i="9"/>
  <c r="M47" i="9"/>
  <c r="M43" i="9"/>
  <c r="J43" i="9"/>
  <c r="L43" i="9" s="1"/>
  <c r="I43" i="9"/>
  <c r="B43" i="9"/>
  <c r="E43" i="9" s="1"/>
  <c r="M42" i="9"/>
  <c r="J42" i="9"/>
  <c r="M41" i="9"/>
  <c r="J41" i="9"/>
  <c r="M40" i="9"/>
  <c r="M32" i="9"/>
  <c r="M31" i="9"/>
  <c r="M30" i="9"/>
  <c r="M29" i="9"/>
  <c r="M25" i="9"/>
  <c r="M24" i="9"/>
  <c r="H24" i="9"/>
  <c r="M23" i="9"/>
  <c r="I23" i="9"/>
  <c r="G23" i="9"/>
  <c r="J23" i="9" s="1"/>
  <c r="M19" i="9"/>
  <c r="I19" i="9"/>
  <c r="M18" i="9"/>
  <c r="I18" i="9"/>
  <c r="M17" i="9"/>
  <c r="I17" i="9"/>
  <c r="M16" i="9"/>
  <c r="I16" i="9"/>
  <c r="M15" i="9"/>
  <c r="I15" i="9"/>
  <c r="E15" i="9"/>
  <c r="M14" i="9"/>
  <c r="I14" i="9"/>
  <c r="G14" i="9"/>
  <c r="J14" i="9" s="1"/>
  <c r="E14" i="9"/>
  <c r="M13" i="9"/>
  <c r="I13" i="9"/>
  <c r="M12" i="9"/>
  <c r="I12" i="9"/>
  <c r="M11" i="9"/>
  <c r="E11" i="9"/>
  <c r="M87" i="8"/>
  <c r="M86" i="8"/>
  <c r="M85" i="8"/>
  <c r="H80" i="8"/>
  <c r="J80" i="8" s="1"/>
  <c r="M79" i="8"/>
  <c r="J79" i="8"/>
  <c r="I79" i="8"/>
  <c r="M78" i="8"/>
  <c r="I78" i="8"/>
  <c r="G78" i="8"/>
  <c r="J78" i="8" s="1"/>
  <c r="M77" i="8"/>
  <c r="J77" i="8"/>
  <c r="I77" i="8"/>
  <c r="M76" i="8"/>
  <c r="M71" i="8"/>
  <c r="M70" i="8"/>
  <c r="M69" i="8"/>
  <c r="M68" i="8"/>
  <c r="E68" i="8"/>
  <c r="F68" i="8" s="1"/>
  <c r="I68" i="8" s="1"/>
  <c r="M66" i="8"/>
  <c r="E66" i="8"/>
  <c r="M65" i="8"/>
  <c r="M61" i="8"/>
  <c r="M60" i="8"/>
  <c r="J60" i="8"/>
  <c r="M59" i="8"/>
  <c r="M55" i="8"/>
  <c r="J55" i="8"/>
  <c r="M54" i="8"/>
  <c r="J54" i="8"/>
  <c r="M53" i="8"/>
  <c r="M49" i="8"/>
  <c r="J49" i="8"/>
  <c r="M48" i="8"/>
  <c r="J48" i="8"/>
  <c r="M47" i="8"/>
  <c r="M43" i="8"/>
  <c r="L43" i="8"/>
  <c r="J43" i="8"/>
  <c r="I43" i="8"/>
  <c r="B43" i="8"/>
  <c r="E43" i="8" s="1"/>
  <c r="M42" i="8"/>
  <c r="J42" i="8"/>
  <c r="M41" i="8"/>
  <c r="J41" i="8"/>
  <c r="M40" i="8"/>
  <c r="M32" i="8"/>
  <c r="M31" i="8"/>
  <c r="M30" i="8"/>
  <c r="M29" i="8"/>
  <c r="M25" i="8"/>
  <c r="H24" i="8"/>
  <c r="M24" i="8" s="1"/>
  <c r="M23" i="8"/>
  <c r="M19" i="8"/>
  <c r="I19" i="8"/>
  <c r="M18" i="8"/>
  <c r="I18" i="8"/>
  <c r="M17" i="8"/>
  <c r="I17" i="8"/>
  <c r="M16" i="8"/>
  <c r="I16" i="8"/>
  <c r="B9" i="8"/>
  <c r="M15" i="8"/>
  <c r="I15" i="8"/>
  <c r="M14" i="8"/>
  <c r="E14" i="8"/>
  <c r="M13" i="8"/>
  <c r="I13" i="8"/>
  <c r="M12" i="8"/>
  <c r="I12" i="8"/>
  <c r="E12" i="8"/>
  <c r="M11" i="8"/>
  <c r="M87" i="7"/>
  <c r="M86" i="7"/>
  <c r="M85" i="7"/>
  <c r="H80" i="7"/>
  <c r="I80" i="7" s="1"/>
  <c r="M79" i="7"/>
  <c r="J79" i="7"/>
  <c r="I79" i="7"/>
  <c r="M78" i="7"/>
  <c r="I78" i="7"/>
  <c r="G78" i="7"/>
  <c r="J78" i="7" s="1"/>
  <c r="M77" i="7"/>
  <c r="J77" i="7"/>
  <c r="I77" i="7"/>
  <c r="M76" i="7"/>
  <c r="M71" i="7"/>
  <c r="M70" i="7"/>
  <c r="M69" i="7"/>
  <c r="M68" i="7"/>
  <c r="E68" i="7"/>
  <c r="F68" i="7" s="1"/>
  <c r="M66" i="7"/>
  <c r="E66" i="7"/>
  <c r="M65" i="7"/>
  <c r="M61" i="7"/>
  <c r="M60" i="7"/>
  <c r="J60" i="7"/>
  <c r="M59" i="7"/>
  <c r="M55" i="7"/>
  <c r="J55" i="7"/>
  <c r="M54" i="7"/>
  <c r="J54" i="7"/>
  <c r="M53" i="7"/>
  <c r="M49" i="7"/>
  <c r="J49" i="7"/>
  <c r="M48" i="7"/>
  <c r="J48" i="7"/>
  <c r="M47" i="7"/>
  <c r="M43" i="7"/>
  <c r="J43" i="7"/>
  <c r="L43" i="7" s="1"/>
  <c r="I43" i="7"/>
  <c r="K43" i="7" s="1"/>
  <c r="B43" i="7"/>
  <c r="E43" i="7" s="1"/>
  <c r="M42" i="7"/>
  <c r="J42" i="7"/>
  <c r="M41" i="7"/>
  <c r="J41" i="7"/>
  <c r="M40" i="7"/>
  <c r="M32" i="7"/>
  <c r="M31" i="7"/>
  <c r="M30" i="7"/>
  <c r="M29" i="7"/>
  <c r="M25" i="7"/>
  <c r="M24" i="7"/>
  <c r="H24" i="7"/>
  <c r="M23" i="7"/>
  <c r="I23" i="7"/>
  <c r="G23" i="7"/>
  <c r="J23" i="7" s="1"/>
  <c r="M19" i="7"/>
  <c r="I19" i="7"/>
  <c r="M18" i="7"/>
  <c r="I18" i="7"/>
  <c r="M17" i="7"/>
  <c r="I17" i="7"/>
  <c r="M16" i="7"/>
  <c r="I16" i="7"/>
  <c r="M15" i="7"/>
  <c r="I15" i="7"/>
  <c r="M14" i="7"/>
  <c r="I14" i="7"/>
  <c r="M13" i="7"/>
  <c r="I13" i="7"/>
  <c r="M12" i="7"/>
  <c r="I12" i="7"/>
  <c r="M11" i="7"/>
  <c r="M87" i="6"/>
  <c r="M86" i="6"/>
  <c r="M85" i="6"/>
  <c r="M80" i="6"/>
  <c r="J80" i="6"/>
  <c r="H80" i="6"/>
  <c r="I80" i="6" s="1"/>
  <c r="M79" i="6"/>
  <c r="J79" i="6"/>
  <c r="I79" i="6"/>
  <c r="M78" i="6"/>
  <c r="I78" i="6"/>
  <c r="G78" i="6"/>
  <c r="J78" i="6" s="1"/>
  <c r="M77" i="6"/>
  <c r="J77" i="6"/>
  <c r="I77" i="6"/>
  <c r="M76" i="6"/>
  <c r="M71" i="6"/>
  <c r="M70" i="6"/>
  <c r="M69" i="6"/>
  <c r="M68" i="6"/>
  <c r="E68" i="6"/>
  <c r="F68" i="6" s="1"/>
  <c r="M66" i="6"/>
  <c r="E66" i="6"/>
  <c r="M65" i="6"/>
  <c r="M61" i="6"/>
  <c r="M60" i="6"/>
  <c r="J60" i="6"/>
  <c r="M59" i="6"/>
  <c r="M55" i="6"/>
  <c r="J55" i="6"/>
  <c r="M54" i="6"/>
  <c r="J54" i="6"/>
  <c r="M53" i="6"/>
  <c r="M49" i="6"/>
  <c r="J49" i="6"/>
  <c r="M48" i="6"/>
  <c r="J48" i="6"/>
  <c r="M47" i="6"/>
  <c r="M43" i="6"/>
  <c r="J43" i="6"/>
  <c r="L43" i="6" s="1"/>
  <c r="I43" i="6"/>
  <c r="K43" i="6" s="1"/>
  <c r="E43" i="6"/>
  <c r="B43" i="6"/>
  <c r="M42" i="6"/>
  <c r="J42" i="6"/>
  <c r="M41" i="6"/>
  <c r="J41" i="6"/>
  <c r="M40" i="6"/>
  <c r="M32" i="6"/>
  <c r="M31" i="6"/>
  <c r="M30" i="6"/>
  <c r="M29" i="6"/>
  <c r="M25" i="6"/>
  <c r="H24" i="6"/>
  <c r="M24" i="6" s="1"/>
  <c r="M23" i="6"/>
  <c r="I23" i="6"/>
  <c r="G23" i="6"/>
  <c r="J23" i="6" s="1"/>
  <c r="M19" i="6"/>
  <c r="I19" i="6"/>
  <c r="E19" i="6"/>
  <c r="G19" i="6" s="1"/>
  <c r="J19" i="6" s="1"/>
  <c r="M18" i="6"/>
  <c r="I18" i="6"/>
  <c r="M17" i="6"/>
  <c r="I17" i="6"/>
  <c r="M16" i="6"/>
  <c r="I16" i="6"/>
  <c r="M15" i="6"/>
  <c r="I15" i="6"/>
  <c r="E15" i="6"/>
  <c r="G15" i="6" s="1"/>
  <c r="J15" i="6" s="1"/>
  <c r="M14" i="6"/>
  <c r="I14" i="6"/>
  <c r="E14" i="6"/>
  <c r="M13" i="6"/>
  <c r="I13" i="6"/>
  <c r="D9" i="6"/>
  <c r="M12" i="6"/>
  <c r="I12" i="6"/>
  <c r="M11" i="6"/>
  <c r="F9" i="6"/>
  <c r="E11" i="6"/>
  <c r="C9" i="6"/>
  <c r="B9" i="6"/>
  <c r="M87" i="5"/>
  <c r="M86" i="5"/>
  <c r="M85" i="5"/>
  <c r="M80" i="5"/>
  <c r="J80" i="5"/>
  <c r="H80" i="5"/>
  <c r="I80" i="5" s="1"/>
  <c r="M79" i="5"/>
  <c r="J79" i="5"/>
  <c r="I79" i="5"/>
  <c r="M78" i="5"/>
  <c r="I78" i="5"/>
  <c r="G78" i="5"/>
  <c r="J78" i="5" s="1"/>
  <c r="M77" i="5"/>
  <c r="J77" i="5"/>
  <c r="I77" i="5"/>
  <c r="B67" i="5" s="1"/>
  <c r="G77" i="5"/>
  <c r="M76" i="5"/>
  <c r="M71" i="5"/>
  <c r="M70" i="5"/>
  <c r="M69" i="5"/>
  <c r="M68" i="5"/>
  <c r="M66" i="5"/>
  <c r="E66" i="5"/>
  <c r="M65" i="5"/>
  <c r="M61" i="5"/>
  <c r="M60" i="5"/>
  <c r="J60" i="5"/>
  <c r="M59" i="5"/>
  <c r="M55" i="5"/>
  <c r="J55" i="5"/>
  <c r="M54" i="5"/>
  <c r="J54" i="5"/>
  <c r="M53" i="5"/>
  <c r="M49" i="5"/>
  <c r="J49" i="5"/>
  <c r="M48" i="5"/>
  <c r="J48" i="5"/>
  <c r="M47" i="5"/>
  <c r="M43" i="5"/>
  <c r="J43" i="5"/>
  <c r="L43" i="5" s="1"/>
  <c r="I43" i="5"/>
  <c r="E43" i="5"/>
  <c r="B43" i="5"/>
  <c r="M42" i="5"/>
  <c r="J42" i="5"/>
  <c r="M41" i="5"/>
  <c r="J41" i="5"/>
  <c r="M40" i="5"/>
  <c r="M32" i="5"/>
  <c r="M31" i="5"/>
  <c r="M30" i="5"/>
  <c r="M29" i="5"/>
  <c r="M25" i="5"/>
  <c r="H24" i="5"/>
  <c r="M24" i="5" s="1"/>
  <c r="M23" i="5"/>
  <c r="I23" i="5"/>
  <c r="G23" i="5"/>
  <c r="J23" i="5" s="1"/>
  <c r="M19" i="5"/>
  <c r="I19" i="5"/>
  <c r="E19" i="5"/>
  <c r="M18" i="5"/>
  <c r="I18" i="5"/>
  <c r="M17" i="5"/>
  <c r="I17" i="5"/>
  <c r="M16" i="5"/>
  <c r="I16" i="5"/>
  <c r="E16" i="5"/>
  <c r="M15" i="5"/>
  <c r="I15" i="5"/>
  <c r="M14" i="5"/>
  <c r="G14" i="5"/>
  <c r="J14" i="5" s="1"/>
  <c r="I14" i="5"/>
  <c r="M13" i="5"/>
  <c r="I13" i="5"/>
  <c r="C9" i="5"/>
  <c r="M12" i="5"/>
  <c r="E12" i="5"/>
  <c r="G12" i="5" s="1"/>
  <c r="J12" i="5" s="1"/>
  <c r="M11" i="5"/>
  <c r="I11" i="5"/>
  <c r="E11" i="5"/>
  <c r="M87" i="4"/>
  <c r="M86" i="4"/>
  <c r="M85" i="4"/>
  <c r="H80" i="4"/>
  <c r="M80" i="4" s="1"/>
  <c r="M79" i="4"/>
  <c r="J79" i="4"/>
  <c r="M78" i="4"/>
  <c r="I78" i="4"/>
  <c r="G78" i="4"/>
  <c r="J78" i="4" s="1"/>
  <c r="M77" i="4"/>
  <c r="I77" i="4"/>
  <c r="B67" i="4" s="1"/>
  <c r="G77" i="4"/>
  <c r="J77" i="4" s="1"/>
  <c r="M76" i="4"/>
  <c r="M71" i="4"/>
  <c r="M70" i="4"/>
  <c r="M69" i="4"/>
  <c r="M68" i="4"/>
  <c r="E68" i="4"/>
  <c r="F68" i="4" s="1"/>
  <c r="M66" i="4"/>
  <c r="E66" i="4"/>
  <c r="M65" i="4"/>
  <c r="M61" i="4"/>
  <c r="M60" i="4"/>
  <c r="J60" i="4"/>
  <c r="M59" i="4"/>
  <c r="M55" i="4"/>
  <c r="J55" i="4"/>
  <c r="M54" i="4"/>
  <c r="J54" i="4"/>
  <c r="M53" i="4"/>
  <c r="M49" i="4"/>
  <c r="J49" i="4"/>
  <c r="M48" i="4"/>
  <c r="J48" i="4"/>
  <c r="M47" i="4"/>
  <c r="M43" i="4"/>
  <c r="J43" i="4"/>
  <c r="I43" i="4"/>
  <c r="B43" i="4"/>
  <c r="E43" i="4" s="1"/>
  <c r="M42" i="4"/>
  <c r="J42" i="4"/>
  <c r="M41" i="4"/>
  <c r="J41" i="4"/>
  <c r="M40" i="4"/>
  <c r="M31" i="4"/>
  <c r="M30" i="4"/>
  <c r="M29" i="4"/>
  <c r="M25" i="4"/>
  <c r="H24" i="4"/>
  <c r="M24" i="4" s="1"/>
  <c r="M23" i="4"/>
  <c r="I23" i="4"/>
  <c r="G23" i="4"/>
  <c r="J23" i="4" s="1"/>
  <c r="M19" i="4"/>
  <c r="I19" i="4"/>
  <c r="E19" i="4"/>
  <c r="G19" i="4" s="1"/>
  <c r="J19" i="4" s="1"/>
  <c r="M18" i="4"/>
  <c r="I18" i="4"/>
  <c r="E18" i="4"/>
  <c r="G18" i="4" s="1"/>
  <c r="J18" i="4" s="1"/>
  <c r="M17" i="4"/>
  <c r="I17" i="4"/>
  <c r="M16" i="4"/>
  <c r="I16" i="4"/>
  <c r="M15" i="4"/>
  <c r="I15" i="4"/>
  <c r="E15" i="4"/>
  <c r="G15" i="4" s="1"/>
  <c r="J15" i="4" s="1"/>
  <c r="M14" i="4"/>
  <c r="G14" i="4"/>
  <c r="J14" i="4" s="1"/>
  <c r="I14" i="4"/>
  <c r="E14" i="4"/>
  <c r="M13" i="4"/>
  <c r="I13" i="4"/>
  <c r="M12" i="4"/>
  <c r="M11" i="4"/>
  <c r="I11" i="4"/>
  <c r="E11" i="4"/>
  <c r="M87" i="3"/>
  <c r="M86" i="3"/>
  <c r="M85" i="3"/>
  <c r="H80" i="3"/>
  <c r="M80" i="3" s="1"/>
  <c r="M79" i="3"/>
  <c r="J79" i="3"/>
  <c r="M78" i="3"/>
  <c r="I78" i="3"/>
  <c r="G78" i="3"/>
  <c r="J78" i="3" s="1"/>
  <c r="M77" i="3"/>
  <c r="I77" i="3"/>
  <c r="G77" i="3"/>
  <c r="J77" i="3" s="1"/>
  <c r="M76" i="3"/>
  <c r="M71" i="3"/>
  <c r="M70" i="3"/>
  <c r="M69" i="3"/>
  <c r="M68" i="3"/>
  <c r="E68" i="3"/>
  <c r="F68" i="3" s="1"/>
  <c r="M66" i="3"/>
  <c r="E66" i="3"/>
  <c r="M65" i="3"/>
  <c r="M61" i="3"/>
  <c r="M60" i="3"/>
  <c r="J60" i="3"/>
  <c r="M59" i="3"/>
  <c r="M55" i="3"/>
  <c r="J55" i="3"/>
  <c r="M54" i="3"/>
  <c r="J54" i="3"/>
  <c r="M53" i="3"/>
  <c r="M49" i="3"/>
  <c r="J49" i="3"/>
  <c r="M48" i="3"/>
  <c r="J48" i="3"/>
  <c r="M47" i="3"/>
  <c r="M43" i="3"/>
  <c r="J43" i="3"/>
  <c r="I43" i="3"/>
  <c r="B43" i="3"/>
  <c r="E43" i="3" s="1"/>
  <c r="M42" i="3"/>
  <c r="J42" i="3"/>
  <c r="M41" i="3"/>
  <c r="J41" i="3"/>
  <c r="M40" i="3"/>
  <c r="M31" i="3"/>
  <c r="M30" i="3"/>
  <c r="M29" i="3"/>
  <c r="M25" i="3"/>
  <c r="H24" i="3"/>
  <c r="M24" i="3" s="1"/>
  <c r="M23" i="3"/>
  <c r="I23" i="3"/>
  <c r="G23" i="3"/>
  <c r="J23" i="3" s="1"/>
  <c r="M19" i="3"/>
  <c r="I19" i="3"/>
  <c r="M18" i="3"/>
  <c r="I18" i="3"/>
  <c r="E18" i="3"/>
  <c r="M17" i="3"/>
  <c r="M16" i="3"/>
  <c r="D9" i="3"/>
  <c r="E16" i="3"/>
  <c r="G16" i="3" s="1"/>
  <c r="J16" i="3" s="1"/>
  <c r="M15" i="3"/>
  <c r="I15" i="3"/>
  <c r="E15" i="3"/>
  <c r="G15" i="3" s="1"/>
  <c r="J15" i="3" s="1"/>
  <c r="M14" i="3"/>
  <c r="E14" i="3"/>
  <c r="M13" i="3"/>
  <c r="I13" i="3"/>
  <c r="M12" i="3"/>
  <c r="E12" i="3"/>
  <c r="G12" i="3" s="1"/>
  <c r="J12" i="3" s="1"/>
  <c r="M11" i="3"/>
  <c r="I11" i="3"/>
  <c r="R3" i="3"/>
  <c r="M87" i="2"/>
  <c r="M86" i="2"/>
  <c r="M85" i="2"/>
  <c r="M80" i="2"/>
  <c r="H80" i="2"/>
  <c r="J80" i="2" s="1"/>
  <c r="M79" i="2"/>
  <c r="J79" i="2"/>
  <c r="M78" i="2"/>
  <c r="I78" i="2"/>
  <c r="G78" i="2"/>
  <c r="J78" i="2" s="1"/>
  <c r="M77" i="2"/>
  <c r="I77" i="2"/>
  <c r="G77" i="2"/>
  <c r="J77" i="2" s="1"/>
  <c r="M76" i="2"/>
  <c r="M71" i="2"/>
  <c r="M70" i="2"/>
  <c r="M69" i="2"/>
  <c r="M68" i="2"/>
  <c r="E68" i="2"/>
  <c r="F68" i="2" s="1"/>
  <c r="M66" i="2"/>
  <c r="E66" i="2"/>
  <c r="M65" i="2"/>
  <c r="M61" i="2"/>
  <c r="M60" i="2"/>
  <c r="J60" i="2"/>
  <c r="M59" i="2"/>
  <c r="M55" i="2"/>
  <c r="J55" i="2"/>
  <c r="M54" i="2"/>
  <c r="J54" i="2"/>
  <c r="M53" i="2"/>
  <c r="M49" i="2"/>
  <c r="J49" i="2"/>
  <c r="M48" i="2"/>
  <c r="J48" i="2"/>
  <c r="M47" i="2"/>
  <c r="M43" i="2"/>
  <c r="J43" i="2"/>
  <c r="I43" i="2"/>
  <c r="B43" i="2"/>
  <c r="E43" i="2" s="1"/>
  <c r="M42" i="2"/>
  <c r="J42" i="2"/>
  <c r="M41" i="2"/>
  <c r="J41" i="2"/>
  <c r="M40" i="2"/>
  <c r="M31" i="2"/>
  <c r="M30" i="2"/>
  <c r="M29" i="2"/>
  <c r="M25" i="2"/>
  <c r="H24" i="2"/>
  <c r="M24" i="2" s="1"/>
  <c r="M23" i="2"/>
  <c r="I23" i="2"/>
  <c r="G23" i="2"/>
  <c r="M19" i="2"/>
  <c r="M18" i="2"/>
  <c r="E18" i="2"/>
  <c r="G18" i="2" s="1"/>
  <c r="J18" i="2" s="1"/>
  <c r="M17" i="2"/>
  <c r="M16" i="2"/>
  <c r="I16" i="2"/>
  <c r="E16" i="2"/>
  <c r="G16" i="2" s="1"/>
  <c r="J16" i="2" s="1"/>
  <c r="M15" i="2"/>
  <c r="M14" i="2"/>
  <c r="E14" i="2"/>
  <c r="M13" i="2"/>
  <c r="M12" i="2"/>
  <c r="E12" i="2"/>
  <c r="G12" i="2" s="1"/>
  <c r="J12" i="2" s="1"/>
  <c r="M11" i="2"/>
  <c r="E11" i="2"/>
  <c r="R3" i="2"/>
  <c r="Q13" i="16" l="1"/>
  <c r="P79" i="21"/>
  <c r="O79" i="21"/>
  <c r="O68" i="21"/>
  <c r="P68" i="21"/>
  <c r="C45" i="21"/>
  <c r="E49" i="21"/>
  <c r="F49" i="21"/>
  <c r="C42" i="19"/>
  <c r="F42" i="19" s="1"/>
  <c r="E55" i="21"/>
  <c r="F55" i="21"/>
  <c r="C51" i="21"/>
  <c r="D36" i="21"/>
  <c r="R23" i="19"/>
  <c r="S23" i="19"/>
  <c r="S77" i="19"/>
  <c r="R77" i="19"/>
  <c r="I80" i="8"/>
  <c r="M80" i="9"/>
  <c r="K43" i="5"/>
  <c r="M80" i="8"/>
  <c r="I80" i="4"/>
  <c r="K43" i="8"/>
  <c r="K43" i="9"/>
  <c r="J80" i="4"/>
  <c r="K43" i="11"/>
  <c r="K43" i="12"/>
  <c r="S43" i="19"/>
  <c r="R43" i="19"/>
  <c r="S78" i="19"/>
  <c r="R78" i="19"/>
  <c r="J80" i="7"/>
  <c r="S16" i="19"/>
  <c r="R16" i="19"/>
  <c r="J67" i="4"/>
  <c r="C23" i="2"/>
  <c r="D25" i="2"/>
  <c r="D21" i="19"/>
  <c r="B24" i="2"/>
  <c r="D24" i="2"/>
  <c r="D47" i="2"/>
  <c r="D47" i="19"/>
  <c r="D45" i="19" s="1"/>
  <c r="D53" i="2"/>
  <c r="D53" i="19"/>
  <c r="D51" i="19" s="1"/>
  <c r="P66" i="19"/>
  <c r="O66" i="19"/>
  <c r="B25" i="2"/>
  <c r="O68" i="19"/>
  <c r="P68" i="19"/>
  <c r="C25" i="2"/>
  <c r="C55" i="2"/>
  <c r="C55" i="19"/>
  <c r="B23" i="2"/>
  <c r="D41" i="2"/>
  <c r="D41" i="19"/>
  <c r="D38" i="19" s="1"/>
  <c r="I79" i="4"/>
  <c r="P79" i="19"/>
  <c r="O79" i="19"/>
  <c r="C24" i="2"/>
  <c r="Q21" i="14"/>
  <c r="C49" i="2"/>
  <c r="C49" i="19"/>
  <c r="B54" i="9"/>
  <c r="W21" i="14"/>
  <c r="E59" i="7"/>
  <c r="F59" i="7" s="1"/>
  <c r="I59" i="7" s="1"/>
  <c r="E69" i="11"/>
  <c r="F69" i="11" s="1"/>
  <c r="I69" i="11" s="1"/>
  <c r="E71" i="5"/>
  <c r="F71" i="5" s="1"/>
  <c r="I71" i="5" s="1"/>
  <c r="E70" i="5"/>
  <c r="F70" i="5" s="1"/>
  <c r="I70" i="5" s="1"/>
  <c r="C57" i="5"/>
  <c r="C57" i="4"/>
  <c r="X41" i="14"/>
  <c r="Y41" i="14" s="1"/>
  <c r="Z41" i="14" s="1"/>
  <c r="AA41" i="14" s="1"/>
  <c r="S43" i="3"/>
  <c r="R43" i="3"/>
  <c r="S23" i="3"/>
  <c r="R23" i="3"/>
  <c r="R77" i="3"/>
  <c r="S77" i="3"/>
  <c r="B67" i="3"/>
  <c r="I67" i="3" s="1"/>
  <c r="S78" i="3"/>
  <c r="R78" i="3"/>
  <c r="S23" i="2"/>
  <c r="R23" i="2"/>
  <c r="R77" i="2"/>
  <c r="S77" i="2"/>
  <c r="B67" i="2"/>
  <c r="J67" i="2" s="1"/>
  <c r="S43" i="2"/>
  <c r="R43" i="2"/>
  <c r="S78" i="2"/>
  <c r="R78" i="2"/>
  <c r="E60" i="8"/>
  <c r="F60" i="8" s="1"/>
  <c r="I60" i="8" s="1"/>
  <c r="E67" i="4"/>
  <c r="F67" i="4" s="1"/>
  <c r="E72" i="9"/>
  <c r="F72" i="9" s="1"/>
  <c r="G72" i="9" s="1"/>
  <c r="I72" i="9" s="1"/>
  <c r="C57" i="2"/>
  <c r="E78" i="2"/>
  <c r="I67" i="6"/>
  <c r="E69" i="7"/>
  <c r="F69" i="7" s="1"/>
  <c r="I69" i="7" s="1"/>
  <c r="B54" i="11"/>
  <c r="E21" i="7"/>
  <c r="E72" i="10"/>
  <c r="F72" i="10" s="1"/>
  <c r="G72" i="10" s="1"/>
  <c r="I72" i="10" s="1"/>
  <c r="R7" i="14"/>
  <c r="Z7" i="14"/>
  <c r="S22" i="14"/>
  <c r="E78" i="4"/>
  <c r="E76" i="6"/>
  <c r="F76" i="6" s="1"/>
  <c r="G76" i="6" s="1"/>
  <c r="E69" i="8"/>
  <c r="F69" i="8" s="1"/>
  <c r="I69" i="8" s="1"/>
  <c r="E78" i="9"/>
  <c r="E87" i="2"/>
  <c r="F87" i="2" s="1"/>
  <c r="E69" i="3"/>
  <c r="F69" i="3" s="1"/>
  <c r="E77" i="4"/>
  <c r="E67" i="5"/>
  <c r="F67" i="5" s="1"/>
  <c r="E69" i="9"/>
  <c r="F69" i="9" s="1"/>
  <c r="I69" i="9" s="1"/>
  <c r="B40" i="7"/>
  <c r="R21" i="14"/>
  <c r="E77" i="11"/>
  <c r="E70" i="4"/>
  <c r="F70" i="4" s="1"/>
  <c r="B57" i="5"/>
  <c r="E78" i="6"/>
  <c r="E61" i="7"/>
  <c r="F61" i="7" s="1"/>
  <c r="I61" i="7" s="1"/>
  <c r="E65" i="10"/>
  <c r="F65" i="10" s="1"/>
  <c r="Z21" i="14"/>
  <c r="E65" i="4"/>
  <c r="F65" i="4" s="1"/>
  <c r="E60" i="6"/>
  <c r="F60" i="6" s="1"/>
  <c r="I60" i="6" s="1"/>
  <c r="E76" i="10"/>
  <c r="F76" i="10" s="1"/>
  <c r="G76" i="10" s="1"/>
  <c r="B57" i="11"/>
  <c r="E76" i="11"/>
  <c r="F76" i="11" s="1"/>
  <c r="F74" i="11" s="1"/>
  <c r="E60" i="12"/>
  <c r="F60" i="12" s="1"/>
  <c r="I60" i="12" s="1"/>
  <c r="B40" i="12"/>
  <c r="E78" i="12"/>
  <c r="E60" i="2"/>
  <c r="F60" i="2" s="1"/>
  <c r="I60" i="2" s="1"/>
  <c r="B57" i="4"/>
  <c r="E70" i="7"/>
  <c r="F70" i="7" s="1"/>
  <c r="I70" i="7" s="1"/>
  <c r="E71" i="8"/>
  <c r="F71" i="8" s="1"/>
  <c r="I71" i="8" s="1"/>
  <c r="C57" i="10"/>
  <c r="D57" i="8"/>
  <c r="E78" i="8"/>
  <c r="B41" i="10"/>
  <c r="D63" i="5"/>
  <c r="B40" i="9"/>
  <c r="AA22" i="14"/>
  <c r="B48" i="6"/>
  <c r="R3" i="14"/>
  <c r="B23" i="11"/>
  <c r="B40" i="11" s="1"/>
  <c r="B48" i="11"/>
  <c r="P68" i="3"/>
  <c r="O68" i="3"/>
  <c r="B48" i="10"/>
  <c r="S15" i="14"/>
  <c r="D23" i="10"/>
  <c r="B40" i="10" s="1"/>
  <c r="W26" i="14"/>
  <c r="P66" i="2"/>
  <c r="O66" i="2"/>
  <c r="P66" i="3"/>
  <c r="O66" i="3"/>
  <c r="E76" i="9"/>
  <c r="F76" i="9" s="1"/>
  <c r="F74" i="9" s="1"/>
  <c r="E70" i="12"/>
  <c r="F70" i="12" s="1"/>
  <c r="I70" i="12" s="1"/>
  <c r="B54" i="10"/>
  <c r="U21" i="14"/>
  <c r="Y26" i="14"/>
  <c r="W34" i="14"/>
  <c r="D41" i="6"/>
  <c r="B48" i="12"/>
  <c r="R11" i="14"/>
  <c r="C23" i="11"/>
  <c r="B54" i="12"/>
  <c r="E59" i="2"/>
  <c r="F59" i="2" s="1"/>
  <c r="I59" i="2" s="1"/>
  <c r="E59" i="5"/>
  <c r="D63" i="6"/>
  <c r="E60" i="7"/>
  <c r="F60" i="7" s="1"/>
  <c r="I60" i="7" s="1"/>
  <c r="U3" i="14"/>
  <c r="B23" i="8"/>
  <c r="B48" i="9"/>
  <c r="W15" i="14"/>
  <c r="D23" i="6"/>
  <c r="B40" i="6" s="1"/>
  <c r="B41" i="9"/>
  <c r="P68" i="2"/>
  <c r="O68" i="2"/>
  <c r="B67" i="12"/>
  <c r="J67" i="12" s="1"/>
  <c r="E77" i="12"/>
  <c r="Q22" i="14"/>
  <c r="G66" i="3"/>
  <c r="J66" i="3" s="1"/>
  <c r="D57" i="3"/>
  <c r="E65" i="3"/>
  <c r="F65" i="3" s="1"/>
  <c r="G65" i="3" s="1"/>
  <c r="J65" i="3" s="1"/>
  <c r="I66" i="3"/>
  <c r="C57" i="6"/>
  <c r="E77" i="8"/>
  <c r="C57" i="9"/>
  <c r="E60" i="10"/>
  <c r="F60" i="10" s="1"/>
  <c r="I60" i="10" s="1"/>
  <c r="E78" i="10"/>
  <c r="E60" i="11"/>
  <c r="F60" i="11" s="1"/>
  <c r="I60" i="11" s="1"/>
  <c r="D63" i="12"/>
  <c r="B48" i="7"/>
  <c r="B41" i="7"/>
  <c r="B54" i="8"/>
  <c r="T22" i="14"/>
  <c r="Q34" i="14"/>
  <c r="D41" i="12"/>
  <c r="I79" i="2"/>
  <c r="P79" i="2"/>
  <c r="O79" i="2"/>
  <c r="E76" i="4"/>
  <c r="F76" i="4" s="1"/>
  <c r="E78" i="5"/>
  <c r="E59" i="6"/>
  <c r="B57" i="6"/>
  <c r="C57" i="7"/>
  <c r="E76" i="7"/>
  <c r="F76" i="7" s="1"/>
  <c r="G76" i="7" s="1"/>
  <c r="E59" i="8"/>
  <c r="F59" i="8" s="1"/>
  <c r="G59" i="8" s="1"/>
  <c r="E78" i="11"/>
  <c r="T7" i="14"/>
  <c r="B41" i="6"/>
  <c r="B54" i="7"/>
  <c r="V22" i="14"/>
  <c r="AA30" i="14"/>
  <c r="C42" i="2"/>
  <c r="U34" i="14"/>
  <c r="D53" i="8"/>
  <c r="E78" i="7"/>
  <c r="E61" i="8"/>
  <c r="F61" i="8" s="1"/>
  <c r="I61" i="8" s="1"/>
  <c r="Y22" i="14"/>
  <c r="I66" i="2"/>
  <c r="E72" i="3"/>
  <c r="F72" i="3" s="1"/>
  <c r="G72" i="3" s="1"/>
  <c r="I79" i="3"/>
  <c r="P79" i="3"/>
  <c r="O79" i="3"/>
  <c r="E60" i="4"/>
  <c r="F60" i="4" s="1"/>
  <c r="E71" i="4"/>
  <c r="F71" i="4" s="1"/>
  <c r="E65" i="5"/>
  <c r="F65" i="5" s="1"/>
  <c r="G65" i="5" s="1"/>
  <c r="J65" i="5" s="1"/>
  <c r="E77" i="5"/>
  <c r="E70" i="8"/>
  <c r="F70" i="8" s="1"/>
  <c r="I70" i="8" s="1"/>
  <c r="C63" i="10"/>
  <c r="E70" i="10"/>
  <c r="F70" i="10" s="1"/>
  <c r="I70" i="10" s="1"/>
  <c r="E72" i="11"/>
  <c r="F72" i="11" s="1"/>
  <c r="G72" i="11" s="1"/>
  <c r="I72" i="11" s="1"/>
  <c r="E61" i="12"/>
  <c r="F61" i="12" s="1"/>
  <c r="I61" i="12" s="1"/>
  <c r="E76" i="12"/>
  <c r="F76" i="12" s="1"/>
  <c r="F74" i="12" s="1"/>
  <c r="B54" i="6"/>
  <c r="B48" i="8"/>
  <c r="X22" i="14"/>
  <c r="E70" i="9"/>
  <c r="F70" i="9" s="1"/>
  <c r="I70" i="9" s="1"/>
  <c r="W7" i="14"/>
  <c r="U15" i="14"/>
  <c r="D23" i="8"/>
  <c r="C57" i="3"/>
  <c r="E61" i="3"/>
  <c r="F61" i="3" s="1"/>
  <c r="I61" i="3" s="1"/>
  <c r="E71" i="6"/>
  <c r="F71" i="6" s="1"/>
  <c r="I71" i="6" s="1"/>
  <c r="E76" i="8"/>
  <c r="F76" i="8" s="1"/>
  <c r="F74" i="8" s="1"/>
  <c r="E60" i="9"/>
  <c r="F60" i="9" s="1"/>
  <c r="I60" i="9" s="1"/>
  <c r="E70" i="11"/>
  <c r="F70" i="11" s="1"/>
  <c r="I70" i="11" s="1"/>
  <c r="D57" i="12"/>
  <c r="V7" i="14"/>
  <c r="Q11" i="14"/>
  <c r="C23" i="12"/>
  <c r="AA15" i="14"/>
  <c r="D23" i="2"/>
  <c r="S11" i="3"/>
  <c r="R11" i="3"/>
  <c r="R15" i="3"/>
  <c r="S15" i="3"/>
  <c r="S19" i="3"/>
  <c r="R19" i="3"/>
  <c r="S18" i="3"/>
  <c r="R18" i="3"/>
  <c r="S13" i="3"/>
  <c r="R13" i="3"/>
  <c r="Y11" i="14"/>
  <c r="V15" i="14"/>
  <c r="Z3" i="14"/>
  <c r="S30" i="14"/>
  <c r="T30" i="14"/>
  <c r="X34" i="14"/>
  <c r="E76" i="2"/>
  <c r="F76" i="2" s="1"/>
  <c r="I76" i="2" s="1"/>
  <c r="E77" i="3"/>
  <c r="J67" i="5"/>
  <c r="C63" i="6"/>
  <c r="E77" i="6"/>
  <c r="C57" i="8"/>
  <c r="D63" i="10"/>
  <c r="E69" i="10"/>
  <c r="F69" i="10" s="1"/>
  <c r="I69" i="10" s="1"/>
  <c r="E71" i="10"/>
  <c r="F71" i="10" s="1"/>
  <c r="I71" i="10" s="1"/>
  <c r="V3" i="14"/>
  <c r="AA34" i="14"/>
  <c r="X30" i="14"/>
  <c r="Q7" i="14"/>
  <c r="Y34" i="14"/>
  <c r="D63" i="2"/>
  <c r="E70" i="3"/>
  <c r="F70" i="3" s="1"/>
  <c r="E78" i="3"/>
  <c r="E59" i="4"/>
  <c r="F59" i="4" s="1"/>
  <c r="E61" i="4"/>
  <c r="F61" i="4" s="1"/>
  <c r="E70" i="6"/>
  <c r="F70" i="6" s="1"/>
  <c r="I70" i="6" s="1"/>
  <c r="B63" i="7"/>
  <c r="C63" i="8"/>
  <c r="I67" i="8"/>
  <c r="C63" i="9"/>
  <c r="E71" i="9"/>
  <c r="F71" i="9" s="1"/>
  <c r="I71" i="9" s="1"/>
  <c r="C63" i="11"/>
  <c r="E71" i="11"/>
  <c r="F71" i="11" s="1"/>
  <c r="I71" i="11" s="1"/>
  <c r="W3" i="14"/>
  <c r="X11" i="14"/>
  <c r="R30" i="14"/>
  <c r="Z30" i="14"/>
  <c r="Q30" i="14"/>
  <c r="Y30" i="14"/>
  <c r="X42" i="14"/>
  <c r="Y42" i="14" s="1"/>
  <c r="Z42" i="14" s="1"/>
  <c r="AA42" i="14" s="1"/>
  <c r="U30" i="14"/>
  <c r="B57" i="2"/>
  <c r="E60" i="3"/>
  <c r="F60" i="3" s="1"/>
  <c r="I60" i="3" s="1"/>
  <c r="E61" i="5"/>
  <c r="F61" i="5" s="1"/>
  <c r="I61" i="5" s="1"/>
  <c r="E76" i="5"/>
  <c r="F76" i="5" s="1"/>
  <c r="F74" i="5" s="1"/>
  <c r="E61" i="6"/>
  <c r="F61" i="6" s="1"/>
  <c r="I61" i="6" s="1"/>
  <c r="C63" i="7"/>
  <c r="J67" i="7"/>
  <c r="D63" i="11"/>
  <c r="E71" i="12"/>
  <c r="F71" i="12" s="1"/>
  <c r="I71" i="12" s="1"/>
  <c r="S7" i="14"/>
  <c r="AA7" i="14"/>
  <c r="U11" i="14"/>
  <c r="Y15" i="14"/>
  <c r="V11" i="14"/>
  <c r="S11" i="14"/>
  <c r="AA11" i="14"/>
  <c r="R22" i="14"/>
  <c r="Z22" i="14"/>
  <c r="W22" i="14"/>
  <c r="Q26" i="14"/>
  <c r="E70" i="2"/>
  <c r="F70" i="2" s="1"/>
  <c r="I70" i="2" s="1"/>
  <c r="C63" i="4"/>
  <c r="B57" i="7"/>
  <c r="D63" i="8"/>
  <c r="D63" i="9"/>
  <c r="E59" i="12"/>
  <c r="Z15" i="14"/>
  <c r="W11" i="14"/>
  <c r="AA26" i="14"/>
  <c r="V30" i="14"/>
  <c r="S34" i="14"/>
  <c r="B63" i="4"/>
  <c r="D63" i="7"/>
  <c r="E77" i="7"/>
  <c r="E61" i="9"/>
  <c r="F61" i="9" s="1"/>
  <c r="I61" i="9" s="1"/>
  <c r="E59" i="10"/>
  <c r="F59" i="10" s="1"/>
  <c r="G59" i="10" s="1"/>
  <c r="E61" i="10"/>
  <c r="F61" i="10" s="1"/>
  <c r="I61" i="10" s="1"/>
  <c r="E77" i="10"/>
  <c r="E59" i="11"/>
  <c r="F59" i="11" s="1"/>
  <c r="G59" i="11" s="1"/>
  <c r="E61" i="11"/>
  <c r="F61" i="11" s="1"/>
  <c r="I61" i="11" s="1"/>
  <c r="C57" i="12"/>
  <c r="T15" i="14"/>
  <c r="V34" i="14"/>
  <c r="E72" i="2"/>
  <c r="F72" i="2" s="1"/>
  <c r="E77" i="2"/>
  <c r="D63" i="3"/>
  <c r="E71" i="3"/>
  <c r="F71" i="3" s="1"/>
  <c r="E60" i="5"/>
  <c r="F60" i="5" s="1"/>
  <c r="I60" i="5" s="1"/>
  <c r="C63" i="5"/>
  <c r="B63" i="6"/>
  <c r="E72" i="7"/>
  <c r="F72" i="7" s="1"/>
  <c r="G72" i="7" s="1"/>
  <c r="E59" i="9"/>
  <c r="F59" i="9" s="1"/>
  <c r="G59" i="9" s="1"/>
  <c r="E77" i="9"/>
  <c r="D57" i="10"/>
  <c r="D57" i="11"/>
  <c r="C63" i="12"/>
  <c r="Z11" i="14"/>
  <c r="Q15" i="14"/>
  <c r="S26" i="14"/>
  <c r="E59" i="3"/>
  <c r="F59" i="3" s="1"/>
  <c r="D63" i="4"/>
  <c r="X7" i="14"/>
  <c r="T26" i="14"/>
  <c r="X26" i="14"/>
  <c r="U26" i="14"/>
  <c r="X40" i="14"/>
  <c r="Y40" i="14" s="1"/>
  <c r="Z40" i="14" s="1"/>
  <c r="AA40" i="14" s="1"/>
  <c r="E13" i="2"/>
  <c r="G13" i="2" s="1"/>
  <c r="J13" i="2" s="1"/>
  <c r="B9" i="3"/>
  <c r="I14" i="2"/>
  <c r="G14" i="2"/>
  <c r="J14" i="2" s="1"/>
  <c r="B9" i="5"/>
  <c r="E17" i="2"/>
  <c r="G17" i="2" s="1"/>
  <c r="J17" i="2" s="1"/>
  <c r="E68" i="5"/>
  <c r="F68" i="5" s="1"/>
  <c r="G68" i="5" s="1"/>
  <c r="J68" i="5" s="1"/>
  <c r="B63" i="5"/>
  <c r="I12" i="2"/>
  <c r="C9" i="7"/>
  <c r="G14" i="3"/>
  <c r="J14" i="3" s="1"/>
  <c r="E17" i="3"/>
  <c r="G17" i="3" s="1"/>
  <c r="J17" i="3" s="1"/>
  <c r="G18" i="3"/>
  <c r="J18" i="3" s="1"/>
  <c r="D9" i="5"/>
  <c r="E13" i="6"/>
  <c r="G13" i="6" s="1"/>
  <c r="J13" i="6" s="1"/>
  <c r="E11" i="7"/>
  <c r="G11" i="7" s="1"/>
  <c r="J11" i="7" s="1"/>
  <c r="G12" i="8"/>
  <c r="J12" i="8" s="1"/>
  <c r="E19" i="8"/>
  <c r="G19" i="8" s="1"/>
  <c r="J19" i="8" s="1"/>
  <c r="G19" i="5"/>
  <c r="J19" i="5" s="1"/>
  <c r="E12" i="6"/>
  <c r="G12" i="6" s="1"/>
  <c r="J12" i="6" s="1"/>
  <c r="F9" i="7"/>
  <c r="E14" i="7"/>
  <c r="G14" i="8"/>
  <c r="J14" i="8" s="1"/>
  <c r="E18" i="8"/>
  <c r="G18" i="8" s="1"/>
  <c r="J18" i="8" s="1"/>
  <c r="J67" i="10"/>
  <c r="I67" i="10"/>
  <c r="I18" i="2"/>
  <c r="E13" i="4"/>
  <c r="G13" i="4" s="1"/>
  <c r="J13" i="4" s="1"/>
  <c r="E18" i="5"/>
  <c r="G18" i="5" s="1"/>
  <c r="J18" i="5" s="1"/>
  <c r="G14" i="6"/>
  <c r="J14" i="6" s="1"/>
  <c r="E18" i="6"/>
  <c r="G18" i="6" s="1"/>
  <c r="J18" i="6" s="1"/>
  <c r="E15" i="7"/>
  <c r="G15" i="7" s="1"/>
  <c r="J15" i="7" s="1"/>
  <c r="E11" i="8"/>
  <c r="G11" i="8" s="1"/>
  <c r="I14" i="8"/>
  <c r="E18" i="9"/>
  <c r="G18" i="9" s="1"/>
  <c r="J18" i="9" s="1"/>
  <c r="E12" i="10"/>
  <c r="G18" i="11"/>
  <c r="J18" i="11" s="1"/>
  <c r="C9" i="4"/>
  <c r="F9" i="5"/>
  <c r="C9" i="8"/>
  <c r="E11" i="10"/>
  <c r="G11" i="10" s="1"/>
  <c r="J11" i="10" s="1"/>
  <c r="I14" i="3"/>
  <c r="I17" i="3"/>
  <c r="E19" i="3"/>
  <c r="G19" i="3" s="1"/>
  <c r="J19" i="3" s="1"/>
  <c r="D9" i="4"/>
  <c r="G16" i="5"/>
  <c r="J16" i="5" s="1"/>
  <c r="E17" i="5"/>
  <c r="G17" i="5" s="1"/>
  <c r="J17" i="5" s="1"/>
  <c r="E69" i="5"/>
  <c r="F69" i="5" s="1"/>
  <c r="I69" i="5" s="1"/>
  <c r="E17" i="6"/>
  <c r="G17" i="6" s="1"/>
  <c r="J17" i="6" s="1"/>
  <c r="J67" i="6"/>
  <c r="G14" i="7"/>
  <c r="J14" i="7" s="1"/>
  <c r="E19" i="7"/>
  <c r="G19" i="7" s="1"/>
  <c r="J19" i="7" s="1"/>
  <c r="D9" i="8"/>
  <c r="D9" i="9"/>
  <c r="F9" i="4"/>
  <c r="E14" i="5"/>
  <c r="I11" i="6"/>
  <c r="I9" i="6" s="1"/>
  <c r="E16" i="6"/>
  <c r="G16" i="6" s="1"/>
  <c r="J16" i="6" s="1"/>
  <c r="F9" i="8"/>
  <c r="E15" i="8"/>
  <c r="G15" i="8" s="1"/>
  <c r="J15" i="8" s="1"/>
  <c r="C9" i="11"/>
  <c r="E15" i="12"/>
  <c r="G15" i="12" s="1"/>
  <c r="J15" i="12" s="1"/>
  <c r="D9" i="2"/>
  <c r="F9" i="3"/>
  <c r="E13" i="3"/>
  <c r="G13" i="3" s="1"/>
  <c r="J13" i="3" s="1"/>
  <c r="E17" i="4"/>
  <c r="G17" i="4" s="1"/>
  <c r="J17" i="4" s="1"/>
  <c r="E69" i="4"/>
  <c r="F69" i="4" s="1"/>
  <c r="E15" i="5"/>
  <c r="G15" i="5" s="1"/>
  <c r="J15" i="5" s="1"/>
  <c r="I67" i="5"/>
  <c r="E16" i="8"/>
  <c r="G16" i="8" s="1"/>
  <c r="J16" i="8" s="1"/>
  <c r="E69" i="12"/>
  <c r="F69" i="12" s="1"/>
  <c r="I69" i="12" s="1"/>
  <c r="E13" i="10"/>
  <c r="G13" i="10" s="1"/>
  <c r="J13" i="10" s="1"/>
  <c r="G14" i="11"/>
  <c r="J14" i="11" s="1"/>
  <c r="G11" i="12"/>
  <c r="J11" i="12" s="1"/>
  <c r="G12" i="12"/>
  <c r="J12" i="12" s="1"/>
  <c r="G18" i="12"/>
  <c r="J18" i="12" s="1"/>
  <c r="E12" i="9"/>
  <c r="G12" i="9" s="1"/>
  <c r="J12" i="9" s="1"/>
  <c r="E19" i="9"/>
  <c r="G19" i="9" s="1"/>
  <c r="J19" i="9" s="1"/>
  <c r="B63" i="10"/>
  <c r="E11" i="11"/>
  <c r="G11" i="11" s="1"/>
  <c r="E12" i="11"/>
  <c r="G12" i="11" s="1"/>
  <c r="J12" i="11" s="1"/>
  <c r="C9" i="12"/>
  <c r="D9" i="12"/>
  <c r="E27" i="12"/>
  <c r="C9" i="9"/>
  <c r="E16" i="9"/>
  <c r="G16" i="9" s="1"/>
  <c r="J16" i="9" s="1"/>
  <c r="F9" i="11"/>
  <c r="F9" i="12"/>
  <c r="B63" i="8"/>
  <c r="F9" i="10"/>
  <c r="G15" i="10"/>
  <c r="J15" i="10" s="1"/>
  <c r="E15" i="11"/>
  <c r="G15" i="11" s="1"/>
  <c r="J15" i="11" s="1"/>
  <c r="E16" i="11"/>
  <c r="G16" i="11" s="1"/>
  <c r="J16" i="11" s="1"/>
  <c r="F9" i="9"/>
  <c r="E27" i="10"/>
  <c r="B63" i="11"/>
  <c r="G19" i="12"/>
  <c r="J19" i="12" s="1"/>
  <c r="E19" i="11"/>
  <c r="G19" i="11" s="1"/>
  <c r="J19" i="11" s="1"/>
  <c r="Q3" i="14"/>
  <c r="W30" i="14"/>
  <c r="T34" i="14"/>
  <c r="S3" i="14"/>
  <c r="AA3" i="14"/>
  <c r="Y7" i="14"/>
  <c r="R26" i="14"/>
  <c r="Z26" i="14"/>
  <c r="T3" i="14"/>
  <c r="R15" i="14"/>
  <c r="U22" i="14"/>
  <c r="X3" i="14"/>
  <c r="X15" i="14"/>
  <c r="V26" i="14"/>
  <c r="R34" i="14"/>
  <c r="Z34" i="14"/>
  <c r="Y3" i="14"/>
  <c r="T11" i="14"/>
  <c r="U7" i="14"/>
  <c r="V21" i="14"/>
  <c r="S21" i="14"/>
  <c r="AA21" i="14"/>
  <c r="I66" i="12"/>
  <c r="G66" i="12"/>
  <c r="J66" i="12" s="1"/>
  <c r="B9" i="12"/>
  <c r="B57" i="12"/>
  <c r="G68" i="12"/>
  <c r="J68" i="12" s="1"/>
  <c r="I11" i="12"/>
  <c r="I9" i="12" s="1"/>
  <c r="E65" i="12"/>
  <c r="F65" i="12" s="1"/>
  <c r="E72" i="12"/>
  <c r="F72" i="12" s="1"/>
  <c r="G72" i="12" s="1"/>
  <c r="E13" i="12"/>
  <c r="G13" i="12" s="1"/>
  <c r="J13" i="12" s="1"/>
  <c r="E17" i="12"/>
  <c r="G17" i="12" s="1"/>
  <c r="J17" i="12" s="1"/>
  <c r="E87" i="12"/>
  <c r="F87" i="12" s="1"/>
  <c r="I87" i="12" s="1"/>
  <c r="E14" i="12"/>
  <c r="I66" i="11"/>
  <c r="G66" i="11"/>
  <c r="J67" i="11"/>
  <c r="I67" i="11"/>
  <c r="E67" i="11"/>
  <c r="F67" i="11" s="1"/>
  <c r="G68" i="11"/>
  <c r="J68" i="11" s="1"/>
  <c r="I11" i="11"/>
  <c r="I9" i="11" s="1"/>
  <c r="C57" i="11"/>
  <c r="E65" i="11"/>
  <c r="F65" i="11" s="1"/>
  <c r="E13" i="11"/>
  <c r="E17" i="11"/>
  <c r="G17" i="11" s="1"/>
  <c r="J17" i="11" s="1"/>
  <c r="E87" i="11"/>
  <c r="F87" i="11" s="1"/>
  <c r="I87" i="11" s="1"/>
  <c r="B9" i="11"/>
  <c r="G66" i="10"/>
  <c r="I66" i="10"/>
  <c r="I68" i="10"/>
  <c r="G68" i="10"/>
  <c r="J68" i="10" s="1"/>
  <c r="G16" i="10"/>
  <c r="J16" i="10" s="1"/>
  <c r="B9" i="10"/>
  <c r="G19" i="10"/>
  <c r="J19" i="10" s="1"/>
  <c r="B57" i="10"/>
  <c r="E67" i="10"/>
  <c r="F67" i="10" s="1"/>
  <c r="E87" i="10"/>
  <c r="F87" i="10" s="1"/>
  <c r="I87" i="10" s="1"/>
  <c r="I12" i="10"/>
  <c r="E18" i="10"/>
  <c r="G18" i="10" s="1"/>
  <c r="J18" i="10" s="1"/>
  <c r="I66" i="9"/>
  <c r="G66" i="9"/>
  <c r="I68" i="9"/>
  <c r="G68" i="9"/>
  <c r="J68" i="9" s="1"/>
  <c r="B9" i="9"/>
  <c r="G11" i="9"/>
  <c r="G15" i="9"/>
  <c r="J15" i="9" s="1"/>
  <c r="B57" i="9"/>
  <c r="I11" i="9"/>
  <c r="I9" i="9" s="1"/>
  <c r="E65" i="9"/>
  <c r="F65" i="9" s="1"/>
  <c r="E13" i="9"/>
  <c r="E17" i="9"/>
  <c r="G17" i="9" s="1"/>
  <c r="J17" i="9" s="1"/>
  <c r="D57" i="9"/>
  <c r="E87" i="9"/>
  <c r="F87" i="9" s="1"/>
  <c r="I87" i="9" s="1"/>
  <c r="I66" i="8"/>
  <c r="G66" i="8"/>
  <c r="J66" i="8" s="1"/>
  <c r="I11" i="8"/>
  <c r="B57" i="8"/>
  <c r="E67" i="8"/>
  <c r="G68" i="8"/>
  <c r="J68" i="8" s="1"/>
  <c r="E13" i="8"/>
  <c r="E17" i="8"/>
  <c r="G17" i="8" s="1"/>
  <c r="J17" i="8" s="1"/>
  <c r="E65" i="8"/>
  <c r="F65" i="8" s="1"/>
  <c r="E72" i="8"/>
  <c r="F72" i="8" s="1"/>
  <c r="G72" i="8" s="1"/>
  <c r="E87" i="8"/>
  <c r="F87" i="8" s="1"/>
  <c r="I87" i="8" s="1"/>
  <c r="J67" i="8"/>
  <c r="I66" i="7"/>
  <c r="G66" i="7"/>
  <c r="I68" i="7"/>
  <c r="G68" i="7"/>
  <c r="J68" i="7" s="1"/>
  <c r="B9" i="7"/>
  <c r="E12" i="7"/>
  <c r="E16" i="7"/>
  <c r="G16" i="7" s="1"/>
  <c r="J16" i="7" s="1"/>
  <c r="E67" i="7"/>
  <c r="F67" i="7" s="1"/>
  <c r="E71" i="7"/>
  <c r="F71" i="7" s="1"/>
  <c r="I71" i="7" s="1"/>
  <c r="M80" i="7"/>
  <c r="I11" i="7"/>
  <c r="I9" i="7" s="1"/>
  <c r="E65" i="7"/>
  <c r="F65" i="7" s="1"/>
  <c r="D9" i="7"/>
  <c r="E13" i="7"/>
  <c r="G13" i="7" s="1"/>
  <c r="J13" i="7" s="1"/>
  <c r="E17" i="7"/>
  <c r="G17" i="7" s="1"/>
  <c r="J17" i="7" s="1"/>
  <c r="D57" i="7"/>
  <c r="E87" i="7"/>
  <c r="F87" i="7" s="1"/>
  <c r="I87" i="7" s="1"/>
  <c r="I67" i="7"/>
  <c r="E18" i="7"/>
  <c r="G18" i="7" s="1"/>
  <c r="J18" i="7" s="1"/>
  <c r="G68" i="6"/>
  <c r="J68" i="6" s="1"/>
  <c r="I68" i="6"/>
  <c r="E69" i="6"/>
  <c r="F69" i="6" s="1"/>
  <c r="I69" i="6" s="1"/>
  <c r="E65" i="6"/>
  <c r="F65" i="6" s="1"/>
  <c r="G66" i="6"/>
  <c r="J66" i="6" s="1"/>
  <c r="E72" i="6"/>
  <c r="F72" i="6" s="1"/>
  <c r="G72" i="6" s="1"/>
  <c r="E87" i="6"/>
  <c r="F87" i="6" s="1"/>
  <c r="I87" i="6" s="1"/>
  <c r="G11" i="6"/>
  <c r="D57" i="6"/>
  <c r="I66" i="6"/>
  <c r="E67" i="6"/>
  <c r="F67" i="6" s="1"/>
  <c r="G11" i="5"/>
  <c r="E13" i="5"/>
  <c r="G13" i="5" s="1"/>
  <c r="J13" i="5" s="1"/>
  <c r="D57" i="5"/>
  <c r="G66" i="5"/>
  <c r="J66" i="5" s="1"/>
  <c r="E72" i="5"/>
  <c r="F72" i="5" s="1"/>
  <c r="G72" i="5" s="1"/>
  <c r="I12" i="5"/>
  <c r="I9" i="5" s="1"/>
  <c r="I66" i="5"/>
  <c r="E87" i="5"/>
  <c r="F87" i="5" s="1"/>
  <c r="I87" i="5" s="1"/>
  <c r="G68" i="4"/>
  <c r="J68" i="4" s="1"/>
  <c r="I68" i="4"/>
  <c r="S68" i="21" s="1"/>
  <c r="D57" i="4"/>
  <c r="G66" i="4"/>
  <c r="J66" i="4" s="1"/>
  <c r="E72" i="4"/>
  <c r="F72" i="4" s="1"/>
  <c r="B9" i="4"/>
  <c r="G11" i="4"/>
  <c r="E12" i="4"/>
  <c r="G12" i="4" s="1"/>
  <c r="J12" i="4" s="1"/>
  <c r="E16" i="4"/>
  <c r="G16" i="4" s="1"/>
  <c r="J16" i="4" s="1"/>
  <c r="I66" i="4"/>
  <c r="I67" i="4"/>
  <c r="E87" i="4"/>
  <c r="F87" i="4" s="1"/>
  <c r="I12" i="4"/>
  <c r="I9" i="4" s="1"/>
  <c r="E11" i="3"/>
  <c r="C9" i="3"/>
  <c r="I68" i="3"/>
  <c r="G68" i="3"/>
  <c r="J68" i="3" s="1"/>
  <c r="C63" i="3"/>
  <c r="I12" i="3"/>
  <c r="I16" i="3"/>
  <c r="B57" i="3"/>
  <c r="E76" i="3"/>
  <c r="F76" i="3" s="1"/>
  <c r="I80" i="3"/>
  <c r="E87" i="3"/>
  <c r="F87" i="3" s="1"/>
  <c r="J80" i="3"/>
  <c r="I13" i="2"/>
  <c r="I17" i="2"/>
  <c r="E69" i="2"/>
  <c r="F69" i="2" s="1"/>
  <c r="I11" i="2"/>
  <c r="F9" i="2"/>
  <c r="E15" i="2"/>
  <c r="E19" i="2"/>
  <c r="G19" i="2" s="1"/>
  <c r="J19" i="2" s="1"/>
  <c r="I15" i="2"/>
  <c r="E61" i="2"/>
  <c r="F61" i="2" s="1"/>
  <c r="D57" i="2"/>
  <c r="E65" i="2"/>
  <c r="F65" i="2" s="1"/>
  <c r="I65" i="2" s="1"/>
  <c r="G66" i="2"/>
  <c r="J66" i="2" s="1"/>
  <c r="G11" i="2"/>
  <c r="I19" i="2"/>
  <c r="C63" i="2"/>
  <c r="I68" i="2"/>
  <c r="B9" i="2"/>
  <c r="C9" i="2"/>
  <c r="J23" i="2"/>
  <c r="G68" i="2"/>
  <c r="J68" i="2" s="1"/>
  <c r="E71" i="2"/>
  <c r="F71" i="2" s="1"/>
  <c r="I80" i="2"/>
  <c r="E42" i="19" l="1"/>
  <c r="R68" i="19"/>
  <c r="O76" i="21"/>
  <c r="P76" i="21"/>
  <c r="O72" i="21"/>
  <c r="P72" i="21"/>
  <c r="O71" i="21"/>
  <c r="P71" i="21"/>
  <c r="P87" i="21"/>
  <c r="O87" i="21"/>
  <c r="P60" i="21"/>
  <c r="O60" i="21"/>
  <c r="O70" i="21"/>
  <c r="P70" i="21"/>
  <c r="P61" i="21"/>
  <c r="O61" i="21"/>
  <c r="G65" i="4"/>
  <c r="J65" i="4" s="1"/>
  <c r="O65" i="21"/>
  <c r="P65" i="21"/>
  <c r="O59" i="21"/>
  <c r="P59" i="21"/>
  <c r="S68" i="19"/>
  <c r="C38" i="19"/>
  <c r="I55" i="21"/>
  <c r="F42" i="21"/>
  <c r="C38" i="21"/>
  <c r="C36" i="21" s="1"/>
  <c r="E42" i="21"/>
  <c r="I49" i="21"/>
  <c r="O69" i="21"/>
  <c r="P69" i="21"/>
  <c r="P67" i="21"/>
  <c r="O67" i="21"/>
  <c r="P9" i="21"/>
  <c r="O9" i="21"/>
  <c r="O65" i="3"/>
  <c r="S80" i="19"/>
  <c r="R80" i="19"/>
  <c r="P65" i="3"/>
  <c r="I65" i="4"/>
  <c r="I65" i="3"/>
  <c r="I65" i="8"/>
  <c r="G65" i="8"/>
  <c r="J65" i="8" s="1"/>
  <c r="G65" i="10"/>
  <c r="J65" i="10" s="1"/>
  <c r="I65" i="10"/>
  <c r="I65" i="6"/>
  <c r="G65" i="6"/>
  <c r="J65" i="6" s="1"/>
  <c r="G65" i="11"/>
  <c r="J65" i="11" s="1"/>
  <c r="I65" i="11"/>
  <c r="I63" i="11" s="1"/>
  <c r="O65" i="2"/>
  <c r="O65" i="19"/>
  <c r="G65" i="2"/>
  <c r="J65" i="2" s="1"/>
  <c r="I65" i="7"/>
  <c r="G65" i="7"/>
  <c r="J65" i="7" s="1"/>
  <c r="I65" i="9"/>
  <c r="G65" i="9"/>
  <c r="J65" i="9" s="1"/>
  <c r="P65" i="2"/>
  <c r="P65" i="19"/>
  <c r="I65" i="12"/>
  <c r="G65" i="12"/>
  <c r="J65" i="12" s="1"/>
  <c r="I65" i="5"/>
  <c r="S19" i="19"/>
  <c r="R19" i="19"/>
  <c r="S12" i="19"/>
  <c r="R12" i="19"/>
  <c r="S11" i="19"/>
  <c r="R11" i="19"/>
  <c r="R17" i="19"/>
  <c r="S17" i="19"/>
  <c r="S13" i="19"/>
  <c r="R13" i="19"/>
  <c r="S18" i="19"/>
  <c r="R18" i="19"/>
  <c r="R14" i="19"/>
  <c r="S14" i="19"/>
  <c r="S15" i="19"/>
  <c r="R15" i="19"/>
  <c r="G59" i="7"/>
  <c r="J59" i="7" s="1"/>
  <c r="G69" i="11"/>
  <c r="J69" i="11" s="1"/>
  <c r="B54" i="2"/>
  <c r="B48" i="4"/>
  <c r="B63" i="12"/>
  <c r="S59" i="19"/>
  <c r="R59" i="19"/>
  <c r="S60" i="19"/>
  <c r="R60" i="19"/>
  <c r="S70" i="19"/>
  <c r="R70" i="19"/>
  <c r="S66" i="19"/>
  <c r="R66" i="19"/>
  <c r="S65" i="19"/>
  <c r="R65" i="19"/>
  <c r="G71" i="5"/>
  <c r="J71" i="5" s="1"/>
  <c r="S76" i="19"/>
  <c r="R76" i="19"/>
  <c r="R79" i="19"/>
  <c r="S79" i="19"/>
  <c r="P9" i="19"/>
  <c r="O9" i="19"/>
  <c r="B48" i="2"/>
  <c r="B41" i="2"/>
  <c r="B48" i="3"/>
  <c r="I70" i="4"/>
  <c r="O70" i="19"/>
  <c r="P70" i="19"/>
  <c r="E55" i="19"/>
  <c r="C51" i="19"/>
  <c r="F55" i="19"/>
  <c r="E24" i="19"/>
  <c r="F24" i="19"/>
  <c r="B48" i="19"/>
  <c r="I69" i="4"/>
  <c r="O69" i="19"/>
  <c r="P69" i="19"/>
  <c r="F74" i="4"/>
  <c r="P76" i="19"/>
  <c r="O76" i="19"/>
  <c r="O67" i="19"/>
  <c r="P67" i="19"/>
  <c r="B54" i="19"/>
  <c r="B48" i="5"/>
  <c r="D36" i="19"/>
  <c r="B41" i="19"/>
  <c r="C21" i="19"/>
  <c r="B27" i="19"/>
  <c r="I71" i="4"/>
  <c r="P71" i="19"/>
  <c r="O71" i="19"/>
  <c r="G72" i="4"/>
  <c r="J72" i="4" s="1"/>
  <c r="O72" i="19"/>
  <c r="P72" i="19"/>
  <c r="I61" i="4"/>
  <c r="S61" i="3" s="1"/>
  <c r="O61" i="19"/>
  <c r="P61" i="19"/>
  <c r="I60" i="4"/>
  <c r="S60" i="3" s="1"/>
  <c r="O60" i="19"/>
  <c r="P60" i="19"/>
  <c r="I87" i="4"/>
  <c r="P87" i="19"/>
  <c r="O87" i="19"/>
  <c r="P59" i="19"/>
  <c r="O59" i="19"/>
  <c r="F49" i="19"/>
  <c r="C45" i="19"/>
  <c r="E49" i="19"/>
  <c r="B21" i="19"/>
  <c r="E23" i="19"/>
  <c r="B40" i="19"/>
  <c r="E25" i="19"/>
  <c r="F25" i="19"/>
  <c r="I42" i="19"/>
  <c r="J72" i="9"/>
  <c r="G70" i="4"/>
  <c r="J70" i="4" s="1"/>
  <c r="J72" i="10"/>
  <c r="G71" i="10"/>
  <c r="J71" i="10" s="1"/>
  <c r="J72" i="11"/>
  <c r="G61" i="3"/>
  <c r="J61" i="3" s="1"/>
  <c r="E57" i="5"/>
  <c r="F59" i="5"/>
  <c r="G59" i="5" s="1"/>
  <c r="J59" i="5" s="1"/>
  <c r="I76" i="11"/>
  <c r="I74" i="11" s="1"/>
  <c r="F63" i="11"/>
  <c r="G67" i="5"/>
  <c r="G61" i="10"/>
  <c r="J61" i="10" s="1"/>
  <c r="G71" i="11"/>
  <c r="J71" i="11" s="1"/>
  <c r="E57" i="10"/>
  <c r="G70" i="11"/>
  <c r="J70" i="11" s="1"/>
  <c r="G59" i="2"/>
  <c r="J59" i="2" s="1"/>
  <c r="G71" i="6"/>
  <c r="J71" i="6" s="1"/>
  <c r="G69" i="8"/>
  <c r="J69" i="8" s="1"/>
  <c r="G69" i="9"/>
  <c r="J69" i="9" s="1"/>
  <c r="E57" i="7"/>
  <c r="I76" i="4"/>
  <c r="G61" i="7"/>
  <c r="J61" i="7" s="1"/>
  <c r="I57" i="7"/>
  <c r="G76" i="11"/>
  <c r="G61" i="8"/>
  <c r="J61" i="8" s="1"/>
  <c r="G61" i="9"/>
  <c r="J61" i="9" s="1"/>
  <c r="G76" i="2"/>
  <c r="J76" i="2" s="1"/>
  <c r="J74" i="2" s="1"/>
  <c r="I76" i="5"/>
  <c r="I74" i="5" s="1"/>
  <c r="F57" i="7"/>
  <c r="E57" i="12"/>
  <c r="E57" i="6"/>
  <c r="G76" i="4"/>
  <c r="B54" i="3"/>
  <c r="B63" i="2"/>
  <c r="E9" i="9"/>
  <c r="G67" i="4"/>
  <c r="E67" i="2"/>
  <c r="F67" i="2" s="1"/>
  <c r="O67" i="2" s="1"/>
  <c r="I9" i="8"/>
  <c r="I67" i="2"/>
  <c r="R80" i="3"/>
  <c r="S80" i="3"/>
  <c r="B63" i="3"/>
  <c r="J67" i="3"/>
  <c r="E67" i="3"/>
  <c r="F67" i="3" s="1"/>
  <c r="O67" i="3" s="1"/>
  <c r="G70" i="2"/>
  <c r="J70" i="2" s="1"/>
  <c r="R80" i="2"/>
  <c r="S80" i="2"/>
  <c r="P60" i="2"/>
  <c r="B54" i="5"/>
  <c r="O60" i="2"/>
  <c r="F59" i="6"/>
  <c r="F57" i="6" s="1"/>
  <c r="I76" i="12"/>
  <c r="I74" i="12" s="1"/>
  <c r="E57" i="4"/>
  <c r="I76" i="8"/>
  <c r="I74" i="8" s="1"/>
  <c r="E57" i="8"/>
  <c r="I67" i="12"/>
  <c r="E67" i="12"/>
  <c r="F67" i="12" s="1"/>
  <c r="F63" i="12" s="1"/>
  <c r="G61" i="12"/>
  <c r="J61" i="12" s="1"/>
  <c r="G76" i="12"/>
  <c r="G76" i="8"/>
  <c r="J76" i="8" s="1"/>
  <c r="G70" i="6"/>
  <c r="J70" i="6" s="1"/>
  <c r="G71" i="4"/>
  <c r="J71" i="4" s="1"/>
  <c r="G59" i="3"/>
  <c r="J59" i="3" s="1"/>
  <c r="P59" i="3"/>
  <c r="O59" i="3"/>
  <c r="P71" i="3"/>
  <c r="O71" i="3"/>
  <c r="P70" i="3"/>
  <c r="O70" i="3"/>
  <c r="B40" i="4"/>
  <c r="S68" i="2"/>
  <c r="R68" i="2"/>
  <c r="F57" i="2"/>
  <c r="O61" i="2"/>
  <c r="P61" i="2"/>
  <c r="R68" i="3"/>
  <c r="S68" i="3"/>
  <c r="B41" i="4"/>
  <c r="B40" i="2"/>
  <c r="B41" i="5"/>
  <c r="R66" i="3"/>
  <c r="S66" i="3"/>
  <c r="P87" i="3"/>
  <c r="O87" i="3"/>
  <c r="S60" i="2"/>
  <c r="R60" i="2"/>
  <c r="F63" i="6"/>
  <c r="G61" i="6"/>
  <c r="J61" i="6" s="1"/>
  <c r="G87" i="11"/>
  <c r="J87" i="11" s="1"/>
  <c r="F59" i="12"/>
  <c r="G59" i="12" s="1"/>
  <c r="J59" i="12" s="1"/>
  <c r="G72" i="2"/>
  <c r="I72" i="2" s="1"/>
  <c r="P72" i="2"/>
  <c r="O72" i="2"/>
  <c r="B41" i="12"/>
  <c r="S79" i="3"/>
  <c r="R79" i="3"/>
  <c r="G87" i="9"/>
  <c r="J87" i="9" s="1"/>
  <c r="G87" i="12"/>
  <c r="J87" i="12" s="1"/>
  <c r="B40" i="5"/>
  <c r="P72" i="3"/>
  <c r="O72" i="3"/>
  <c r="P59" i="2"/>
  <c r="O59" i="2"/>
  <c r="B41" i="3"/>
  <c r="B54" i="4"/>
  <c r="P76" i="3"/>
  <c r="O76" i="3"/>
  <c r="P71" i="2"/>
  <c r="O71" i="2"/>
  <c r="I76" i="9"/>
  <c r="I74" i="9" s="1"/>
  <c r="G71" i="9"/>
  <c r="J71" i="9" s="1"/>
  <c r="F74" i="2"/>
  <c r="P76" i="2"/>
  <c r="O76" i="2"/>
  <c r="B40" i="3"/>
  <c r="S66" i="2"/>
  <c r="R66" i="2"/>
  <c r="E57" i="11"/>
  <c r="P70" i="2"/>
  <c r="O70" i="2"/>
  <c r="O61" i="3"/>
  <c r="P61" i="3"/>
  <c r="B41" i="11"/>
  <c r="G87" i="2"/>
  <c r="J87" i="2" s="1"/>
  <c r="O87" i="2"/>
  <c r="P87" i="2"/>
  <c r="E57" i="3"/>
  <c r="G76" i="9"/>
  <c r="J76" i="9" s="1"/>
  <c r="J74" i="9" s="1"/>
  <c r="B67" i="9"/>
  <c r="P60" i="3"/>
  <c r="O60" i="3"/>
  <c r="S79" i="2"/>
  <c r="R79" i="2"/>
  <c r="G69" i="3"/>
  <c r="J69" i="3" s="1"/>
  <c r="P69" i="3"/>
  <c r="O69" i="3"/>
  <c r="I9" i="3"/>
  <c r="S12" i="3"/>
  <c r="R12" i="3"/>
  <c r="E63" i="11"/>
  <c r="G67" i="11"/>
  <c r="S17" i="3"/>
  <c r="R17" i="3"/>
  <c r="G67" i="7"/>
  <c r="G69" i="12"/>
  <c r="J69" i="12" s="1"/>
  <c r="P9" i="3"/>
  <c r="O9" i="3"/>
  <c r="R14" i="3"/>
  <c r="S14" i="3"/>
  <c r="E9" i="10"/>
  <c r="S67" i="3"/>
  <c r="R67" i="3"/>
  <c r="S16" i="3"/>
  <c r="R16" i="3"/>
  <c r="S16" i="2"/>
  <c r="R16" i="2"/>
  <c r="R17" i="2"/>
  <c r="S17" i="2"/>
  <c r="S19" i="2"/>
  <c r="R19" i="2"/>
  <c r="S14" i="2"/>
  <c r="R14" i="2"/>
  <c r="R18" i="2"/>
  <c r="S18" i="2"/>
  <c r="S12" i="2"/>
  <c r="R12" i="2"/>
  <c r="S15" i="2"/>
  <c r="R15" i="2"/>
  <c r="E9" i="2"/>
  <c r="R13" i="2"/>
  <c r="S13" i="2"/>
  <c r="S11" i="2"/>
  <c r="R11" i="2"/>
  <c r="O9" i="2"/>
  <c r="P9" i="2"/>
  <c r="P69" i="2"/>
  <c r="O69" i="2"/>
  <c r="I72" i="7"/>
  <c r="J72" i="7"/>
  <c r="E57" i="9"/>
  <c r="I68" i="5"/>
  <c r="G71" i="7"/>
  <c r="J71" i="7" s="1"/>
  <c r="G76" i="5"/>
  <c r="G61" i="2"/>
  <c r="J61" i="2" s="1"/>
  <c r="G70" i="5"/>
  <c r="J70" i="5" s="1"/>
  <c r="G70" i="8"/>
  <c r="J70" i="8" s="1"/>
  <c r="F63" i="10"/>
  <c r="G87" i="7"/>
  <c r="J87" i="7" s="1"/>
  <c r="F63" i="5"/>
  <c r="E9" i="7"/>
  <c r="G67" i="6"/>
  <c r="I63" i="10"/>
  <c r="G12" i="10"/>
  <c r="J12" i="10" s="1"/>
  <c r="J9" i="10" s="1"/>
  <c r="E63" i="7"/>
  <c r="G67" i="10"/>
  <c r="E9" i="6"/>
  <c r="E63" i="5"/>
  <c r="E9" i="11"/>
  <c r="G69" i="4"/>
  <c r="J69" i="4" s="1"/>
  <c r="G69" i="5"/>
  <c r="J69" i="5" s="1"/>
  <c r="E9" i="4"/>
  <c r="E63" i="10"/>
  <c r="G69" i="2"/>
  <c r="J69" i="2" s="1"/>
  <c r="E9" i="8"/>
  <c r="E9" i="12"/>
  <c r="G71" i="12"/>
  <c r="J71" i="12" s="1"/>
  <c r="J72" i="12"/>
  <c r="I72" i="12"/>
  <c r="J9" i="12"/>
  <c r="G9" i="12"/>
  <c r="G70" i="12"/>
  <c r="J70" i="12" s="1"/>
  <c r="J66" i="11"/>
  <c r="G61" i="11"/>
  <c r="J61" i="11" s="1"/>
  <c r="G13" i="11"/>
  <c r="J13" i="11" s="1"/>
  <c r="J59" i="11"/>
  <c r="F57" i="11"/>
  <c r="I59" i="11"/>
  <c r="I57" i="11" s="1"/>
  <c r="J11" i="11"/>
  <c r="J76" i="10"/>
  <c r="J74" i="10" s="1"/>
  <c r="G74" i="10"/>
  <c r="I9" i="10"/>
  <c r="J59" i="10"/>
  <c r="F57" i="10"/>
  <c r="I59" i="10"/>
  <c r="I57" i="10" s="1"/>
  <c r="G87" i="10"/>
  <c r="J87" i="10" s="1"/>
  <c r="J66" i="10"/>
  <c r="G70" i="10"/>
  <c r="J70" i="10" s="1"/>
  <c r="F74" i="10"/>
  <c r="I76" i="10"/>
  <c r="G69" i="10"/>
  <c r="J69" i="10" s="1"/>
  <c r="J66" i="9"/>
  <c r="J11" i="9"/>
  <c r="G70" i="9"/>
  <c r="J70" i="9" s="1"/>
  <c r="G13" i="9"/>
  <c r="J13" i="9" s="1"/>
  <c r="J59" i="9"/>
  <c r="F57" i="9"/>
  <c r="I59" i="9"/>
  <c r="I57" i="9" s="1"/>
  <c r="J72" i="8"/>
  <c r="I72" i="8"/>
  <c r="F67" i="8"/>
  <c r="F63" i="8" s="1"/>
  <c r="E63" i="8"/>
  <c r="G71" i="8"/>
  <c r="J71" i="8" s="1"/>
  <c r="J59" i="8"/>
  <c r="G13" i="8"/>
  <c r="J13" i="8" s="1"/>
  <c r="F57" i="8"/>
  <c r="I59" i="8"/>
  <c r="I57" i="8" s="1"/>
  <c r="J11" i="8"/>
  <c r="G87" i="8"/>
  <c r="J87" i="8" s="1"/>
  <c r="J76" i="7"/>
  <c r="J74" i="7" s="1"/>
  <c r="G74" i="7"/>
  <c r="F74" i="7"/>
  <c r="I76" i="7"/>
  <c r="G69" i="7"/>
  <c r="J69" i="7" s="1"/>
  <c r="F63" i="7"/>
  <c r="G70" i="7"/>
  <c r="J70" i="7" s="1"/>
  <c r="J66" i="7"/>
  <c r="G12" i="7"/>
  <c r="J72" i="6"/>
  <c r="I72" i="6"/>
  <c r="J76" i="6"/>
  <c r="G74" i="6"/>
  <c r="G69" i="6"/>
  <c r="J69" i="6" s="1"/>
  <c r="I76" i="6"/>
  <c r="F74" i="6"/>
  <c r="E63" i="6"/>
  <c r="G87" i="6"/>
  <c r="J87" i="6" s="1"/>
  <c r="G9" i="6"/>
  <c r="J11" i="6"/>
  <c r="G87" i="5"/>
  <c r="J87" i="5" s="1"/>
  <c r="G61" i="5"/>
  <c r="J61" i="5" s="1"/>
  <c r="E9" i="5"/>
  <c r="J72" i="5"/>
  <c r="I72" i="5"/>
  <c r="G9" i="5"/>
  <c r="J11" i="5"/>
  <c r="F63" i="4"/>
  <c r="I59" i="4"/>
  <c r="F57" i="4"/>
  <c r="E63" i="4"/>
  <c r="G87" i="4"/>
  <c r="J87" i="4" s="1"/>
  <c r="G9" i="4"/>
  <c r="J11" i="4"/>
  <c r="G59" i="4"/>
  <c r="G61" i="4"/>
  <c r="J61" i="4" s="1"/>
  <c r="I69" i="3"/>
  <c r="G11" i="3"/>
  <c r="E9" i="3"/>
  <c r="G87" i="3"/>
  <c r="J87" i="3" s="1"/>
  <c r="G76" i="3"/>
  <c r="I71" i="3"/>
  <c r="G71" i="3"/>
  <c r="J71" i="3" s="1"/>
  <c r="I70" i="3"/>
  <c r="G70" i="3"/>
  <c r="J70" i="3" s="1"/>
  <c r="J72" i="3"/>
  <c r="I72" i="3"/>
  <c r="I76" i="3"/>
  <c r="F74" i="3"/>
  <c r="I87" i="3"/>
  <c r="I59" i="3"/>
  <c r="F57" i="3"/>
  <c r="I71" i="2"/>
  <c r="G71" i="2"/>
  <c r="J71" i="2" s="1"/>
  <c r="E57" i="2"/>
  <c r="G15" i="2"/>
  <c r="J15" i="2" s="1"/>
  <c r="I74" i="2"/>
  <c r="J11" i="2"/>
  <c r="I87" i="2"/>
  <c r="I61" i="2"/>
  <c r="I9" i="2"/>
  <c r="I69" i="2"/>
  <c r="I63" i="7" l="1"/>
  <c r="R65" i="3"/>
  <c r="S65" i="3"/>
  <c r="R65" i="2"/>
  <c r="I63" i="8"/>
  <c r="P74" i="21"/>
  <c r="O74" i="21"/>
  <c r="O57" i="21"/>
  <c r="P57" i="21"/>
  <c r="I42" i="21"/>
  <c r="F47" i="21"/>
  <c r="E47" i="21"/>
  <c r="B45" i="21"/>
  <c r="F40" i="21"/>
  <c r="B38" i="21"/>
  <c r="E40" i="21"/>
  <c r="F48" i="21"/>
  <c r="E48" i="21"/>
  <c r="F41" i="21"/>
  <c r="E41" i="21"/>
  <c r="E53" i="21"/>
  <c r="B51" i="21"/>
  <c r="F53" i="21"/>
  <c r="F54" i="21"/>
  <c r="E54" i="21"/>
  <c r="P63" i="21"/>
  <c r="O63" i="21"/>
  <c r="S65" i="2"/>
  <c r="G9" i="10"/>
  <c r="I63" i="6"/>
  <c r="R9" i="19"/>
  <c r="S9" i="19"/>
  <c r="I72" i="4"/>
  <c r="I63" i="4" s="1"/>
  <c r="R60" i="3"/>
  <c r="G57" i="9"/>
  <c r="R74" i="19"/>
  <c r="S74" i="19"/>
  <c r="S69" i="19"/>
  <c r="R69" i="19"/>
  <c r="S72" i="19"/>
  <c r="R72" i="19"/>
  <c r="S67" i="2"/>
  <c r="S67" i="19"/>
  <c r="R67" i="19"/>
  <c r="R61" i="19"/>
  <c r="S61" i="19"/>
  <c r="S71" i="19"/>
  <c r="R71" i="19"/>
  <c r="R87" i="19"/>
  <c r="S87" i="19"/>
  <c r="E21" i="19"/>
  <c r="I57" i="4"/>
  <c r="R61" i="3"/>
  <c r="C36" i="19"/>
  <c r="S76" i="2"/>
  <c r="E54" i="19"/>
  <c r="F54" i="19"/>
  <c r="I55" i="19"/>
  <c r="S55" i="21" s="1"/>
  <c r="I49" i="19"/>
  <c r="R49" i="21" s="1"/>
  <c r="F48" i="19"/>
  <c r="E48" i="19"/>
  <c r="B53" i="19"/>
  <c r="I25" i="19"/>
  <c r="G25" i="19"/>
  <c r="J25" i="19" s="1"/>
  <c r="S70" i="2"/>
  <c r="G24" i="19"/>
  <c r="F21" i="19"/>
  <c r="I24" i="19"/>
  <c r="F40" i="19"/>
  <c r="B38" i="19"/>
  <c r="E40" i="19"/>
  <c r="F41" i="19"/>
  <c r="E41" i="19"/>
  <c r="S59" i="2"/>
  <c r="P74" i="19"/>
  <c r="O74" i="19"/>
  <c r="O57" i="19"/>
  <c r="P57" i="19"/>
  <c r="P63" i="19"/>
  <c r="O63" i="19"/>
  <c r="G63" i="11"/>
  <c r="J57" i="3"/>
  <c r="J57" i="10"/>
  <c r="K57" i="10" s="1"/>
  <c r="F57" i="5"/>
  <c r="I59" i="6"/>
  <c r="I57" i="6" s="1"/>
  <c r="G57" i="10"/>
  <c r="G59" i="6"/>
  <c r="G57" i="6" s="1"/>
  <c r="I59" i="5"/>
  <c r="I57" i="5" s="1"/>
  <c r="G74" i="8"/>
  <c r="E63" i="2"/>
  <c r="J57" i="7"/>
  <c r="K57" i="7" s="1"/>
  <c r="J57" i="12"/>
  <c r="G57" i="7"/>
  <c r="J57" i="8"/>
  <c r="K57" i="8" s="1"/>
  <c r="I63" i="12"/>
  <c r="G67" i="3"/>
  <c r="G63" i="3" s="1"/>
  <c r="F63" i="3"/>
  <c r="O63" i="3" s="1"/>
  <c r="G74" i="2"/>
  <c r="J76" i="11"/>
  <c r="J74" i="11" s="1"/>
  <c r="K74" i="11" s="1"/>
  <c r="G74" i="11"/>
  <c r="J57" i="9"/>
  <c r="K57" i="9" s="1"/>
  <c r="I74" i="4"/>
  <c r="G57" i="8"/>
  <c r="I59" i="12"/>
  <c r="I57" i="12" s="1"/>
  <c r="G57" i="12"/>
  <c r="G57" i="3"/>
  <c r="G74" i="9"/>
  <c r="J76" i="4"/>
  <c r="G74" i="4"/>
  <c r="E63" i="3"/>
  <c r="P67" i="3"/>
  <c r="P67" i="2"/>
  <c r="G67" i="2"/>
  <c r="G63" i="2" s="1"/>
  <c r="F63" i="2"/>
  <c r="P63" i="2" s="1"/>
  <c r="J57" i="2"/>
  <c r="E63" i="12"/>
  <c r="R67" i="2"/>
  <c r="R76" i="2"/>
  <c r="J72" i="2"/>
  <c r="J63" i="2" s="1"/>
  <c r="G63" i="4"/>
  <c r="R70" i="2"/>
  <c r="K74" i="9"/>
  <c r="J76" i="12"/>
  <c r="G74" i="12"/>
  <c r="J63" i="4"/>
  <c r="S72" i="2"/>
  <c r="R72" i="2"/>
  <c r="J63" i="8"/>
  <c r="O57" i="3"/>
  <c r="P57" i="3"/>
  <c r="J63" i="6"/>
  <c r="R59" i="2"/>
  <c r="J57" i="11"/>
  <c r="K57" i="11" s="1"/>
  <c r="F57" i="12"/>
  <c r="J63" i="12"/>
  <c r="B63" i="9"/>
  <c r="J67" i="9"/>
  <c r="J63" i="9" s="1"/>
  <c r="S59" i="3"/>
  <c r="R59" i="3"/>
  <c r="S61" i="2"/>
  <c r="R61" i="2"/>
  <c r="S76" i="3"/>
  <c r="R76" i="3"/>
  <c r="S70" i="3"/>
  <c r="R70" i="3"/>
  <c r="G57" i="11"/>
  <c r="E67" i="9"/>
  <c r="I67" i="9"/>
  <c r="I63" i="9" s="1"/>
  <c r="P57" i="2"/>
  <c r="O57" i="2"/>
  <c r="R87" i="3"/>
  <c r="S87" i="3"/>
  <c r="P74" i="3"/>
  <c r="O74" i="3"/>
  <c r="I57" i="2"/>
  <c r="G57" i="2"/>
  <c r="S87" i="2"/>
  <c r="R87" i="2"/>
  <c r="J63" i="5"/>
  <c r="P74" i="2"/>
  <c r="O74" i="2"/>
  <c r="S71" i="2"/>
  <c r="R71" i="2"/>
  <c r="S71" i="3"/>
  <c r="R71" i="3"/>
  <c r="S9" i="3"/>
  <c r="R9" i="3"/>
  <c r="R69" i="3"/>
  <c r="S69" i="3"/>
  <c r="S69" i="2"/>
  <c r="R69" i="2"/>
  <c r="R9" i="2"/>
  <c r="S9" i="2"/>
  <c r="G63" i="5"/>
  <c r="J57" i="5"/>
  <c r="G57" i="5"/>
  <c r="G63" i="10"/>
  <c r="G74" i="5"/>
  <c r="J76" i="5"/>
  <c r="J63" i="3"/>
  <c r="G63" i="6"/>
  <c r="G67" i="8"/>
  <c r="G63" i="8" s="1"/>
  <c r="G9" i="11"/>
  <c r="I63" i="3"/>
  <c r="G63" i="7"/>
  <c r="G9" i="8"/>
  <c r="G67" i="12"/>
  <c r="G63" i="12" s="1"/>
  <c r="K9" i="12"/>
  <c r="J9" i="11"/>
  <c r="J63" i="11"/>
  <c r="K63" i="11" s="1"/>
  <c r="J63" i="10"/>
  <c r="K63" i="10" s="1"/>
  <c r="I74" i="10"/>
  <c r="K9" i="10"/>
  <c r="J9" i="9"/>
  <c r="G9" i="9"/>
  <c r="J74" i="8"/>
  <c r="J9" i="8"/>
  <c r="J12" i="7"/>
  <c r="G9" i="7"/>
  <c r="I74" i="7"/>
  <c r="J63" i="7"/>
  <c r="K63" i="7" s="1"/>
  <c r="J9" i="6"/>
  <c r="J74" i="6"/>
  <c r="I74" i="6"/>
  <c r="I63" i="5"/>
  <c r="J9" i="5"/>
  <c r="J9" i="4"/>
  <c r="G57" i="4"/>
  <c r="J59" i="4"/>
  <c r="J57" i="4" s="1"/>
  <c r="J76" i="3"/>
  <c r="G74" i="3"/>
  <c r="I57" i="3"/>
  <c r="I74" i="3"/>
  <c r="J11" i="3"/>
  <c r="G9" i="3"/>
  <c r="K74" i="2"/>
  <c r="J9" i="2"/>
  <c r="I63" i="2"/>
  <c r="G9" i="2"/>
  <c r="E45" i="21" l="1"/>
  <c r="S49" i="21"/>
  <c r="S42" i="21"/>
  <c r="R42" i="21"/>
  <c r="K63" i="8"/>
  <c r="R55" i="21"/>
  <c r="S24" i="21"/>
  <c r="R24" i="21"/>
  <c r="S25" i="21"/>
  <c r="R25" i="21"/>
  <c r="R72" i="3"/>
  <c r="B36" i="21"/>
  <c r="F51" i="21"/>
  <c r="G53" i="21"/>
  <c r="I53" i="21"/>
  <c r="F38" i="21"/>
  <c r="G40" i="21"/>
  <c r="I40" i="21"/>
  <c r="E51" i="21"/>
  <c r="I54" i="21"/>
  <c r="I41" i="21"/>
  <c r="F45" i="21"/>
  <c r="I47" i="21"/>
  <c r="G47" i="21"/>
  <c r="I48" i="21"/>
  <c r="E38" i="21"/>
  <c r="S72" i="3"/>
  <c r="K63" i="6"/>
  <c r="K57" i="4"/>
  <c r="R57" i="19"/>
  <c r="S57" i="19"/>
  <c r="R63" i="19"/>
  <c r="S63" i="19"/>
  <c r="K63" i="4"/>
  <c r="I41" i="19"/>
  <c r="E38" i="19"/>
  <c r="E53" i="19"/>
  <c r="E51" i="19" s="1"/>
  <c r="F53" i="19"/>
  <c r="B51" i="19"/>
  <c r="I40" i="19"/>
  <c r="G40" i="19"/>
  <c r="F38" i="19"/>
  <c r="I54" i="19"/>
  <c r="R74" i="2"/>
  <c r="I21" i="19"/>
  <c r="I48" i="19"/>
  <c r="J24" i="19"/>
  <c r="G21" i="19"/>
  <c r="B47" i="19"/>
  <c r="J59" i="6"/>
  <c r="J57" i="6" s="1"/>
  <c r="K57" i="6" s="1"/>
  <c r="K57" i="5"/>
  <c r="K63" i="12"/>
  <c r="K57" i="2"/>
  <c r="P63" i="3"/>
  <c r="K57" i="12"/>
  <c r="J74" i="4"/>
  <c r="K74" i="4" s="1"/>
  <c r="K63" i="9"/>
  <c r="O63" i="2"/>
  <c r="J74" i="12"/>
  <c r="K74" i="12" s="1"/>
  <c r="R57" i="2"/>
  <c r="S57" i="2"/>
  <c r="S74" i="2"/>
  <c r="F67" i="9"/>
  <c r="F63" i="9" s="1"/>
  <c r="E63" i="9"/>
  <c r="S57" i="3"/>
  <c r="R57" i="3"/>
  <c r="R74" i="3"/>
  <c r="S74" i="3"/>
  <c r="K63" i="3"/>
  <c r="S63" i="3"/>
  <c r="R63" i="3"/>
  <c r="S63" i="2"/>
  <c r="R63" i="2"/>
  <c r="J74" i="5"/>
  <c r="K74" i="5" s="1"/>
  <c r="K9" i="11"/>
  <c r="K74" i="10"/>
  <c r="K9" i="9"/>
  <c r="K9" i="8"/>
  <c r="K74" i="8"/>
  <c r="J9" i="7"/>
  <c r="K74" i="7"/>
  <c r="K74" i="6"/>
  <c r="K9" i="6"/>
  <c r="K63" i="5"/>
  <c r="K9" i="5"/>
  <c r="K9" i="4"/>
  <c r="J74" i="3"/>
  <c r="K74" i="3" s="1"/>
  <c r="J9" i="3"/>
  <c r="K57" i="3"/>
  <c r="K63" i="2"/>
  <c r="K9" i="2"/>
  <c r="R40" i="21" l="1"/>
  <c r="S40" i="21"/>
  <c r="S48" i="21"/>
  <c r="R48" i="21"/>
  <c r="S21" i="21"/>
  <c r="R21" i="21"/>
  <c r="R41" i="21"/>
  <c r="S41" i="21"/>
  <c r="S54" i="21"/>
  <c r="R54" i="21"/>
  <c r="F36" i="21"/>
  <c r="G45" i="21"/>
  <c r="J47" i="21"/>
  <c r="J45" i="21" s="1"/>
  <c r="I51" i="21"/>
  <c r="E36" i="21"/>
  <c r="I45" i="21"/>
  <c r="I38" i="21"/>
  <c r="G51" i="21"/>
  <c r="J53" i="21"/>
  <c r="J51" i="21" s="1"/>
  <c r="G38" i="21"/>
  <c r="J40" i="21"/>
  <c r="G38" i="19"/>
  <c r="J40" i="19"/>
  <c r="I38" i="19"/>
  <c r="B45" i="19"/>
  <c r="B36" i="19" s="1"/>
  <c r="F47" i="19"/>
  <c r="E47" i="19"/>
  <c r="E45" i="19" s="1"/>
  <c r="E36" i="19" s="1"/>
  <c r="G53" i="19"/>
  <c r="F51" i="19"/>
  <c r="I53" i="19"/>
  <c r="S53" i="21" s="1"/>
  <c r="J21" i="19"/>
  <c r="G67" i="9"/>
  <c r="G63" i="9" s="1"/>
  <c r="K9" i="7"/>
  <c r="K9" i="3"/>
  <c r="R53" i="21" l="1"/>
  <c r="S38" i="21"/>
  <c r="R38" i="21"/>
  <c r="K45" i="21"/>
  <c r="F34" i="21"/>
  <c r="I36" i="21"/>
  <c r="G36" i="21"/>
  <c r="G34" i="21" s="1"/>
  <c r="K51" i="21"/>
  <c r="J38" i="21"/>
  <c r="J36" i="21" s="1"/>
  <c r="J34" i="21" s="1"/>
  <c r="G51" i="19"/>
  <c r="J53" i="19"/>
  <c r="J51" i="19" s="1"/>
  <c r="K21" i="19"/>
  <c r="J38" i="19"/>
  <c r="K38" i="19" s="1"/>
  <c r="I51" i="19"/>
  <c r="R51" i="21" s="1"/>
  <c r="F45" i="19"/>
  <c r="I47" i="19"/>
  <c r="G47" i="19"/>
  <c r="D38" i="2"/>
  <c r="S51" i="21" l="1"/>
  <c r="R47" i="21"/>
  <c r="S47" i="21"/>
  <c r="K36" i="21"/>
  <c r="I34" i="21"/>
  <c r="K38" i="21"/>
  <c r="K51" i="19"/>
  <c r="G45" i="19"/>
  <c r="G36" i="19" s="1"/>
  <c r="G34" i="19" s="1"/>
  <c r="J47" i="19"/>
  <c r="I45" i="19"/>
  <c r="F36" i="19"/>
  <c r="D45" i="2"/>
  <c r="C38" i="2"/>
  <c r="E42" i="2"/>
  <c r="F42" i="2"/>
  <c r="D51" i="2"/>
  <c r="R45" i="21" l="1"/>
  <c r="S45" i="21"/>
  <c r="K34" i="21"/>
  <c r="I36" i="19"/>
  <c r="J45" i="19"/>
  <c r="J36" i="19" s="1"/>
  <c r="J34" i="19" s="1"/>
  <c r="F34" i="19"/>
  <c r="D36" i="2"/>
  <c r="D21" i="2"/>
  <c r="I42" i="2"/>
  <c r="C21" i="2"/>
  <c r="F55" i="2"/>
  <c r="C51" i="2"/>
  <c r="E55" i="2"/>
  <c r="F49" i="2"/>
  <c r="E49" i="2"/>
  <c r="C45" i="2"/>
  <c r="B27" i="2"/>
  <c r="R36" i="21" l="1"/>
  <c r="S36" i="21"/>
  <c r="S42" i="19"/>
  <c r="R42" i="19"/>
  <c r="K36" i="19"/>
  <c r="I34" i="19"/>
  <c r="K45" i="19"/>
  <c r="C36" i="2"/>
  <c r="I55" i="2"/>
  <c r="I49" i="2"/>
  <c r="S34" i="21" l="1"/>
  <c r="R34" i="21"/>
  <c r="S49" i="19"/>
  <c r="R49" i="19"/>
  <c r="R55" i="19"/>
  <c r="S55" i="19"/>
  <c r="K34" i="19"/>
  <c r="I29" i="3" l="1"/>
  <c r="I31" i="12" l="1"/>
  <c r="I30" i="10"/>
  <c r="I30" i="12"/>
  <c r="I29" i="10"/>
  <c r="F27" i="12" l="1"/>
  <c r="I29" i="12"/>
  <c r="I32" i="12"/>
  <c r="G32" i="12"/>
  <c r="J32" i="12" s="1"/>
  <c r="F27" i="10"/>
  <c r="I31" i="10"/>
  <c r="I32" i="10"/>
  <c r="G32" i="10"/>
  <c r="J32" i="10" s="1"/>
  <c r="I27" i="12" l="1"/>
  <c r="I27" i="10"/>
  <c r="D21" i="3"/>
  <c r="D45" i="3"/>
  <c r="D51" i="3"/>
  <c r="F55" i="3" l="1"/>
  <c r="E55" i="3"/>
  <c r="C51" i="3"/>
  <c r="C21" i="3"/>
  <c r="F42" i="3"/>
  <c r="E42" i="3"/>
  <c r="C38" i="3"/>
  <c r="C45" i="3"/>
  <c r="F49" i="3"/>
  <c r="E49" i="3"/>
  <c r="D38" i="3"/>
  <c r="D36" i="3" s="1"/>
  <c r="I49" i="3" l="1"/>
  <c r="C36" i="3"/>
  <c r="B27" i="3"/>
  <c r="I55" i="3"/>
  <c r="I42" i="3"/>
  <c r="R42" i="2" l="1"/>
  <c r="S42" i="2"/>
  <c r="S55" i="2"/>
  <c r="R55" i="2"/>
  <c r="S49" i="2"/>
  <c r="R49" i="2"/>
  <c r="C27" i="12" l="1"/>
  <c r="D27" i="12"/>
  <c r="D27" i="10" l="1"/>
  <c r="C27" i="11"/>
  <c r="D27" i="11"/>
  <c r="C27" i="10"/>
  <c r="I32" i="11" l="1"/>
  <c r="G32" i="11"/>
  <c r="J32" i="11" s="1"/>
  <c r="D38" i="4"/>
  <c r="D51" i="4"/>
  <c r="F49" i="4" l="1"/>
  <c r="C45" i="4"/>
  <c r="E49" i="4"/>
  <c r="D21" i="4"/>
  <c r="D45" i="4"/>
  <c r="D36" i="4" s="1"/>
  <c r="E55" i="4"/>
  <c r="F55" i="4"/>
  <c r="C51" i="4"/>
  <c r="C21" i="4"/>
  <c r="F42" i="4"/>
  <c r="C38" i="4"/>
  <c r="E42" i="4"/>
  <c r="P42" i="21" l="1"/>
  <c r="O42" i="21"/>
  <c r="O55" i="21"/>
  <c r="P55" i="21"/>
  <c r="O49" i="21"/>
  <c r="P49" i="21"/>
  <c r="O55" i="19"/>
  <c r="P55" i="19"/>
  <c r="P42" i="19"/>
  <c r="O42" i="19"/>
  <c r="P49" i="19"/>
  <c r="O49" i="19"/>
  <c r="I55" i="4"/>
  <c r="P55" i="2"/>
  <c r="O55" i="2"/>
  <c r="P55" i="3"/>
  <c r="O55" i="3"/>
  <c r="I42" i="4"/>
  <c r="P42" i="2"/>
  <c r="O42" i="2"/>
  <c r="O42" i="3"/>
  <c r="P42" i="3"/>
  <c r="I49" i="4"/>
  <c r="P49" i="2"/>
  <c r="O49" i="2"/>
  <c r="O49" i="3"/>
  <c r="P49" i="3"/>
  <c r="C36" i="4"/>
  <c r="R42" i="3" l="1"/>
  <c r="S42" i="3"/>
  <c r="R49" i="3"/>
  <c r="S49" i="3"/>
  <c r="S55" i="3"/>
  <c r="R55" i="3"/>
  <c r="B27" i="8" l="1"/>
  <c r="B27" i="6" l="1"/>
  <c r="B27" i="4"/>
  <c r="B27" i="5"/>
  <c r="B27" i="9"/>
  <c r="B27" i="7"/>
  <c r="D21" i="5" l="1"/>
  <c r="D45" i="5"/>
  <c r="D38" i="5"/>
  <c r="D51" i="5"/>
  <c r="D36" i="5" l="1"/>
  <c r="F49" i="5"/>
  <c r="I49" i="5" s="1"/>
  <c r="E49" i="5"/>
  <c r="C45" i="5"/>
  <c r="E55" i="5"/>
  <c r="F55" i="5"/>
  <c r="I55" i="5" s="1"/>
  <c r="C51" i="5"/>
  <c r="F42" i="5"/>
  <c r="I42" i="5" s="1"/>
  <c r="E42" i="5"/>
  <c r="C38" i="5"/>
  <c r="C21" i="5"/>
  <c r="C36" i="5" l="1"/>
  <c r="D45" i="6" l="1"/>
  <c r="D38" i="12"/>
  <c r="D38" i="11"/>
  <c r="D38" i="10"/>
  <c r="D38" i="9"/>
  <c r="D38" i="8"/>
  <c r="D38" i="7"/>
  <c r="D38" i="6"/>
  <c r="D45" i="8" l="1"/>
  <c r="D45" i="9"/>
  <c r="D51" i="7"/>
  <c r="D45" i="10"/>
  <c r="F42" i="6"/>
  <c r="I42" i="6" s="1"/>
  <c r="E42" i="6"/>
  <c r="C38" i="6"/>
  <c r="F42" i="12"/>
  <c r="I42" i="12" s="1"/>
  <c r="C38" i="12"/>
  <c r="E42" i="12"/>
  <c r="F42" i="8"/>
  <c r="I42" i="8" s="1"/>
  <c r="C38" i="8"/>
  <c r="E42" i="8"/>
  <c r="C21" i="8"/>
  <c r="D45" i="7"/>
  <c r="F42" i="7"/>
  <c r="I42" i="7" s="1"/>
  <c r="C38" i="7"/>
  <c r="E42" i="7"/>
  <c r="D51" i="10"/>
  <c r="F42" i="9"/>
  <c r="I42" i="9" s="1"/>
  <c r="C38" i="9"/>
  <c r="E42" i="9"/>
  <c r="C21" i="7"/>
  <c r="E49" i="6"/>
  <c r="F49" i="6"/>
  <c r="I49" i="6" s="1"/>
  <c r="C45" i="6"/>
  <c r="D21" i="9"/>
  <c r="D51" i="8"/>
  <c r="D45" i="12"/>
  <c r="D21" i="10"/>
  <c r="D51" i="9"/>
  <c r="D21" i="12"/>
  <c r="C21" i="9"/>
  <c r="D51" i="12"/>
  <c r="E42" i="10"/>
  <c r="F42" i="10"/>
  <c r="I42" i="10" s="1"/>
  <c r="C38" i="10"/>
  <c r="D21" i="6"/>
  <c r="D36" i="10" l="1"/>
  <c r="D36" i="9"/>
  <c r="D21" i="8"/>
  <c r="D36" i="7"/>
  <c r="D36" i="12"/>
  <c r="D21" i="7"/>
  <c r="D51" i="6"/>
  <c r="D36" i="6" s="1"/>
  <c r="F55" i="8"/>
  <c r="I55" i="8" s="1"/>
  <c r="C51" i="8"/>
  <c r="E55" i="8"/>
  <c r="C21" i="11"/>
  <c r="F42" i="11"/>
  <c r="I42" i="11" s="1"/>
  <c r="E42" i="11"/>
  <c r="C38" i="11"/>
  <c r="E49" i="11"/>
  <c r="F49" i="11"/>
  <c r="I49" i="11" s="1"/>
  <c r="C45" i="11"/>
  <c r="C21" i="12"/>
  <c r="D45" i="11"/>
  <c r="F49" i="9"/>
  <c r="I49" i="9" s="1"/>
  <c r="C45" i="9"/>
  <c r="E49" i="9"/>
  <c r="D36" i="8"/>
  <c r="E49" i="12"/>
  <c r="C45" i="12"/>
  <c r="F49" i="12"/>
  <c r="I49" i="12" s="1"/>
  <c r="C45" i="7"/>
  <c r="F49" i="7"/>
  <c r="I49" i="7" s="1"/>
  <c r="E49" i="7"/>
  <c r="E49" i="10"/>
  <c r="F49" i="10"/>
  <c r="I49" i="10" s="1"/>
  <c r="C45" i="10"/>
  <c r="D51" i="11"/>
  <c r="F55" i="6"/>
  <c r="I55" i="6" s="1"/>
  <c r="C51" i="6"/>
  <c r="C36" i="6" s="1"/>
  <c r="E55" i="6"/>
  <c r="C21" i="6"/>
  <c r="C21" i="10"/>
  <c r="E49" i="8"/>
  <c r="F49" i="8"/>
  <c r="I49" i="8" s="1"/>
  <c r="C45" i="8"/>
  <c r="F55" i="11"/>
  <c r="I55" i="11" s="1"/>
  <c r="C51" i="11"/>
  <c r="E55" i="11"/>
  <c r="E55" i="9"/>
  <c r="F55" i="9"/>
  <c r="I55" i="9" s="1"/>
  <c r="C51" i="9"/>
  <c r="F55" i="12"/>
  <c r="I55" i="12" s="1"/>
  <c r="C51" i="12"/>
  <c r="E55" i="12"/>
  <c r="D21" i="11"/>
  <c r="F55" i="7"/>
  <c r="I55" i="7" s="1"/>
  <c r="C51" i="7"/>
  <c r="E55" i="7"/>
  <c r="C36" i="8" l="1"/>
  <c r="C36" i="7"/>
  <c r="C36" i="12"/>
  <c r="C36" i="9"/>
  <c r="F55" i="10"/>
  <c r="I55" i="10" s="1"/>
  <c r="C51" i="10"/>
  <c r="C36" i="10" s="1"/>
  <c r="E55" i="10"/>
  <c r="C36" i="11"/>
  <c r="D36" i="11"/>
  <c r="F24" i="3" l="1"/>
  <c r="E24" i="3"/>
  <c r="G30" i="12" l="1"/>
  <c r="J30" i="12" s="1"/>
  <c r="E23" i="10"/>
  <c r="B21" i="9"/>
  <c r="E23" i="9"/>
  <c r="E23" i="11"/>
  <c r="G31" i="10"/>
  <c r="J31" i="10" s="1"/>
  <c r="B21" i="6"/>
  <c r="B21" i="5"/>
  <c r="F25" i="9"/>
  <c r="B53" i="9" s="1"/>
  <c r="E25" i="9"/>
  <c r="I24" i="3"/>
  <c r="G24" i="3"/>
  <c r="B47" i="3" s="1"/>
  <c r="E23" i="5"/>
  <c r="B21" i="12"/>
  <c r="E23" i="12"/>
  <c r="E23" i="8"/>
  <c r="F23" i="8"/>
  <c r="G29" i="10"/>
  <c r="B27" i="10"/>
  <c r="G30" i="10"/>
  <c r="J30" i="10" s="1"/>
  <c r="G31" i="12"/>
  <c r="J31" i="12" s="1"/>
  <c r="B21" i="11"/>
  <c r="E23" i="6"/>
  <c r="E25" i="3"/>
  <c r="F25" i="3"/>
  <c r="B27" i="11"/>
  <c r="E27" i="11" l="1"/>
  <c r="B53" i="3"/>
  <c r="F25" i="8"/>
  <c r="B53" i="8" s="1"/>
  <c r="E25" i="8"/>
  <c r="F24" i="6"/>
  <c r="E24" i="6"/>
  <c r="F25" i="5"/>
  <c r="B53" i="5" s="1"/>
  <c r="E25" i="5"/>
  <c r="B21" i="4"/>
  <c r="F24" i="12"/>
  <c r="E24" i="12"/>
  <c r="E25" i="11"/>
  <c r="F25" i="11"/>
  <c r="B53" i="11" s="1"/>
  <c r="G27" i="10"/>
  <c r="J29" i="10"/>
  <c r="J27" i="10" s="1"/>
  <c r="K27" i="10" s="1"/>
  <c r="F25" i="7"/>
  <c r="B53" i="7" s="1"/>
  <c r="E24" i="11"/>
  <c r="F24" i="11"/>
  <c r="I25" i="3"/>
  <c r="G25" i="3"/>
  <c r="J25" i="3" s="1"/>
  <c r="E24" i="10"/>
  <c r="F24" i="10"/>
  <c r="I25" i="9"/>
  <c r="G25" i="9"/>
  <c r="J25" i="9" s="1"/>
  <c r="B27" i="12"/>
  <c r="G29" i="12"/>
  <c r="F24" i="7"/>
  <c r="B21" i="7"/>
  <c r="F25" i="12"/>
  <c r="B53" i="12" s="1"/>
  <c r="E25" i="12"/>
  <c r="G23" i="8"/>
  <c r="B40" i="8" s="1"/>
  <c r="I23" i="8"/>
  <c r="F25" i="10"/>
  <c r="B53" i="10" s="1"/>
  <c r="E25" i="10"/>
  <c r="F24" i="8"/>
  <c r="F21" i="8" s="1"/>
  <c r="E24" i="8"/>
  <c r="J24" i="3"/>
  <c r="F24" i="9"/>
  <c r="E24" i="9"/>
  <c r="E21" i="9" s="1"/>
  <c r="E24" i="4"/>
  <c r="F24" i="4"/>
  <c r="I31" i="11"/>
  <c r="I30" i="11"/>
  <c r="G30" i="11"/>
  <c r="J30" i="11" s="1"/>
  <c r="B21" i="8"/>
  <c r="E23" i="4"/>
  <c r="F21" i="3"/>
  <c r="E24" i="5"/>
  <c r="F24" i="5"/>
  <c r="F25" i="6"/>
  <c r="B53" i="6" s="1"/>
  <c r="E25" i="6"/>
  <c r="B21" i="10"/>
  <c r="O24" i="21" l="1"/>
  <c r="P24" i="21"/>
  <c r="E21" i="8"/>
  <c r="O24" i="19"/>
  <c r="P24" i="19"/>
  <c r="G21" i="3"/>
  <c r="E21" i="6"/>
  <c r="E21" i="10"/>
  <c r="E21" i="11"/>
  <c r="O24" i="3"/>
  <c r="P24" i="3"/>
  <c r="B41" i="8"/>
  <c r="E21" i="12"/>
  <c r="I24" i="10"/>
  <c r="G24" i="10"/>
  <c r="B47" i="10" s="1"/>
  <c r="F21" i="10"/>
  <c r="F6" i="10" s="1"/>
  <c r="I25" i="7"/>
  <c r="G25" i="7"/>
  <c r="J25" i="7" s="1"/>
  <c r="G25" i="6"/>
  <c r="J25" i="6" s="1"/>
  <c r="I25" i="6"/>
  <c r="F21" i="7"/>
  <c r="I24" i="7"/>
  <c r="G24" i="7"/>
  <c r="B47" i="7" s="1"/>
  <c r="I25" i="5"/>
  <c r="G25" i="5"/>
  <c r="J25" i="5" s="1"/>
  <c r="G25" i="8"/>
  <c r="J25" i="8" s="1"/>
  <c r="I25" i="8"/>
  <c r="E23" i="3"/>
  <c r="E21" i="3" s="1"/>
  <c r="B21" i="3"/>
  <c r="G25" i="12"/>
  <c r="J25" i="12" s="1"/>
  <c r="I25" i="12"/>
  <c r="I24" i="12"/>
  <c r="G24" i="12"/>
  <c r="B47" i="12" s="1"/>
  <c r="F21" i="12"/>
  <c r="F6" i="12" s="1"/>
  <c r="G27" i="12"/>
  <c r="J29" i="12"/>
  <c r="J27" i="12" s="1"/>
  <c r="K27" i="12" s="1"/>
  <c r="F21" i="5"/>
  <c r="I24" i="5"/>
  <c r="G24" i="5"/>
  <c r="B47" i="5" s="1"/>
  <c r="B38" i="11"/>
  <c r="F40" i="11"/>
  <c r="E40" i="11"/>
  <c r="I24" i="8"/>
  <c r="G24" i="8"/>
  <c r="G25" i="10"/>
  <c r="J25" i="10" s="1"/>
  <c r="I25" i="10"/>
  <c r="F25" i="4"/>
  <c r="E25" i="4"/>
  <c r="E21" i="4" s="1"/>
  <c r="I24" i="6"/>
  <c r="F21" i="6"/>
  <c r="G24" i="6"/>
  <c r="B47" i="6" s="1"/>
  <c r="G24" i="4"/>
  <c r="B47" i="4" s="1"/>
  <c r="I24" i="4"/>
  <c r="F41" i="11"/>
  <c r="I41" i="11" s="1"/>
  <c r="E41" i="11"/>
  <c r="G24" i="9"/>
  <c r="B47" i="9" s="1"/>
  <c r="I24" i="9"/>
  <c r="F21" i="9"/>
  <c r="I21" i="3"/>
  <c r="G31" i="11"/>
  <c r="J31" i="11" s="1"/>
  <c r="F27" i="11"/>
  <c r="I29" i="11"/>
  <c r="I27" i="11" s="1"/>
  <c r="G29" i="11"/>
  <c r="J21" i="3"/>
  <c r="J23" i="8"/>
  <c r="G24" i="11"/>
  <c r="B47" i="11" s="1"/>
  <c r="F21" i="11"/>
  <c r="I24" i="11"/>
  <c r="G25" i="11"/>
  <c r="J25" i="11" s="1"/>
  <c r="I25" i="11"/>
  <c r="E21" i="5"/>
  <c r="O25" i="21" l="1"/>
  <c r="P25" i="21"/>
  <c r="P25" i="19"/>
  <c r="O25" i="19"/>
  <c r="I21" i="8"/>
  <c r="F6" i="11"/>
  <c r="S24" i="3"/>
  <c r="R24" i="3"/>
  <c r="J24" i="8"/>
  <c r="B47" i="8"/>
  <c r="F21" i="4"/>
  <c r="B53" i="4"/>
  <c r="P25" i="3"/>
  <c r="O25" i="3"/>
  <c r="F41" i="8"/>
  <c r="I41" i="8" s="1"/>
  <c r="E41" i="8"/>
  <c r="F40" i="7"/>
  <c r="E40" i="7"/>
  <c r="B38" i="7"/>
  <c r="I21" i="6"/>
  <c r="F54" i="9"/>
  <c r="I54" i="9" s="1"/>
  <c r="E54" i="9"/>
  <c r="K21" i="3"/>
  <c r="F41" i="7"/>
  <c r="I41" i="7" s="1"/>
  <c r="E41" i="7"/>
  <c r="I21" i="11"/>
  <c r="G27" i="11"/>
  <c r="J29" i="11"/>
  <c r="J27" i="11" s="1"/>
  <c r="K27" i="11" s="1"/>
  <c r="I21" i="9"/>
  <c r="J24" i="4"/>
  <c r="G25" i="4"/>
  <c r="J25" i="4" s="1"/>
  <c r="I25" i="4"/>
  <c r="I21" i="4" s="1"/>
  <c r="E38" i="11"/>
  <c r="I21" i="7"/>
  <c r="J24" i="9"/>
  <c r="G21" i="9"/>
  <c r="I40" i="11"/>
  <c r="G40" i="11"/>
  <c r="F38" i="11"/>
  <c r="J24" i="7"/>
  <c r="G21" i="7"/>
  <c r="J24" i="11"/>
  <c r="G21" i="11"/>
  <c r="G21" i="12"/>
  <c r="G6" i="12" s="1"/>
  <c r="J24" i="12"/>
  <c r="F40" i="12"/>
  <c r="E40" i="12"/>
  <c r="B38" i="12"/>
  <c r="G21" i="10"/>
  <c r="G6" i="10" s="1"/>
  <c r="J24" i="10"/>
  <c r="G21" i="8"/>
  <c r="J24" i="6"/>
  <c r="G21" i="6"/>
  <c r="G21" i="5"/>
  <c r="J24" i="5"/>
  <c r="I21" i="12"/>
  <c r="F41" i="12"/>
  <c r="I41" i="12" s="1"/>
  <c r="E41" i="12"/>
  <c r="I21" i="10"/>
  <c r="F40" i="8"/>
  <c r="E40" i="8"/>
  <c r="B38" i="8"/>
  <c r="I21" i="5"/>
  <c r="E53" i="9"/>
  <c r="F53" i="9"/>
  <c r="B51" i="9"/>
  <c r="P21" i="21" l="1"/>
  <c r="O21" i="21"/>
  <c r="P21" i="19"/>
  <c r="O21" i="19"/>
  <c r="G6" i="11"/>
  <c r="J21" i="8"/>
  <c r="K21" i="8" s="1"/>
  <c r="P21" i="3"/>
  <c r="O21" i="3"/>
  <c r="R25" i="3"/>
  <c r="S25" i="3"/>
  <c r="S21" i="3"/>
  <c r="R21" i="3"/>
  <c r="E38" i="8"/>
  <c r="E38" i="7"/>
  <c r="J21" i="6"/>
  <c r="E53" i="10"/>
  <c r="F53" i="10"/>
  <c r="B51" i="10"/>
  <c r="F40" i="6"/>
  <c r="E40" i="6"/>
  <c r="B38" i="6"/>
  <c r="J21" i="7"/>
  <c r="F54" i="11"/>
  <c r="I54" i="11" s="1"/>
  <c r="E54" i="11"/>
  <c r="I6" i="11"/>
  <c r="E47" i="8"/>
  <c r="F47" i="8"/>
  <c r="B45" i="8"/>
  <c r="I40" i="8"/>
  <c r="G40" i="8"/>
  <c r="F38" i="8"/>
  <c r="F54" i="10"/>
  <c r="I54" i="10" s="1"/>
  <c r="E54" i="10"/>
  <c r="F41" i="6"/>
  <c r="I41" i="6" s="1"/>
  <c r="E41" i="6"/>
  <c r="F53" i="6"/>
  <c r="E53" i="6"/>
  <c r="B51" i="6"/>
  <c r="E47" i="11"/>
  <c r="F47" i="11"/>
  <c r="B45" i="11"/>
  <c r="E48" i="8"/>
  <c r="F48" i="8"/>
  <c r="I48" i="8" s="1"/>
  <c r="G40" i="7"/>
  <c r="I40" i="7"/>
  <c r="F38" i="7"/>
  <c r="B45" i="7"/>
  <c r="E47" i="7"/>
  <c r="F47" i="7"/>
  <c r="J21" i="10"/>
  <c r="E53" i="8"/>
  <c r="B51" i="8"/>
  <c r="F53" i="8"/>
  <c r="E54" i="6"/>
  <c r="F54" i="6"/>
  <c r="I54" i="6" s="1"/>
  <c r="E48" i="11"/>
  <c r="F48" i="11"/>
  <c r="I48" i="11" s="1"/>
  <c r="J21" i="9"/>
  <c r="E48" i="7"/>
  <c r="F48" i="7"/>
  <c r="I48" i="7" s="1"/>
  <c r="E54" i="8"/>
  <c r="F54" i="8"/>
  <c r="I54" i="8" s="1"/>
  <c r="I6" i="12"/>
  <c r="B45" i="9"/>
  <c r="F47" i="9"/>
  <c r="E47" i="9"/>
  <c r="F40" i="10"/>
  <c r="B38" i="10"/>
  <c r="E40" i="10"/>
  <c r="B45" i="6"/>
  <c r="F47" i="6"/>
  <c r="E47" i="6"/>
  <c r="J21" i="5"/>
  <c r="E48" i="9"/>
  <c r="F48" i="9"/>
  <c r="I48" i="9" s="1"/>
  <c r="E38" i="12"/>
  <c r="J21" i="11"/>
  <c r="F41" i="10"/>
  <c r="I41" i="10" s="1"/>
  <c r="E41" i="10"/>
  <c r="F48" i="6"/>
  <c r="I48" i="6" s="1"/>
  <c r="E48" i="6"/>
  <c r="E53" i="12"/>
  <c r="B51" i="12"/>
  <c r="F53" i="12"/>
  <c r="J40" i="11"/>
  <c r="G38" i="11"/>
  <c r="F51" i="9"/>
  <c r="I53" i="9"/>
  <c r="I51" i="9" s="1"/>
  <c r="G53" i="9"/>
  <c r="B45" i="10"/>
  <c r="E47" i="10"/>
  <c r="F47" i="10"/>
  <c r="I40" i="12"/>
  <c r="G40" i="12"/>
  <c r="F38" i="12"/>
  <c r="B51" i="7"/>
  <c r="E53" i="7"/>
  <c r="F53" i="7"/>
  <c r="F54" i="12"/>
  <c r="I54" i="12" s="1"/>
  <c r="E54" i="12"/>
  <c r="I38" i="11"/>
  <c r="F40" i="9"/>
  <c r="E40" i="9"/>
  <c r="B38" i="9"/>
  <c r="J21" i="4"/>
  <c r="B45" i="12"/>
  <c r="F47" i="12"/>
  <c r="E47" i="12"/>
  <c r="E51" i="9"/>
  <c r="I6" i="10"/>
  <c r="F48" i="10"/>
  <c r="I48" i="10" s="1"/>
  <c r="E48" i="10"/>
  <c r="J21" i="12"/>
  <c r="F54" i="7"/>
  <c r="I54" i="7" s="1"/>
  <c r="E54" i="7"/>
  <c r="E53" i="11"/>
  <c r="F53" i="11"/>
  <c r="B51" i="11"/>
  <c r="F41" i="9"/>
  <c r="I41" i="9" s="1"/>
  <c r="E41" i="9"/>
  <c r="G21" i="4"/>
  <c r="E48" i="12"/>
  <c r="F48" i="12"/>
  <c r="I48" i="12" s="1"/>
  <c r="B36" i="10" l="1"/>
  <c r="E51" i="11"/>
  <c r="B36" i="8"/>
  <c r="E45" i="9"/>
  <c r="E38" i="9"/>
  <c r="E45" i="6"/>
  <c r="E45" i="12"/>
  <c r="E45" i="7"/>
  <c r="E45" i="11"/>
  <c r="B36" i="6"/>
  <c r="E51" i="10"/>
  <c r="K21" i="4"/>
  <c r="F51" i="7"/>
  <c r="I53" i="7"/>
  <c r="I51" i="7" s="1"/>
  <c r="G53" i="7"/>
  <c r="F47" i="5"/>
  <c r="E47" i="5"/>
  <c r="B45" i="5"/>
  <c r="I38" i="7"/>
  <c r="I53" i="10"/>
  <c r="I51" i="10" s="1"/>
  <c r="G53" i="10"/>
  <c r="F51" i="10"/>
  <c r="B36" i="9"/>
  <c r="E51" i="7"/>
  <c r="F53" i="5"/>
  <c r="E53" i="5"/>
  <c r="B51" i="5"/>
  <c r="F45" i="9"/>
  <c r="I47" i="9"/>
  <c r="I45" i="9" s="1"/>
  <c r="G47" i="9"/>
  <c r="F48" i="5"/>
  <c r="I48" i="5" s="1"/>
  <c r="E48" i="5"/>
  <c r="F51" i="8"/>
  <c r="I53" i="8"/>
  <c r="I51" i="8" s="1"/>
  <c r="G53" i="8"/>
  <c r="G47" i="7"/>
  <c r="F45" i="7"/>
  <c r="I47" i="7"/>
  <c r="I45" i="7" s="1"/>
  <c r="G38" i="7"/>
  <c r="J40" i="7"/>
  <c r="K21" i="12"/>
  <c r="J6" i="12"/>
  <c r="K6" i="12" s="1"/>
  <c r="F45" i="10"/>
  <c r="G47" i="10"/>
  <c r="I47" i="10"/>
  <c r="I45" i="10" s="1"/>
  <c r="J38" i="11"/>
  <c r="K38" i="11" s="1"/>
  <c r="F54" i="5"/>
  <c r="I54" i="5" s="1"/>
  <c r="E54" i="5"/>
  <c r="E51" i="6"/>
  <c r="I47" i="8"/>
  <c r="I45" i="8" s="1"/>
  <c r="G47" i="8"/>
  <c r="F45" i="8"/>
  <c r="I40" i="9"/>
  <c r="G40" i="9"/>
  <c r="F38" i="9"/>
  <c r="E45" i="10"/>
  <c r="F51" i="12"/>
  <c r="I53" i="12"/>
  <c r="I51" i="12" s="1"/>
  <c r="G53" i="12"/>
  <c r="K21" i="11"/>
  <c r="J6" i="11"/>
  <c r="K6" i="11" s="1"/>
  <c r="F45" i="6"/>
  <c r="I47" i="6"/>
  <c r="I45" i="6" s="1"/>
  <c r="G47" i="6"/>
  <c r="K21" i="9"/>
  <c r="E51" i="8"/>
  <c r="B36" i="7"/>
  <c r="I53" i="6"/>
  <c r="I51" i="6" s="1"/>
  <c r="G53" i="6"/>
  <c r="F51" i="6"/>
  <c r="E45" i="8"/>
  <c r="K21" i="7"/>
  <c r="K21" i="6"/>
  <c r="F25" i="2"/>
  <c r="E25" i="2"/>
  <c r="J40" i="8"/>
  <c r="G38" i="8"/>
  <c r="I47" i="12"/>
  <c r="I45" i="12" s="1"/>
  <c r="G47" i="12"/>
  <c r="F45" i="12"/>
  <c r="E51" i="12"/>
  <c r="E38" i="10"/>
  <c r="I38" i="8"/>
  <c r="E38" i="6"/>
  <c r="B38" i="5"/>
  <c r="F40" i="5"/>
  <c r="E40" i="5"/>
  <c r="G53" i="11"/>
  <c r="F51" i="11"/>
  <c r="I53" i="11"/>
  <c r="I51" i="11" s="1"/>
  <c r="B36" i="12"/>
  <c r="J40" i="12"/>
  <c r="G38" i="12"/>
  <c r="B36" i="11"/>
  <c r="I40" i="6"/>
  <c r="G40" i="6"/>
  <c r="F38" i="6"/>
  <c r="F41" i="5"/>
  <c r="I41" i="5" s="1"/>
  <c r="E41" i="5"/>
  <c r="I38" i="12"/>
  <c r="G51" i="9"/>
  <c r="J53" i="9"/>
  <c r="J51" i="9" s="1"/>
  <c r="K51" i="9" s="1"/>
  <c r="K21" i="5"/>
  <c r="F38" i="10"/>
  <c r="G40" i="10"/>
  <c r="I40" i="10"/>
  <c r="K21" i="10"/>
  <c r="J6" i="10"/>
  <c r="K6" i="10" s="1"/>
  <c r="I47" i="11"/>
  <c r="G47" i="11"/>
  <c r="F45" i="11"/>
  <c r="E36" i="11" l="1"/>
  <c r="E36" i="7"/>
  <c r="F36" i="9"/>
  <c r="F34" i="9" s="1"/>
  <c r="E36" i="9"/>
  <c r="E36" i="12"/>
  <c r="E51" i="5"/>
  <c r="E36" i="10"/>
  <c r="F36" i="12"/>
  <c r="F36" i="8"/>
  <c r="E36" i="6"/>
  <c r="O25" i="2"/>
  <c r="P25" i="2"/>
  <c r="B53" i="2"/>
  <c r="F36" i="6"/>
  <c r="F36" i="11"/>
  <c r="F36" i="7"/>
  <c r="B38" i="3"/>
  <c r="F41" i="3"/>
  <c r="E41" i="3"/>
  <c r="G51" i="6"/>
  <c r="J53" i="6"/>
  <c r="J51" i="6" s="1"/>
  <c r="K51" i="6" s="1"/>
  <c r="I38" i="10"/>
  <c r="I36" i="12"/>
  <c r="J38" i="12"/>
  <c r="K38" i="12" s="1"/>
  <c r="F53" i="4"/>
  <c r="E53" i="4"/>
  <c r="B51" i="4"/>
  <c r="I36" i="7"/>
  <c r="G51" i="7"/>
  <c r="J53" i="7"/>
  <c r="J51" i="7" s="1"/>
  <c r="K51" i="7" s="1"/>
  <c r="J47" i="8"/>
  <c r="J45" i="8" s="1"/>
  <c r="K45" i="8" s="1"/>
  <c r="G45" i="8"/>
  <c r="G38" i="10"/>
  <c r="J40" i="10"/>
  <c r="E54" i="4"/>
  <c r="F54" i="4"/>
  <c r="J47" i="9"/>
  <c r="J45" i="9" s="1"/>
  <c r="K45" i="9" s="1"/>
  <c r="G45" i="9"/>
  <c r="F53" i="3"/>
  <c r="E53" i="3"/>
  <c r="B51" i="3"/>
  <c r="J40" i="6"/>
  <c r="G38" i="6"/>
  <c r="J38" i="8"/>
  <c r="J40" i="9"/>
  <c r="G38" i="9"/>
  <c r="F41" i="4"/>
  <c r="E41" i="4"/>
  <c r="F54" i="3"/>
  <c r="E54" i="3"/>
  <c r="I38" i="6"/>
  <c r="I36" i="8"/>
  <c r="I38" i="9"/>
  <c r="B45" i="4"/>
  <c r="E47" i="4"/>
  <c r="F47" i="4"/>
  <c r="G45" i="10"/>
  <c r="J47" i="10"/>
  <c r="J45" i="10" s="1"/>
  <c r="K45" i="10" s="1"/>
  <c r="J47" i="7"/>
  <c r="J45" i="7" s="1"/>
  <c r="G45" i="7"/>
  <c r="B36" i="5"/>
  <c r="E23" i="2"/>
  <c r="J47" i="11"/>
  <c r="G45" i="11"/>
  <c r="G51" i="11"/>
  <c r="J53" i="11"/>
  <c r="J51" i="11" s="1"/>
  <c r="K51" i="11" s="1"/>
  <c r="G45" i="12"/>
  <c r="J47" i="12"/>
  <c r="J45" i="12" s="1"/>
  <c r="E36" i="8"/>
  <c r="G51" i="12"/>
  <c r="J53" i="12"/>
  <c r="J51" i="12" s="1"/>
  <c r="K51" i="12" s="1"/>
  <c r="F48" i="4"/>
  <c r="E48" i="4"/>
  <c r="F36" i="10"/>
  <c r="J53" i="8"/>
  <c r="J51" i="8" s="1"/>
  <c r="K51" i="8" s="1"/>
  <c r="G51" i="8"/>
  <c r="J53" i="10"/>
  <c r="J51" i="10" s="1"/>
  <c r="K51" i="10" s="1"/>
  <c r="G51" i="10"/>
  <c r="E45" i="5"/>
  <c r="I45" i="11"/>
  <c r="E38" i="5"/>
  <c r="G45" i="6"/>
  <c r="J47" i="6"/>
  <c r="J45" i="6" s="1"/>
  <c r="F45" i="5"/>
  <c r="I47" i="5"/>
  <c r="I45" i="5" s="1"/>
  <c r="G47" i="5"/>
  <c r="F47" i="3"/>
  <c r="E47" i="3"/>
  <c r="B45" i="3"/>
  <c r="J38" i="7"/>
  <c r="K38" i="7" s="1"/>
  <c r="E54" i="2"/>
  <c r="F54" i="2"/>
  <c r="F40" i="4"/>
  <c r="E40" i="4"/>
  <c r="B38" i="4"/>
  <c r="I40" i="5"/>
  <c r="G40" i="5"/>
  <c r="F38" i="5"/>
  <c r="F40" i="3"/>
  <c r="E40" i="3"/>
  <c r="I25" i="2"/>
  <c r="G25" i="2"/>
  <c r="J25" i="2" s="1"/>
  <c r="F51" i="5"/>
  <c r="I53" i="5"/>
  <c r="I51" i="5" s="1"/>
  <c r="G53" i="5"/>
  <c r="F48" i="3"/>
  <c r="E48" i="3"/>
  <c r="P48" i="21" l="1"/>
  <c r="O48" i="21"/>
  <c r="O47" i="21"/>
  <c r="P47" i="21"/>
  <c r="P53" i="21"/>
  <c r="O53" i="21"/>
  <c r="O54" i="21"/>
  <c r="P54" i="21"/>
  <c r="P40" i="21"/>
  <c r="O40" i="21"/>
  <c r="O41" i="21"/>
  <c r="P41" i="21"/>
  <c r="G36" i="9"/>
  <c r="G34" i="9" s="1"/>
  <c r="S25" i="19"/>
  <c r="R25" i="19"/>
  <c r="P40" i="19"/>
  <c r="O40" i="19"/>
  <c r="I48" i="4"/>
  <c r="O48" i="19"/>
  <c r="P48" i="19"/>
  <c r="O47" i="19"/>
  <c r="P47" i="19"/>
  <c r="O53" i="19"/>
  <c r="P53" i="19"/>
  <c r="I41" i="4"/>
  <c r="P41" i="19"/>
  <c r="O41" i="19"/>
  <c r="I54" i="4"/>
  <c r="P54" i="19"/>
  <c r="O54" i="19"/>
  <c r="G36" i="8"/>
  <c r="G34" i="8" s="1"/>
  <c r="F34" i="8"/>
  <c r="P47" i="3"/>
  <c r="O47" i="3"/>
  <c r="F34" i="10"/>
  <c r="P41" i="3"/>
  <c r="O41" i="3"/>
  <c r="F34" i="6"/>
  <c r="F34" i="12"/>
  <c r="P40" i="3"/>
  <c r="O40" i="3"/>
  <c r="P54" i="3"/>
  <c r="O54" i="3"/>
  <c r="F34" i="7"/>
  <c r="P48" i="3"/>
  <c r="O48" i="3"/>
  <c r="B36" i="4"/>
  <c r="P53" i="3"/>
  <c r="O53" i="3"/>
  <c r="F34" i="11"/>
  <c r="S25" i="2"/>
  <c r="R25" i="2"/>
  <c r="O54" i="2"/>
  <c r="P54" i="2"/>
  <c r="G36" i="6"/>
  <c r="J36" i="12"/>
  <c r="J34" i="12" s="1"/>
  <c r="G36" i="12"/>
  <c r="E38" i="4"/>
  <c r="G40" i="4"/>
  <c r="I40" i="4"/>
  <c r="F38" i="4"/>
  <c r="J47" i="5"/>
  <c r="J45" i="5" s="1"/>
  <c r="K45" i="5" s="1"/>
  <c r="G45" i="5"/>
  <c r="I53" i="4"/>
  <c r="G53" i="4"/>
  <c r="F51" i="4"/>
  <c r="I54" i="2"/>
  <c r="I36" i="11"/>
  <c r="I54" i="3"/>
  <c r="J38" i="9"/>
  <c r="J36" i="9" s="1"/>
  <c r="J34" i="9" s="1"/>
  <c r="F51" i="3"/>
  <c r="I53" i="3"/>
  <c r="G53" i="3"/>
  <c r="E51" i="3"/>
  <c r="I36" i="10"/>
  <c r="G40" i="3"/>
  <c r="I40" i="3"/>
  <c r="F38" i="3"/>
  <c r="F36" i="5"/>
  <c r="E53" i="2"/>
  <c r="E51" i="2" s="1"/>
  <c r="B51" i="2"/>
  <c r="F53" i="2"/>
  <c r="G36" i="7"/>
  <c r="I36" i="9"/>
  <c r="J38" i="10"/>
  <c r="K38" i="10" s="1"/>
  <c r="I34" i="7"/>
  <c r="G51" i="5"/>
  <c r="J53" i="5"/>
  <c r="J51" i="5" s="1"/>
  <c r="K51" i="5" s="1"/>
  <c r="J36" i="7"/>
  <c r="J34" i="7" s="1"/>
  <c r="J36" i="8"/>
  <c r="J34" i="8" s="1"/>
  <c r="K45" i="6"/>
  <c r="G38" i="5"/>
  <c r="J40" i="5"/>
  <c r="K45" i="12"/>
  <c r="G36" i="11"/>
  <c r="K38" i="8"/>
  <c r="I38" i="5"/>
  <c r="B36" i="3"/>
  <c r="E36" i="5"/>
  <c r="J45" i="11"/>
  <c r="J36" i="11" s="1"/>
  <c r="J34" i="11" s="1"/>
  <c r="G36" i="10"/>
  <c r="I34" i="8"/>
  <c r="E38" i="3"/>
  <c r="E45" i="3"/>
  <c r="F45" i="4"/>
  <c r="I47" i="4"/>
  <c r="G47" i="4"/>
  <c r="J38" i="6"/>
  <c r="J36" i="6" s="1"/>
  <c r="J34" i="6" s="1"/>
  <c r="K45" i="7"/>
  <c r="I34" i="12"/>
  <c r="I41" i="3"/>
  <c r="I48" i="3"/>
  <c r="I47" i="3"/>
  <c r="G47" i="3"/>
  <c r="F45" i="3"/>
  <c r="E45" i="4"/>
  <c r="I36" i="6"/>
  <c r="E51" i="4"/>
  <c r="P38" i="21" l="1"/>
  <c r="O38" i="21"/>
  <c r="P51" i="21"/>
  <c r="O51" i="21"/>
  <c r="P45" i="21"/>
  <c r="O45" i="21"/>
  <c r="I45" i="4"/>
  <c r="I51" i="4"/>
  <c r="S54" i="19"/>
  <c r="R54" i="19"/>
  <c r="O51" i="19"/>
  <c r="P51" i="19"/>
  <c r="P45" i="19"/>
  <c r="O45" i="19"/>
  <c r="P38" i="19"/>
  <c r="O38" i="19"/>
  <c r="K36" i="12"/>
  <c r="E36" i="4"/>
  <c r="K38" i="6"/>
  <c r="J36" i="10"/>
  <c r="J34" i="10" s="1"/>
  <c r="G34" i="11"/>
  <c r="S53" i="3"/>
  <c r="R53" i="3"/>
  <c r="P51" i="3"/>
  <c r="O51" i="3"/>
  <c r="F34" i="5"/>
  <c r="G34" i="12"/>
  <c r="S48" i="3"/>
  <c r="R48" i="3"/>
  <c r="O38" i="3"/>
  <c r="P38" i="3"/>
  <c r="R47" i="3"/>
  <c r="S47" i="3"/>
  <c r="S40" i="3"/>
  <c r="R40" i="3"/>
  <c r="R54" i="3"/>
  <c r="S54" i="3"/>
  <c r="G34" i="6"/>
  <c r="G34" i="10"/>
  <c r="O45" i="3"/>
  <c r="P45" i="3"/>
  <c r="E36" i="3"/>
  <c r="S41" i="3"/>
  <c r="R41" i="3"/>
  <c r="K36" i="8"/>
  <c r="G34" i="7"/>
  <c r="P53" i="2"/>
  <c r="O53" i="2"/>
  <c r="S54" i="2"/>
  <c r="R54" i="2"/>
  <c r="J38" i="5"/>
  <c r="K38" i="5" s="1"/>
  <c r="F36" i="3"/>
  <c r="G51" i="4"/>
  <c r="J53" i="4"/>
  <c r="J51" i="4" s="1"/>
  <c r="K38" i="9"/>
  <c r="I34" i="10"/>
  <c r="J47" i="3"/>
  <c r="J45" i="3" s="1"/>
  <c r="G45" i="3"/>
  <c r="K34" i="8"/>
  <c r="I36" i="5"/>
  <c r="K36" i="9"/>
  <c r="I34" i="9"/>
  <c r="G51" i="3"/>
  <c r="J53" i="3"/>
  <c r="J51" i="3" s="1"/>
  <c r="G36" i="5"/>
  <c r="I45" i="3"/>
  <c r="J47" i="4"/>
  <c r="J45" i="4" s="1"/>
  <c r="G45" i="4"/>
  <c r="K34" i="7"/>
  <c r="I38" i="3"/>
  <c r="I51" i="3"/>
  <c r="I34" i="6"/>
  <c r="K36" i="6"/>
  <c r="K36" i="7"/>
  <c r="F51" i="2"/>
  <c r="I53" i="2"/>
  <c r="G53" i="2"/>
  <c r="G38" i="3"/>
  <c r="J40" i="3"/>
  <c r="I34" i="11"/>
  <c r="K36" i="11"/>
  <c r="F36" i="4"/>
  <c r="I38" i="4"/>
  <c r="K34" i="12"/>
  <c r="K45" i="11"/>
  <c r="J40" i="4"/>
  <c r="G38" i="4"/>
  <c r="K51" i="4" l="1"/>
  <c r="P36" i="21"/>
  <c r="O36" i="21"/>
  <c r="S53" i="19"/>
  <c r="R53" i="19"/>
  <c r="P36" i="19"/>
  <c r="O36" i="19"/>
  <c r="K36" i="10"/>
  <c r="J36" i="5"/>
  <c r="J34" i="5" s="1"/>
  <c r="P36" i="3"/>
  <c r="O36" i="3"/>
  <c r="G34" i="5"/>
  <c r="S38" i="3"/>
  <c r="R38" i="3"/>
  <c r="F34" i="4"/>
  <c r="S51" i="3"/>
  <c r="R51" i="3"/>
  <c r="S45" i="3"/>
  <c r="R45" i="3"/>
  <c r="R53" i="2"/>
  <c r="S53" i="2"/>
  <c r="P51" i="2"/>
  <c r="O51" i="2"/>
  <c r="G36" i="3"/>
  <c r="J38" i="4"/>
  <c r="K38" i="4" s="1"/>
  <c r="K51" i="3"/>
  <c r="K45" i="3"/>
  <c r="J53" i="2"/>
  <c r="J51" i="2" s="1"/>
  <c r="G51" i="2"/>
  <c r="K34" i="6"/>
  <c r="G36" i="4"/>
  <c r="I34" i="5"/>
  <c r="K34" i="10"/>
  <c r="F34" i="3"/>
  <c r="I36" i="4"/>
  <c r="K34" i="11"/>
  <c r="I51" i="2"/>
  <c r="I36" i="3"/>
  <c r="J38" i="3"/>
  <c r="K38" i="3" s="1"/>
  <c r="K45" i="4"/>
  <c r="K34" i="9"/>
  <c r="P34" i="21" l="1"/>
  <c r="O34" i="21"/>
  <c r="J36" i="4"/>
  <c r="J34" i="4" s="1"/>
  <c r="S51" i="19"/>
  <c r="R51" i="19"/>
  <c r="K36" i="5"/>
  <c r="O34" i="19"/>
  <c r="P34" i="19"/>
  <c r="G34" i="4"/>
  <c r="S36" i="3"/>
  <c r="R36" i="3"/>
  <c r="O34" i="3"/>
  <c r="P34" i="3"/>
  <c r="G34" i="3"/>
  <c r="J36" i="3"/>
  <c r="J34" i="3" s="1"/>
  <c r="S51" i="2"/>
  <c r="R51" i="2"/>
  <c r="K34" i="5"/>
  <c r="I34" i="4"/>
  <c r="B38" i="2"/>
  <c r="E40" i="2"/>
  <c r="F40" i="2"/>
  <c r="E41" i="2"/>
  <c r="F41" i="2"/>
  <c r="I34" i="3"/>
  <c r="K51" i="2"/>
  <c r="K36" i="4" l="1"/>
  <c r="K36" i="3"/>
  <c r="S34" i="3"/>
  <c r="R34" i="3"/>
  <c r="P40" i="2"/>
  <c r="O40" i="2"/>
  <c r="O41" i="2"/>
  <c r="P41" i="2"/>
  <c r="I41" i="2"/>
  <c r="K34" i="4"/>
  <c r="K34" i="3"/>
  <c r="E38" i="2"/>
  <c r="G40" i="2"/>
  <c r="F38" i="2"/>
  <c r="I40" i="2"/>
  <c r="S41" i="19" l="1"/>
  <c r="R41" i="19"/>
  <c r="S40" i="19"/>
  <c r="R40" i="19"/>
  <c r="S40" i="2"/>
  <c r="R40" i="2"/>
  <c r="S41" i="2"/>
  <c r="R41" i="2"/>
  <c r="P38" i="2"/>
  <c r="O38" i="2"/>
  <c r="I38" i="2"/>
  <c r="J40" i="2"/>
  <c r="G38" i="2"/>
  <c r="R38" i="19" l="1"/>
  <c r="S38" i="19"/>
  <c r="R38" i="2"/>
  <c r="S38" i="2"/>
  <c r="J38" i="2"/>
  <c r="K38" i="2" s="1"/>
  <c r="E24" i="2" l="1"/>
  <c r="E21" i="2" s="1"/>
  <c r="F24" i="2"/>
  <c r="B21" i="2"/>
  <c r="P24" i="2" l="1"/>
  <c r="O24" i="2"/>
  <c r="I24" i="2"/>
  <c r="G24" i="2"/>
  <c r="B47" i="2" s="1"/>
  <c r="F21" i="2"/>
  <c r="R24" i="19" l="1"/>
  <c r="S24" i="19"/>
  <c r="P21" i="2"/>
  <c r="O21" i="2"/>
  <c r="S24" i="2"/>
  <c r="R24" i="2"/>
  <c r="G21" i="2"/>
  <c r="J24" i="2"/>
  <c r="I21" i="2"/>
  <c r="S21" i="19" l="1"/>
  <c r="R21" i="19"/>
  <c r="S21" i="2"/>
  <c r="R21" i="2"/>
  <c r="J21" i="2"/>
  <c r="B45" i="2"/>
  <c r="B36" i="2" s="1"/>
  <c r="F47" i="2"/>
  <c r="E47" i="2"/>
  <c r="F48" i="2"/>
  <c r="E48" i="2"/>
  <c r="O48" i="2" l="1"/>
  <c r="P48" i="2"/>
  <c r="P47" i="2"/>
  <c r="O47" i="2"/>
  <c r="E45" i="2"/>
  <c r="E36" i="2" s="1"/>
  <c r="G47" i="2"/>
  <c r="I47" i="2"/>
  <c r="F45" i="2"/>
  <c r="K21" i="2"/>
  <c r="I48" i="2"/>
  <c r="S48" i="19" l="1"/>
  <c r="R48" i="19"/>
  <c r="S47" i="19"/>
  <c r="R47" i="19"/>
  <c r="S47" i="2"/>
  <c r="R47" i="2"/>
  <c r="S48" i="2"/>
  <c r="R48" i="2"/>
  <c r="P45" i="2"/>
  <c r="O45" i="2"/>
  <c r="I45" i="2"/>
  <c r="F36" i="2"/>
  <c r="J47" i="2"/>
  <c r="G45" i="2"/>
  <c r="G36" i="2" s="1"/>
  <c r="G34" i="2" s="1"/>
  <c r="R45" i="19" l="1"/>
  <c r="S45" i="19"/>
  <c r="O36" i="2"/>
  <c r="P36" i="2"/>
  <c r="S45" i="2"/>
  <c r="R45" i="2"/>
  <c r="F34" i="2"/>
  <c r="I36" i="2"/>
  <c r="J45" i="2"/>
  <c r="J36" i="2" s="1"/>
  <c r="J34" i="2" s="1"/>
  <c r="R36" i="19" l="1"/>
  <c r="S36" i="19"/>
  <c r="S36" i="2"/>
  <c r="R36" i="2"/>
  <c r="P34" i="2"/>
  <c r="O34" i="2"/>
  <c r="K45" i="2"/>
  <c r="I34" i="2"/>
  <c r="K36" i="2"/>
  <c r="R34" i="19" l="1"/>
  <c r="S34" i="19"/>
  <c r="S34" i="2"/>
  <c r="R34" i="2"/>
  <c r="K34" i="2"/>
  <c r="E85" i="4" l="1"/>
  <c r="F85" i="4" s="1"/>
  <c r="E85" i="5"/>
  <c r="F85" i="5" s="1"/>
  <c r="E85" i="6"/>
  <c r="F85" i="6" s="1"/>
  <c r="E85" i="7"/>
  <c r="F85" i="7" s="1"/>
  <c r="E85" i="8"/>
  <c r="F85" i="8" s="1"/>
  <c r="E85" i="9"/>
  <c r="F85" i="9" s="1"/>
  <c r="E85" i="10"/>
  <c r="F85" i="10" s="1"/>
  <c r="E85" i="11"/>
  <c r="F85" i="11" s="1"/>
  <c r="E85" i="12"/>
  <c r="F85" i="12" s="1"/>
  <c r="G85" i="7" l="1"/>
  <c r="J85" i="7" s="1"/>
  <c r="I85" i="7"/>
  <c r="I85" i="6"/>
  <c r="G85" i="6"/>
  <c r="J85" i="6" s="1"/>
  <c r="I85" i="5"/>
  <c r="G85" i="5"/>
  <c r="J85" i="5" s="1"/>
  <c r="I85" i="12"/>
  <c r="G85" i="12"/>
  <c r="J85" i="12" s="1"/>
  <c r="I85" i="4"/>
  <c r="G85" i="4"/>
  <c r="J85" i="4" s="1"/>
  <c r="G85" i="8"/>
  <c r="J85" i="8" s="1"/>
  <c r="I85" i="8"/>
  <c r="I85" i="11"/>
  <c r="G85" i="11"/>
  <c r="J85" i="11" s="1"/>
  <c r="E85" i="21"/>
  <c r="F85" i="21" s="1"/>
  <c r="E85" i="19"/>
  <c r="F85" i="19" s="1"/>
  <c r="E85" i="3"/>
  <c r="F85" i="3" s="1"/>
  <c r="E85" i="2"/>
  <c r="F85" i="2" s="1"/>
  <c r="I85" i="10"/>
  <c r="G85" i="10"/>
  <c r="J85" i="10" s="1"/>
  <c r="G85" i="9"/>
  <c r="J85" i="9" s="1"/>
  <c r="I85" i="9"/>
  <c r="P85" i="3" l="1"/>
  <c r="G85" i="3"/>
  <c r="J85" i="3" s="1"/>
  <c r="O85" i="3"/>
  <c r="I85" i="3"/>
  <c r="I85" i="19"/>
  <c r="G85" i="19"/>
  <c r="J85" i="19" s="1"/>
  <c r="P85" i="19"/>
  <c r="O85" i="19"/>
  <c r="G85" i="21"/>
  <c r="J85" i="21" s="1"/>
  <c r="I85" i="21"/>
  <c r="O85" i="21"/>
  <c r="P85" i="21"/>
  <c r="G85" i="2"/>
  <c r="J85" i="2" s="1"/>
  <c r="I85" i="2"/>
  <c r="O85" i="2"/>
  <c r="P85" i="2"/>
  <c r="S85" i="21" l="1"/>
  <c r="R85" i="21"/>
  <c r="S85" i="2"/>
  <c r="R85" i="2"/>
  <c r="R85" i="19"/>
  <c r="S85" i="19"/>
  <c r="S85" i="3"/>
  <c r="R85" i="3"/>
  <c r="E86" i="6" l="1"/>
  <c r="F86" i="6" s="1"/>
  <c r="G86" i="6" s="1"/>
  <c r="J86" i="6" s="1"/>
  <c r="E86" i="7"/>
  <c r="F86" i="7" s="1"/>
  <c r="I86" i="6" l="1"/>
  <c r="I86" i="7"/>
  <c r="G86" i="7"/>
  <c r="J86" i="7" s="1"/>
  <c r="E86" i="4"/>
  <c r="F86" i="4" s="1"/>
  <c r="I86" i="4" l="1"/>
  <c r="G86" i="4"/>
  <c r="J86" i="4" s="1"/>
  <c r="E86" i="5"/>
  <c r="F86" i="5" s="1"/>
  <c r="E86" i="21" l="1"/>
  <c r="F86" i="21" s="1"/>
  <c r="E86" i="3"/>
  <c r="F86" i="3" s="1"/>
  <c r="E86" i="19"/>
  <c r="F86" i="19" s="1"/>
  <c r="E86" i="2"/>
  <c r="F86" i="2" s="1"/>
  <c r="I86" i="5"/>
  <c r="G86" i="5"/>
  <c r="J86" i="5" s="1"/>
  <c r="O86" i="2" l="1"/>
  <c r="I86" i="2"/>
  <c r="G86" i="2"/>
  <c r="J86" i="2" s="1"/>
  <c r="P86" i="2"/>
  <c r="I86" i="19"/>
  <c r="G86" i="19"/>
  <c r="J86" i="19" s="1"/>
  <c r="P86" i="19"/>
  <c r="O86" i="19"/>
  <c r="I86" i="3"/>
  <c r="P86" i="3"/>
  <c r="G86" i="3"/>
  <c r="J86" i="3" s="1"/>
  <c r="O86" i="3"/>
  <c r="I86" i="21"/>
  <c r="G86" i="21"/>
  <c r="J86" i="21" s="1"/>
  <c r="O86" i="21"/>
  <c r="P86" i="21"/>
  <c r="R86" i="21" l="1"/>
  <c r="S86" i="21"/>
  <c r="R86" i="19"/>
  <c r="S86" i="19"/>
  <c r="S86" i="2"/>
  <c r="R86" i="2"/>
  <c r="S86" i="3"/>
  <c r="R86" i="3"/>
  <c r="E84" i="4" l="1"/>
  <c r="F84" i="4" s="1"/>
  <c r="G84" i="4" l="1"/>
  <c r="F82" i="4"/>
  <c r="E84" i="21"/>
  <c r="F84" i="21" s="1"/>
  <c r="E84" i="2"/>
  <c r="F84" i="2" s="1"/>
  <c r="E84" i="3"/>
  <c r="F84" i="3" s="1"/>
  <c r="E84" i="19"/>
  <c r="F84" i="19" s="1"/>
  <c r="G84" i="19" l="1"/>
  <c r="F82" i="19"/>
  <c r="P84" i="19"/>
  <c r="O84" i="19"/>
  <c r="O84" i="3"/>
  <c r="G84" i="3"/>
  <c r="P84" i="3"/>
  <c r="F82" i="3"/>
  <c r="G84" i="2"/>
  <c r="P84" i="2"/>
  <c r="O84" i="2"/>
  <c r="F82" i="2"/>
  <c r="G84" i="21"/>
  <c r="F82" i="21"/>
  <c r="P84" i="21"/>
  <c r="O84" i="21"/>
  <c r="G82" i="4"/>
  <c r="G82" i="3" l="1"/>
  <c r="O82" i="2"/>
  <c r="P82" i="2"/>
  <c r="P82" i="19"/>
  <c r="O82" i="19"/>
  <c r="O82" i="21"/>
  <c r="P82" i="21"/>
  <c r="G82" i="19"/>
  <c r="G82" i="2"/>
  <c r="P82" i="3"/>
  <c r="O82" i="3"/>
  <c r="G82" i="21"/>
  <c r="E86" i="11" l="1"/>
  <c r="F86" i="11" s="1"/>
  <c r="G86" i="11" l="1"/>
  <c r="J86" i="11" s="1"/>
  <c r="I86" i="11"/>
  <c r="E86" i="10" l="1"/>
  <c r="F86" i="10" s="1"/>
  <c r="E86" i="9"/>
  <c r="F86" i="9" s="1"/>
  <c r="E86" i="8"/>
  <c r="F86" i="8" s="1"/>
  <c r="I86" i="9" l="1"/>
  <c r="G86" i="9"/>
  <c r="J86" i="9" s="1"/>
  <c r="G86" i="8"/>
  <c r="J86" i="8" s="1"/>
  <c r="I86" i="8"/>
  <c r="G86" i="10"/>
  <c r="J86" i="10" s="1"/>
  <c r="I86" i="10"/>
  <c r="E84" i="7"/>
  <c r="F84" i="7" s="1"/>
  <c r="G84" i="7" l="1"/>
  <c r="G82" i="7" s="1"/>
  <c r="F82" i="7"/>
  <c r="E84" i="8"/>
  <c r="F84" i="8" s="1"/>
  <c r="G84" i="8" l="1"/>
  <c r="F82" i="8"/>
  <c r="E84" i="6"/>
  <c r="F84" i="6" s="1"/>
  <c r="G84" i="6" l="1"/>
  <c r="F82" i="6"/>
  <c r="G82" i="8"/>
  <c r="G82" i="6" l="1"/>
  <c r="E84" i="11"/>
  <c r="F84" i="11" s="1"/>
  <c r="G84" i="11" l="1"/>
  <c r="F82" i="11"/>
  <c r="G82" i="11" l="1"/>
  <c r="E84" i="5" l="1"/>
  <c r="F84" i="5" s="1"/>
  <c r="G84" i="5" l="1"/>
  <c r="F82" i="5"/>
  <c r="G82" i="5" l="1"/>
  <c r="E86" i="12" l="1"/>
  <c r="F86" i="12" s="1"/>
  <c r="E84" i="10"/>
  <c r="F84" i="10" s="1"/>
  <c r="E84" i="12" l="1"/>
  <c r="F84" i="12" s="1"/>
  <c r="I86" i="12"/>
  <c r="G86" i="12"/>
  <c r="J86" i="12" s="1"/>
  <c r="E84" i="9"/>
  <c r="F84" i="9" s="1"/>
  <c r="F82" i="10"/>
  <c r="G84" i="10"/>
  <c r="G84" i="12" l="1"/>
  <c r="G82" i="12" s="1"/>
  <c r="F82" i="12"/>
  <c r="G82" i="10"/>
  <c r="G84" i="9"/>
  <c r="F82" i="9"/>
  <c r="G82" i="9" l="1"/>
  <c r="M84" i="6" l="1"/>
  <c r="I84" i="6"/>
  <c r="I82" i="6" s="1"/>
  <c r="J84" i="6"/>
  <c r="J82" i="6" s="1"/>
  <c r="M84" i="9"/>
  <c r="I84" i="9"/>
  <c r="I82" i="9" s="1"/>
  <c r="J84" i="9"/>
  <c r="J82" i="9" s="1"/>
  <c r="I84" i="4"/>
  <c r="I82" i="4" s="1"/>
  <c r="J84" i="4"/>
  <c r="J82" i="4" s="1"/>
  <c r="M84" i="4"/>
  <c r="I84" i="7"/>
  <c r="I82" i="7" s="1"/>
  <c r="M84" i="7"/>
  <c r="J84" i="7"/>
  <c r="J82" i="7" s="1"/>
  <c r="M84" i="12"/>
  <c r="J84" i="12"/>
  <c r="J82" i="12" s="1"/>
  <c r="J89" i="12" s="1"/>
  <c r="I84" i="12"/>
  <c r="I82" i="12" s="1"/>
  <c r="M84" i="8"/>
  <c r="I84" i="8"/>
  <c r="I82" i="8" s="1"/>
  <c r="J84" i="8"/>
  <c r="J82" i="8" s="1"/>
  <c r="M84" i="3"/>
  <c r="I84" i="3"/>
  <c r="J84" i="3"/>
  <c r="J82" i="3" s="1"/>
  <c r="M84" i="5"/>
  <c r="I84" i="5"/>
  <c r="I82" i="5" s="1"/>
  <c r="J84" i="5"/>
  <c r="J82" i="5" s="1"/>
  <c r="M84" i="19"/>
  <c r="I84" i="19"/>
  <c r="J84" i="19"/>
  <c r="J82" i="19" s="1"/>
  <c r="I84" i="11"/>
  <c r="I82" i="11" s="1"/>
  <c r="J84" i="11"/>
  <c r="J82" i="11" s="1"/>
  <c r="J89" i="11" s="1"/>
  <c r="M84" i="11"/>
  <c r="M84" i="2"/>
  <c r="I84" i="2"/>
  <c r="J84" i="2"/>
  <c r="J82" i="2" s="1"/>
  <c r="M84" i="10"/>
  <c r="I84" i="10"/>
  <c r="I82" i="10" s="1"/>
  <c r="I89" i="10" s="1"/>
  <c r="L9" i="10" s="1"/>
  <c r="J84" i="10"/>
  <c r="J82" i="10" s="1"/>
  <c r="J89" i="10" s="1"/>
  <c r="M84" i="21"/>
  <c r="J84" i="21"/>
  <c r="J82" i="21" s="1"/>
  <c r="I84" i="21"/>
  <c r="J91" i="9"/>
  <c r="L51" i="10" l="1"/>
  <c r="K89" i="10"/>
  <c r="L21" i="10"/>
  <c r="L6" i="10"/>
  <c r="S84" i="21"/>
  <c r="R84" i="21"/>
  <c r="L38" i="10"/>
  <c r="L74" i="10"/>
  <c r="L57" i="10"/>
  <c r="L27" i="10"/>
  <c r="L36" i="10"/>
  <c r="L45" i="10"/>
  <c r="L82" i="10"/>
  <c r="L63" i="10"/>
  <c r="L34" i="10"/>
  <c r="I91" i="8"/>
  <c r="J91" i="8"/>
  <c r="I94" i="8"/>
  <c r="J94" i="8"/>
  <c r="I82" i="21"/>
  <c r="I94" i="2"/>
  <c r="J94" i="2"/>
  <c r="J91" i="2"/>
  <c r="I91" i="2"/>
  <c r="K82" i="5"/>
  <c r="K82" i="12"/>
  <c r="I89" i="12"/>
  <c r="K82" i="4"/>
  <c r="K82" i="8"/>
  <c r="K82" i="10"/>
  <c r="R84" i="2"/>
  <c r="S84" i="2"/>
  <c r="I82" i="2"/>
  <c r="I92" i="11"/>
  <c r="I91" i="11"/>
  <c r="J91" i="11"/>
  <c r="J92" i="11"/>
  <c r="I93" i="11"/>
  <c r="J93" i="11"/>
  <c r="I94" i="11"/>
  <c r="J94" i="11"/>
  <c r="I94" i="5"/>
  <c r="J94" i="5"/>
  <c r="I91" i="5"/>
  <c r="J91" i="5"/>
  <c r="S84" i="3"/>
  <c r="I82" i="3"/>
  <c r="R84" i="3"/>
  <c r="I94" i="9"/>
  <c r="J94" i="9"/>
  <c r="I91" i="9"/>
  <c r="K91" i="9" s="1"/>
  <c r="J91" i="21"/>
  <c r="I94" i="21"/>
  <c r="J94" i="21"/>
  <c r="I91" i="21"/>
  <c r="J91" i="3"/>
  <c r="I94" i="3"/>
  <c r="J94" i="3"/>
  <c r="I91" i="3"/>
  <c r="I91" i="7"/>
  <c r="J91" i="7"/>
  <c r="I94" i="7"/>
  <c r="J94" i="7"/>
  <c r="I91" i="12"/>
  <c r="I92" i="12"/>
  <c r="J92" i="12"/>
  <c r="I93" i="12"/>
  <c r="J93" i="12"/>
  <c r="I94" i="12"/>
  <c r="J94" i="12"/>
  <c r="J91" i="12"/>
  <c r="K82" i="11"/>
  <c r="I89" i="11"/>
  <c r="I92" i="10"/>
  <c r="J92" i="10"/>
  <c r="I93" i="10"/>
  <c r="J93" i="10"/>
  <c r="I94" i="10"/>
  <c r="J94" i="10"/>
  <c r="I91" i="10"/>
  <c r="J91" i="10"/>
  <c r="R84" i="19"/>
  <c r="I82" i="19"/>
  <c r="S84" i="19"/>
  <c r="K82" i="7"/>
  <c r="K82" i="6"/>
  <c r="I94" i="19"/>
  <c r="J94" i="19"/>
  <c r="J91" i="19"/>
  <c r="I91" i="19"/>
  <c r="J91" i="4"/>
  <c r="I91" i="4"/>
  <c r="I94" i="4"/>
  <c r="J94" i="4"/>
  <c r="J94" i="6"/>
  <c r="I94" i="6"/>
  <c r="I91" i="6"/>
  <c r="J91" i="6"/>
  <c r="K82" i="9"/>
  <c r="K91" i="10" l="1"/>
  <c r="K92" i="10"/>
  <c r="S82" i="21"/>
  <c r="R82" i="21"/>
  <c r="R91" i="19"/>
  <c r="S91" i="19"/>
  <c r="S91" i="21"/>
  <c r="R91" i="21"/>
  <c r="S91" i="2"/>
  <c r="R91" i="2"/>
  <c r="S94" i="21"/>
  <c r="R94" i="21"/>
  <c r="S94" i="19"/>
  <c r="R94" i="19"/>
  <c r="K91" i="7"/>
  <c r="S94" i="2"/>
  <c r="R94" i="2"/>
  <c r="K91" i="8"/>
  <c r="K91" i="6"/>
  <c r="K94" i="4"/>
  <c r="K94" i="10"/>
  <c r="K94" i="7"/>
  <c r="K91" i="11"/>
  <c r="K94" i="2"/>
  <c r="K94" i="8"/>
  <c r="K91" i="4"/>
  <c r="K91" i="3"/>
  <c r="K94" i="19"/>
  <c r="K93" i="12"/>
  <c r="K91" i="5"/>
  <c r="K94" i="11"/>
  <c r="S82" i="2"/>
  <c r="R82" i="2"/>
  <c r="K82" i="2"/>
  <c r="K82" i="19"/>
  <c r="S82" i="19"/>
  <c r="R82" i="19"/>
  <c r="K91" i="2"/>
  <c r="K94" i="6"/>
  <c r="K92" i="12"/>
  <c r="K94" i="9"/>
  <c r="K93" i="11"/>
  <c r="L82" i="11"/>
  <c r="L21" i="11"/>
  <c r="L74" i="11"/>
  <c r="L57" i="11"/>
  <c r="L6" i="11"/>
  <c r="L36" i="11"/>
  <c r="L63" i="11"/>
  <c r="L27" i="11"/>
  <c r="K89" i="11"/>
  <c r="L34" i="11"/>
  <c r="L38" i="11"/>
  <c r="L51" i="11"/>
  <c r="L9" i="11"/>
  <c r="L45" i="11"/>
  <c r="K92" i="11"/>
  <c r="L82" i="12"/>
  <c r="L74" i="12"/>
  <c r="K89" i="12"/>
  <c r="L36" i="12"/>
  <c r="L6" i="12"/>
  <c r="L57" i="12"/>
  <c r="L51" i="12"/>
  <c r="L38" i="12"/>
  <c r="L34" i="12"/>
  <c r="L27" i="12"/>
  <c r="L63" i="12"/>
  <c r="L9" i="12"/>
  <c r="L45" i="12"/>
  <c r="L21" i="12"/>
  <c r="K91" i="12"/>
  <c r="R91" i="3"/>
  <c r="S91" i="3"/>
  <c r="K91" i="21"/>
  <c r="K91" i="19"/>
  <c r="K94" i="12"/>
  <c r="K94" i="3"/>
  <c r="K82" i="3"/>
  <c r="R82" i="3"/>
  <c r="S82" i="3"/>
  <c r="K94" i="5"/>
  <c r="K93" i="10"/>
  <c r="R94" i="3"/>
  <c r="S94" i="3"/>
  <c r="K94" i="21"/>
  <c r="K82" i="21"/>
  <c r="D30" i="5" l="1"/>
  <c r="D30" i="9" l="1"/>
  <c r="D29" i="6"/>
  <c r="D29" i="7"/>
  <c r="C29" i="6"/>
  <c r="D29" i="9"/>
  <c r="D29" i="8"/>
  <c r="D30" i="8"/>
  <c r="D30" i="7"/>
  <c r="D30" i="6"/>
  <c r="C30" i="6"/>
  <c r="C29" i="9"/>
  <c r="C29" i="5"/>
  <c r="F29" i="6"/>
  <c r="C30" i="7"/>
  <c r="I29" i="6" l="1"/>
  <c r="C31" i="7"/>
  <c r="C31" i="9"/>
  <c r="D31" i="6"/>
  <c r="C30" i="9"/>
  <c r="C30" i="8"/>
  <c r="F31" i="8"/>
  <c r="I31" i="8" s="1"/>
  <c r="I93" i="8" s="1"/>
  <c r="D31" i="9"/>
  <c r="D31" i="7"/>
  <c r="C29" i="7"/>
  <c r="D31" i="5"/>
  <c r="C30" i="5"/>
  <c r="F30" i="5"/>
  <c r="I30" i="5" s="1"/>
  <c r="D31" i="8"/>
  <c r="C29" i="8"/>
  <c r="F29" i="9"/>
  <c r="F30" i="6"/>
  <c r="I30" i="6" s="1"/>
  <c r="F29" i="5"/>
  <c r="I29" i="9" l="1"/>
  <c r="I29" i="5"/>
  <c r="F31" i="9"/>
  <c r="I31" i="9" s="1"/>
  <c r="I93" i="9" s="1"/>
  <c r="C31" i="6"/>
  <c r="C31" i="8"/>
  <c r="C27" i="8" s="1"/>
  <c r="D32" i="8"/>
  <c r="D27" i="8" s="1"/>
  <c r="C32" i="8"/>
  <c r="C31" i="5"/>
  <c r="D29" i="5"/>
  <c r="D32" i="5"/>
  <c r="F29" i="7"/>
  <c r="F30" i="7"/>
  <c r="I30" i="7" s="1"/>
  <c r="E29" i="6"/>
  <c r="E29" i="9"/>
  <c r="F31" i="7"/>
  <c r="I31" i="7" s="1"/>
  <c r="I93" i="7" s="1"/>
  <c r="D27" i="5" l="1"/>
  <c r="G29" i="6"/>
  <c r="G29" i="9"/>
  <c r="I29" i="7"/>
  <c r="C32" i="6"/>
  <c r="C27" i="6" s="1"/>
  <c r="C32" i="9"/>
  <c r="C27" i="9" s="1"/>
  <c r="C32" i="7"/>
  <c r="C27" i="7" s="1"/>
  <c r="D32" i="9"/>
  <c r="D27" i="9" s="1"/>
  <c r="F30" i="9"/>
  <c r="F30" i="8"/>
  <c r="I30" i="8" s="1"/>
  <c r="C32" i="5"/>
  <c r="C27" i="5" s="1"/>
  <c r="D32" i="7"/>
  <c r="D27" i="7" s="1"/>
  <c r="F29" i="8"/>
  <c r="E29" i="7"/>
  <c r="E31" i="7"/>
  <c r="G31" i="7" s="1"/>
  <c r="J31" i="7" s="1"/>
  <c r="J93" i="7" s="1"/>
  <c r="K93" i="7" s="1"/>
  <c r="E30" i="6"/>
  <c r="G30" i="6" s="1"/>
  <c r="J30" i="6" s="1"/>
  <c r="E30" i="7"/>
  <c r="G30" i="7" s="1"/>
  <c r="J30" i="7" s="1"/>
  <c r="G29" i="7" l="1"/>
  <c r="I30" i="9"/>
  <c r="J29" i="9"/>
  <c r="J29" i="6"/>
  <c r="I29" i="8"/>
  <c r="F32" i="8"/>
  <c r="I32" i="8" s="1"/>
  <c r="E32" i="8"/>
  <c r="E31" i="8"/>
  <c r="G31" i="8" s="1"/>
  <c r="J31" i="8" s="1"/>
  <c r="J93" i="8" s="1"/>
  <c r="K93" i="8" s="1"/>
  <c r="F32" i="9"/>
  <c r="I32" i="9" s="1"/>
  <c r="F32" i="5"/>
  <c r="I32" i="5" s="1"/>
  <c r="I92" i="5" s="1"/>
  <c r="E30" i="9"/>
  <c r="F31" i="6"/>
  <c r="E30" i="8"/>
  <c r="G30" i="8" s="1"/>
  <c r="J30" i="8" s="1"/>
  <c r="E30" i="5"/>
  <c r="G30" i="5" s="1"/>
  <c r="J30" i="5" s="1"/>
  <c r="E29" i="5"/>
  <c r="D32" i="6"/>
  <c r="D27" i="6" s="1"/>
  <c r="F32" i="7"/>
  <c r="E32" i="7"/>
  <c r="E27" i="7" s="1"/>
  <c r="F31" i="5"/>
  <c r="E31" i="9"/>
  <c r="G31" i="9" s="1"/>
  <c r="J31" i="9" s="1"/>
  <c r="J93" i="9" s="1"/>
  <c r="K93" i="9" s="1"/>
  <c r="E29" i="8"/>
  <c r="I32" i="7" l="1"/>
  <c r="F27" i="7"/>
  <c r="F6" i="7" s="1"/>
  <c r="I31" i="5"/>
  <c r="F27" i="5"/>
  <c r="F6" i="5" s="1"/>
  <c r="F27" i="9"/>
  <c r="F6" i="9" s="1"/>
  <c r="F27" i="8"/>
  <c r="F6" i="8" s="1"/>
  <c r="I27" i="9"/>
  <c r="I92" i="9"/>
  <c r="I27" i="8"/>
  <c r="I92" i="8"/>
  <c r="I31" i="6"/>
  <c r="G29" i="5"/>
  <c r="G29" i="8"/>
  <c r="E27" i="8"/>
  <c r="G32" i="7"/>
  <c r="J32" i="7" s="1"/>
  <c r="G30" i="9"/>
  <c r="G32" i="8"/>
  <c r="J32" i="8" s="1"/>
  <c r="J29" i="7"/>
  <c r="E32" i="9"/>
  <c r="G32" i="9" s="1"/>
  <c r="J32" i="9" s="1"/>
  <c r="E32" i="5"/>
  <c r="G32" i="5" s="1"/>
  <c r="J32" i="5" s="1"/>
  <c r="E31" i="6"/>
  <c r="F32" i="6"/>
  <c r="I32" i="6" s="1"/>
  <c r="I92" i="6" s="1"/>
  <c r="E31" i="5"/>
  <c r="G31" i="5" s="1"/>
  <c r="J31" i="5" s="1"/>
  <c r="J93" i="5" s="1"/>
  <c r="E27" i="9" l="1"/>
  <c r="J30" i="9"/>
  <c r="J92" i="9" s="1"/>
  <c r="K92" i="9" s="1"/>
  <c r="G27" i="9"/>
  <c r="G6" i="9" s="1"/>
  <c r="F27" i="6"/>
  <c r="F6" i="6" s="1"/>
  <c r="I93" i="6"/>
  <c r="I27" i="6"/>
  <c r="G31" i="6"/>
  <c r="J29" i="8"/>
  <c r="G27" i="8"/>
  <c r="G6" i="8" s="1"/>
  <c r="I6" i="8"/>
  <c r="I93" i="5"/>
  <c r="K93" i="5" s="1"/>
  <c r="I27" i="5"/>
  <c r="J27" i="9"/>
  <c r="E27" i="5"/>
  <c r="J27" i="7"/>
  <c r="J92" i="7"/>
  <c r="G27" i="7"/>
  <c r="G6" i="7" s="1"/>
  <c r="J29" i="5"/>
  <c r="G27" i="5"/>
  <c r="G6" i="5" s="1"/>
  <c r="I6" i="9"/>
  <c r="I27" i="7"/>
  <c r="I92" i="7"/>
  <c r="E32" i="6"/>
  <c r="G32" i="6" s="1"/>
  <c r="J32" i="6" s="1"/>
  <c r="J92" i="6" s="1"/>
  <c r="K92" i="6" s="1"/>
  <c r="I6" i="7" l="1"/>
  <c r="J27" i="8"/>
  <c r="J92" i="8"/>
  <c r="K92" i="8" s="1"/>
  <c r="K27" i="9"/>
  <c r="J6" i="9"/>
  <c r="E27" i="6"/>
  <c r="I89" i="9"/>
  <c r="J31" i="6"/>
  <c r="G27" i="6"/>
  <c r="G6" i="6" s="1"/>
  <c r="I6" i="5"/>
  <c r="I6" i="6"/>
  <c r="J27" i="5"/>
  <c r="J92" i="5"/>
  <c r="K92" i="5" s="1"/>
  <c r="K92" i="7"/>
  <c r="I89" i="8"/>
  <c r="L6" i="8" s="1"/>
  <c r="K27" i="7"/>
  <c r="J6" i="7"/>
  <c r="L82" i="9" l="1"/>
  <c r="L57" i="9"/>
  <c r="L74" i="9"/>
  <c r="L21" i="9"/>
  <c r="L51" i="9"/>
  <c r="L38" i="9"/>
  <c r="L45" i="9"/>
  <c r="L36" i="9"/>
  <c r="L9" i="9"/>
  <c r="L63" i="9"/>
  <c r="L34" i="9"/>
  <c r="L27" i="9"/>
  <c r="K27" i="5"/>
  <c r="J6" i="5"/>
  <c r="I89" i="6"/>
  <c r="K6" i="9"/>
  <c r="J89" i="9"/>
  <c r="K89" i="9" s="1"/>
  <c r="K6" i="7"/>
  <c r="J89" i="7"/>
  <c r="I89" i="5"/>
  <c r="L6" i="5" s="1"/>
  <c r="L38" i="8"/>
  <c r="L82" i="8"/>
  <c r="L57" i="8"/>
  <c r="L45" i="8"/>
  <c r="L36" i="8"/>
  <c r="L21" i="8"/>
  <c r="L74" i="8"/>
  <c r="L34" i="8"/>
  <c r="L51" i="8"/>
  <c r="L63" i="8"/>
  <c r="L9" i="8"/>
  <c r="L27" i="8"/>
  <c r="K27" i="8"/>
  <c r="J6" i="8"/>
  <c r="J93" i="6"/>
  <c r="K93" i="6" s="1"/>
  <c r="J27" i="6"/>
  <c r="L6" i="9"/>
  <c r="I89" i="7"/>
  <c r="L6" i="7"/>
  <c r="K6" i="5" l="1"/>
  <c r="J89" i="5"/>
  <c r="L82" i="5"/>
  <c r="L63" i="5"/>
  <c r="L74" i="5"/>
  <c r="L21" i="5"/>
  <c r="L36" i="5"/>
  <c r="L34" i="5"/>
  <c r="L38" i="5"/>
  <c r="K89" i="5"/>
  <c r="L9" i="5"/>
  <c r="L45" i="5"/>
  <c r="L51" i="5"/>
  <c r="L57" i="5"/>
  <c r="L27" i="5"/>
  <c r="K27" i="6"/>
  <c r="J6" i="6"/>
  <c r="L63" i="6"/>
  <c r="L82" i="6"/>
  <c r="L45" i="6"/>
  <c r="L34" i="6"/>
  <c r="L38" i="6"/>
  <c r="L36" i="6"/>
  <c r="L21" i="6"/>
  <c r="L9" i="6"/>
  <c r="L51" i="6"/>
  <c r="L74" i="6"/>
  <c r="L57" i="6"/>
  <c r="L27" i="6"/>
  <c r="K6" i="8"/>
  <c r="J89" i="8"/>
  <c r="K89" i="8" s="1"/>
  <c r="L45" i="7"/>
  <c r="L21" i="7"/>
  <c r="L34" i="7"/>
  <c r="L82" i="7"/>
  <c r="L57" i="7"/>
  <c r="L74" i="7"/>
  <c r="K89" i="7"/>
  <c r="L63" i="7"/>
  <c r="L38" i="7"/>
  <c r="L51" i="7"/>
  <c r="L36" i="7"/>
  <c r="L9" i="7"/>
  <c r="L27" i="7"/>
  <c r="L6" i="6"/>
  <c r="K6" i="6" l="1"/>
  <c r="J89" i="6"/>
  <c r="K89" i="6" s="1"/>
  <c r="C29" i="4" l="1"/>
  <c r="C29" i="3"/>
  <c r="C29" i="19"/>
  <c r="C30" i="4" l="1"/>
  <c r="C29" i="2" l="1"/>
  <c r="F29" i="4"/>
  <c r="F30" i="4"/>
  <c r="I30" i="4" s="1"/>
  <c r="C30" i="3"/>
  <c r="C30" i="2"/>
  <c r="C30" i="19"/>
  <c r="F29" i="19"/>
  <c r="C29" i="21"/>
  <c r="O29" i="3" l="1"/>
  <c r="P29" i="3"/>
  <c r="I29" i="4"/>
  <c r="O29" i="19"/>
  <c r="P29" i="19"/>
  <c r="I29" i="19"/>
  <c r="F30" i="2"/>
  <c r="C30" i="21"/>
  <c r="O30" i="2" l="1"/>
  <c r="P30" i="2"/>
  <c r="I30" i="2"/>
  <c r="F29" i="2"/>
  <c r="S29" i="3"/>
  <c r="R29" i="3"/>
  <c r="I92" i="4"/>
  <c r="C32" i="3"/>
  <c r="F30" i="19"/>
  <c r="F29" i="21"/>
  <c r="F30" i="21"/>
  <c r="O29" i="2" l="1"/>
  <c r="P29" i="2"/>
  <c r="I29" i="2"/>
  <c r="P30" i="21"/>
  <c r="I30" i="21"/>
  <c r="O30" i="21"/>
  <c r="O30" i="19"/>
  <c r="I30" i="19"/>
  <c r="P30" i="19"/>
  <c r="F30" i="3"/>
  <c r="O29" i="21"/>
  <c r="I29" i="21"/>
  <c r="P29" i="21"/>
  <c r="C31" i="4"/>
  <c r="C31" i="2"/>
  <c r="C32" i="2"/>
  <c r="C32" i="19"/>
  <c r="C31" i="19"/>
  <c r="S30" i="21" l="1"/>
  <c r="R30" i="21"/>
  <c r="O30" i="3"/>
  <c r="P30" i="3"/>
  <c r="I30" i="3"/>
  <c r="R29" i="2"/>
  <c r="S29" i="2"/>
  <c r="I92" i="2"/>
  <c r="R29" i="19"/>
  <c r="S29" i="19"/>
  <c r="C27" i="19"/>
  <c r="C27" i="2"/>
  <c r="C31" i="3"/>
  <c r="C27" i="3" s="1"/>
  <c r="S29" i="21"/>
  <c r="R29" i="21"/>
  <c r="I92" i="21"/>
  <c r="S30" i="19"/>
  <c r="R30" i="19"/>
  <c r="I92" i="19"/>
  <c r="C32" i="21"/>
  <c r="C31" i="21"/>
  <c r="S30" i="3" l="1"/>
  <c r="R30" i="3"/>
  <c r="I92" i="3"/>
  <c r="R92" i="2" s="1"/>
  <c r="S30" i="2"/>
  <c r="R30" i="2"/>
  <c r="S92" i="21"/>
  <c r="R92" i="21"/>
  <c r="C27" i="21"/>
  <c r="C32" i="4"/>
  <c r="C27" i="4" s="1"/>
  <c r="S92" i="19"/>
  <c r="R92" i="19"/>
  <c r="F31" i="4"/>
  <c r="F31" i="3"/>
  <c r="F31" i="2"/>
  <c r="F31" i="19"/>
  <c r="P31" i="2" l="1"/>
  <c r="O31" i="2"/>
  <c r="I31" i="2"/>
  <c r="R92" i="3"/>
  <c r="S92" i="3"/>
  <c r="P31" i="3"/>
  <c r="O31" i="3"/>
  <c r="I31" i="3"/>
  <c r="S92" i="2"/>
  <c r="P31" i="19"/>
  <c r="I31" i="19"/>
  <c r="O31" i="19"/>
  <c r="I31" i="4"/>
  <c r="F31" i="21"/>
  <c r="P31" i="21" l="1"/>
  <c r="O31" i="21"/>
  <c r="I31" i="21"/>
  <c r="S31" i="19"/>
  <c r="R31" i="19"/>
  <c r="I93" i="19"/>
  <c r="S31" i="3"/>
  <c r="R31" i="3"/>
  <c r="I93" i="3"/>
  <c r="R31" i="2"/>
  <c r="S31" i="2"/>
  <c r="I93" i="2"/>
  <c r="I93" i="4"/>
  <c r="R93" i="19" l="1"/>
  <c r="S93" i="19"/>
  <c r="R93" i="3"/>
  <c r="S93" i="3"/>
  <c r="R31" i="21"/>
  <c r="S31" i="21"/>
  <c r="I93" i="21"/>
  <c r="R93" i="2"/>
  <c r="S93" i="2"/>
  <c r="D29" i="4"/>
  <c r="D29" i="3"/>
  <c r="D29" i="2"/>
  <c r="D29" i="19"/>
  <c r="D30" i="19"/>
  <c r="S93" i="21" l="1"/>
  <c r="R93" i="21"/>
  <c r="D30" i="4"/>
  <c r="D30" i="3"/>
  <c r="D29" i="21"/>
  <c r="D30" i="2" l="1"/>
  <c r="E29" i="4"/>
  <c r="E29" i="3"/>
  <c r="E29" i="2"/>
  <c r="E29" i="19"/>
  <c r="E30" i="19"/>
  <c r="G30" i="19" s="1"/>
  <c r="J30" i="19" s="1"/>
  <c r="D30" i="21"/>
  <c r="G29" i="3" l="1"/>
  <c r="G29" i="4"/>
  <c r="G29" i="19"/>
  <c r="G29" i="2"/>
  <c r="E29" i="21"/>
  <c r="J29" i="19" l="1"/>
  <c r="J29" i="4"/>
  <c r="E30" i="4"/>
  <c r="E30" i="2"/>
  <c r="J29" i="3"/>
  <c r="J29" i="2"/>
  <c r="G29" i="21"/>
  <c r="E30" i="3"/>
  <c r="D31" i="4"/>
  <c r="F32" i="4"/>
  <c r="D32" i="3"/>
  <c r="D31" i="3"/>
  <c r="D32" i="2"/>
  <c r="D31" i="2"/>
  <c r="D31" i="19"/>
  <c r="D32" i="19"/>
  <c r="E30" i="21"/>
  <c r="G30" i="21" s="1"/>
  <c r="J30" i="21" s="1"/>
  <c r="D27" i="19" l="1"/>
  <c r="D27" i="3"/>
  <c r="G30" i="2"/>
  <c r="G30" i="4"/>
  <c r="G30" i="3"/>
  <c r="G32" i="2"/>
  <c r="J32" i="2" s="1"/>
  <c r="J29" i="21"/>
  <c r="D27" i="2"/>
  <c r="J92" i="19"/>
  <c r="K92" i="19" s="1"/>
  <c r="I32" i="4"/>
  <c r="I27" i="4" s="1"/>
  <c r="F27" i="4"/>
  <c r="F6" i="4" s="1"/>
  <c r="F32" i="3"/>
  <c r="F32" i="2"/>
  <c r="F32" i="19"/>
  <c r="G32" i="19" s="1"/>
  <c r="J32" i="19" s="1"/>
  <c r="D32" i="21"/>
  <c r="D31" i="21"/>
  <c r="J30" i="3" l="1"/>
  <c r="D27" i="21"/>
  <c r="P32" i="19"/>
  <c r="O32" i="19"/>
  <c r="I32" i="19"/>
  <c r="F27" i="19"/>
  <c r="O32" i="3"/>
  <c r="P32" i="3"/>
  <c r="I32" i="3"/>
  <c r="F27" i="3"/>
  <c r="J30" i="4"/>
  <c r="E32" i="4"/>
  <c r="I6" i="4"/>
  <c r="O32" i="2"/>
  <c r="P32" i="2"/>
  <c r="I32" i="2"/>
  <c r="F27" i="2"/>
  <c r="G32" i="3"/>
  <c r="J32" i="3" s="1"/>
  <c r="J92" i="21"/>
  <c r="K92" i="21" s="1"/>
  <c r="J30" i="2"/>
  <c r="E31" i="4"/>
  <c r="E31" i="3"/>
  <c r="E32" i="2"/>
  <c r="E31" i="2"/>
  <c r="E32" i="19"/>
  <c r="E31" i="19"/>
  <c r="F32" i="21"/>
  <c r="G32" i="21" s="1"/>
  <c r="J32" i="21" s="1"/>
  <c r="E32" i="3" l="1"/>
  <c r="J92" i="4"/>
  <c r="K92" i="4" s="1"/>
  <c r="J92" i="2"/>
  <c r="K92" i="2" s="1"/>
  <c r="O27" i="3"/>
  <c r="P27" i="3"/>
  <c r="F6" i="3"/>
  <c r="R32" i="3"/>
  <c r="S32" i="3"/>
  <c r="I27" i="3"/>
  <c r="G31" i="3"/>
  <c r="E27" i="3"/>
  <c r="G31" i="19"/>
  <c r="E27" i="19"/>
  <c r="D32" i="4"/>
  <c r="I89" i="4"/>
  <c r="L6" i="4" s="1"/>
  <c r="G31" i="4"/>
  <c r="E27" i="4"/>
  <c r="P27" i="2"/>
  <c r="O27" i="2"/>
  <c r="F6" i="2"/>
  <c r="F6" i="19"/>
  <c r="O27" i="19"/>
  <c r="P27" i="19"/>
  <c r="O32" i="21"/>
  <c r="I32" i="21"/>
  <c r="P32" i="21"/>
  <c r="F27" i="21"/>
  <c r="G31" i="2"/>
  <c r="E27" i="2"/>
  <c r="R32" i="2"/>
  <c r="S32" i="2"/>
  <c r="I27" i="2"/>
  <c r="S32" i="19"/>
  <c r="R32" i="19"/>
  <c r="I27" i="19"/>
  <c r="J92" i="3"/>
  <c r="K92" i="3" s="1"/>
  <c r="E32" i="21"/>
  <c r="E31" i="21"/>
  <c r="S32" i="21" l="1"/>
  <c r="R32" i="21"/>
  <c r="I27" i="21"/>
  <c r="G31" i="21"/>
  <c r="E27" i="21"/>
  <c r="R27" i="2"/>
  <c r="S27" i="2"/>
  <c r="I6" i="2"/>
  <c r="J31" i="4"/>
  <c r="J31" i="3"/>
  <c r="G27" i="3"/>
  <c r="G6" i="3" s="1"/>
  <c r="S27" i="3"/>
  <c r="R27" i="3"/>
  <c r="I6" i="3"/>
  <c r="L57" i="4"/>
  <c r="L9" i="4"/>
  <c r="L45" i="4"/>
  <c r="L38" i="4"/>
  <c r="L36" i="4"/>
  <c r="L34" i="4"/>
  <c r="L51" i="4"/>
  <c r="L63" i="4"/>
  <c r="L82" i="4"/>
  <c r="L74" i="4"/>
  <c r="L21" i="4"/>
  <c r="L27" i="4"/>
  <c r="O6" i="19"/>
  <c r="P6" i="19"/>
  <c r="G32" i="4"/>
  <c r="J32" i="4" s="1"/>
  <c r="D27" i="4"/>
  <c r="J31" i="2"/>
  <c r="G27" i="2"/>
  <c r="G6" i="2" s="1"/>
  <c r="P6" i="2"/>
  <c r="O6" i="2"/>
  <c r="I6" i="19"/>
  <c r="S27" i="19"/>
  <c r="R27" i="19"/>
  <c r="F6" i="21"/>
  <c r="P27" i="21"/>
  <c r="O27" i="21"/>
  <c r="J31" i="19"/>
  <c r="G27" i="19"/>
  <c r="G6" i="19" s="1"/>
  <c r="P6" i="3"/>
  <c r="O6" i="3"/>
  <c r="R6" i="2" l="1"/>
  <c r="S6" i="2"/>
  <c r="I89" i="2"/>
  <c r="L6" i="2" s="1"/>
  <c r="J93" i="2"/>
  <c r="K93" i="2" s="1"/>
  <c r="J27" i="2"/>
  <c r="J93" i="19"/>
  <c r="K93" i="19" s="1"/>
  <c r="J27" i="19"/>
  <c r="R6" i="19"/>
  <c r="S6" i="19"/>
  <c r="I89" i="19"/>
  <c r="L6" i="19" s="1"/>
  <c r="J93" i="3"/>
  <c r="K93" i="3" s="1"/>
  <c r="J27" i="3"/>
  <c r="J31" i="21"/>
  <c r="G27" i="21"/>
  <c r="G6" i="21" s="1"/>
  <c r="G27" i="4"/>
  <c r="G6" i="4" s="1"/>
  <c r="I6" i="21"/>
  <c r="S27" i="21"/>
  <c r="R27" i="21"/>
  <c r="R6" i="3"/>
  <c r="S6" i="3"/>
  <c r="I89" i="3"/>
  <c r="L6" i="3"/>
  <c r="J93" i="4"/>
  <c r="K93" i="4" s="1"/>
  <c r="J27" i="4"/>
  <c r="O6" i="21"/>
  <c r="P6" i="21"/>
  <c r="K27" i="2" l="1"/>
  <c r="J6" i="2"/>
  <c r="K27" i="19"/>
  <c r="J6" i="19"/>
  <c r="J93" i="21"/>
  <c r="K93" i="21" s="1"/>
  <c r="J27" i="21"/>
  <c r="L57" i="19"/>
  <c r="L45" i="19"/>
  <c r="L21" i="19"/>
  <c r="L36" i="19"/>
  <c r="L63" i="19"/>
  <c r="R89" i="19"/>
  <c r="S89" i="19"/>
  <c r="L82" i="19"/>
  <c r="L74" i="19"/>
  <c r="L9" i="19"/>
  <c r="L38" i="19"/>
  <c r="L34" i="19"/>
  <c r="L51" i="19"/>
  <c r="L27" i="19"/>
  <c r="S89" i="2"/>
  <c r="L38" i="2"/>
  <c r="L36" i="2"/>
  <c r="L9" i="2"/>
  <c r="L45" i="2"/>
  <c r="L51" i="2"/>
  <c r="L34" i="2"/>
  <c r="L82" i="2"/>
  <c r="L74" i="2"/>
  <c r="R89" i="2"/>
  <c r="L57" i="2"/>
  <c r="L21" i="2"/>
  <c r="L63" i="2"/>
  <c r="L27" i="2"/>
  <c r="L36" i="3"/>
  <c r="L74" i="3"/>
  <c r="L57" i="3"/>
  <c r="L21" i="3"/>
  <c r="L51" i="3"/>
  <c r="L63" i="3"/>
  <c r="L82" i="3"/>
  <c r="S89" i="3"/>
  <c r="L38" i="3"/>
  <c r="L45" i="3"/>
  <c r="L34" i="3"/>
  <c r="L9" i="3"/>
  <c r="R89" i="3"/>
  <c r="L27" i="3"/>
  <c r="S6" i="21"/>
  <c r="R6" i="21"/>
  <c r="I89" i="21"/>
  <c r="L6" i="21" s="1"/>
  <c r="K27" i="3"/>
  <c r="J6" i="3"/>
  <c r="K27" i="4"/>
  <c r="J6" i="4"/>
  <c r="K27" i="21" l="1"/>
  <c r="J6" i="21"/>
  <c r="K6" i="19"/>
  <c r="J89" i="19"/>
  <c r="K89" i="19" s="1"/>
  <c r="L38" i="21"/>
  <c r="L74" i="21"/>
  <c r="L82" i="21"/>
  <c r="L36" i="21"/>
  <c r="L21" i="21"/>
  <c r="L45" i="21"/>
  <c r="S89" i="21"/>
  <c r="L57" i="21"/>
  <c r="L63" i="21"/>
  <c r="L51" i="21"/>
  <c r="R89" i="21"/>
  <c r="L9" i="21"/>
  <c r="L34" i="21"/>
  <c r="L27" i="21"/>
  <c r="K6" i="2"/>
  <c r="J89" i="2"/>
  <c r="K89" i="2" s="1"/>
  <c r="K6" i="4"/>
  <c r="J89" i="4"/>
  <c r="K89" i="4" s="1"/>
  <c r="K6" i="3"/>
  <c r="J89" i="3"/>
  <c r="K89" i="3" s="1"/>
  <c r="K6" i="21" l="1"/>
  <c r="J89" i="21"/>
  <c r="K8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MERCIER Laurent (AGRI)</author>
  </authors>
  <commentList>
    <comment ref="C59" authorId="0" shapeId="0" xr:uid="{F5837A2C-875C-4F6A-88D0-CD8E9E45FA59}">
      <text>
        <r>
          <rPr>
            <b/>
            <sz val="9"/>
            <color indexed="81"/>
            <rFont val="Tahoma"/>
            <family val="2"/>
          </rPr>
          <t>MERCIER Laurent (AGRI):</t>
        </r>
        <r>
          <rPr>
            <sz val="9"/>
            <color indexed="81"/>
            <rFont val="Tahoma"/>
            <family val="2"/>
          </rPr>
          <t xml:space="preserve">
Based on 2022-23 figures</t>
        </r>
      </text>
    </comment>
    <comment ref="D59" authorId="0" shapeId="0" xr:uid="{6FC2C56C-3E60-4D4C-8DAC-DA9FB98DB5A3}">
      <text>
        <r>
          <rPr>
            <b/>
            <sz val="9"/>
            <color indexed="81"/>
            <rFont val="Tahoma"/>
            <family val="2"/>
          </rPr>
          <t>MERCIER Laurent (AGRI):</t>
        </r>
        <r>
          <rPr>
            <sz val="9"/>
            <color indexed="81"/>
            <rFont val="Tahoma"/>
            <family val="2"/>
          </rPr>
          <t xml:space="preserve">
Based on 2022-23 figures</t>
        </r>
      </text>
    </comment>
    <comment ref="C60" authorId="0" shapeId="0" xr:uid="{FB13AA5B-E4BB-49F9-852B-93686659AB6D}">
      <text>
        <r>
          <rPr>
            <b/>
            <sz val="9"/>
            <color indexed="81"/>
            <rFont val="Tahoma"/>
            <family val="2"/>
          </rPr>
          <t>MERCIER Laurent (AGRI):</t>
        </r>
        <r>
          <rPr>
            <sz val="9"/>
            <color indexed="81"/>
            <rFont val="Tahoma"/>
            <family val="2"/>
          </rPr>
          <t xml:space="preserve">
Based on 2022-23 figures</t>
        </r>
      </text>
    </comment>
    <comment ref="D60" authorId="0" shapeId="0" xr:uid="{038F8E2D-B051-469E-AE4C-92553C365976}">
      <text>
        <r>
          <rPr>
            <b/>
            <sz val="9"/>
            <color indexed="81"/>
            <rFont val="Tahoma"/>
            <family val="2"/>
          </rPr>
          <t>MERCIER Laurent (AGRI):</t>
        </r>
        <r>
          <rPr>
            <sz val="9"/>
            <color indexed="81"/>
            <rFont val="Tahoma"/>
            <family val="2"/>
          </rPr>
          <t xml:space="preserve">
Based on 2022-23 figures</t>
        </r>
      </text>
    </comment>
    <comment ref="C61" authorId="0" shapeId="0" xr:uid="{172489E3-2E0D-4C47-A2EA-9782F995F654}">
      <text>
        <r>
          <rPr>
            <b/>
            <sz val="9"/>
            <color indexed="81"/>
            <rFont val="Tahoma"/>
            <family val="2"/>
          </rPr>
          <t>MERCIER Laurent (AGRI):</t>
        </r>
        <r>
          <rPr>
            <sz val="9"/>
            <color indexed="81"/>
            <rFont val="Tahoma"/>
            <family val="2"/>
          </rPr>
          <t xml:space="preserve">
Based on 2022-23 figures</t>
        </r>
      </text>
    </comment>
    <comment ref="D61" authorId="0" shapeId="0" xr:uid="{8BA61011-8AD9-4592-904D-90E7D7C03903}">
      <text>
        <r>
          <rPr>
            <b/>
            <sz val="9"/>
            <color indexed="81"/>
            <rFont val="Tahoma"/>
            <family val="2"/>
          </rPr>
          <t>MERCIER Laurent (AGRI):</t>
        </r>
        <r>
          <rPr>
            <sz val="9"/>
            <color indexed="81"/>
            <rFont val="Tahoma"/>
            <family val="2"/>
          </rPr>
          <t xml:space="preserve">
Based on 2022-23 figures</t>
        </r>
      </text>
    </comment>
    <comment ref="C65" authorId="0" shapeId="0" xr:uid="{AB450DEF-9285-469A-B407-F3DDA657750B}">
      <text>
        <r>
          <rPr>
            <b/>
            <sz val="9"/>
            <color indexed="81"/>
            <rFont val="Tahoma"/>
            <family val="2"/>
          </rPr>
          <t>MERCIER Laurent (AGRI):</t>
        </r>
        <r>
          <rPr>
            <sz val="9"/>
            <color indexed="81"/>
            <rFont val="Tahoma"/>
            <family val="2"/>
          </rPr>
          <t xml:space="preserve">
Based on 2022-23 figures</t>
        </r>
      </text>
    </comment>
    <comment ref="D65" authorId="0" shapeId="0" xr:uid="{BEB7919D-2242-43F2-B678-DCE75F75D6D6}">
      <text>
        <r>
          <rPr>
            <b/>
            <sz val="9"/>
            <color indexed="81"/>
            <rFont val="Tahoma"/>
            <family val="2"/>
          </rPr>
          <t>MERCIER Laurent (AGRI):</t>
        </r>
        <r>
          <rPr>
            <sz val="9"/>
            <color indexed="81"/>
            <rFont val="Tahoma"/>
            <family val="2"/>
          </rPr>
          <t xml:space="preserve">
Based on 2022-23 figures</t>
        </r>
      </text>
    </comment>
    <comment ref="C66" authorId="0" shapeId="0" xr:uid="{B6D6E6A7-ADD8-4235-B56B-E592B1C84EB4}">
      <text>
        <r>
          <rPr>
            <b/>
            <sz val="9"/>
            <color indexed="81"/>
            <rFont val="Tahoma"/>
            <family val="2"/>
          </rPr>
          <t>MERCIER Laurent (AGRI):</t>
        </r>
        <r>
          <rPr>
            <sz val="9"/>
            <color indexed="81"/>
            <rFont val="Tahoma"/>
            <family val="2"/>
          </rPr>
          <t xml:space="preserve">
Based on 2022-23 figures</t>
        </r>
      </text>
    </comment>
    <comment ref="D66" authorId="0" shapeId="0" xr:uid="{EF615088-F85B-4C4D-9829-B4D2248490F6}">
      <text>
        <r>
          <rPr>
            <b/>
            <sz val="9"/>
            <color indexed="81"/>
            <rFont val="Tahoma"/>
            <family val="2"/>
          </rPr>
          <t>MERCIER Laurent (AGRI):</t>
        </r>
        <r>
          <rPr>
            <sz val="9"/>
            <color indexed="81"/>
            <rFont val="Tahoma"/>
            <family val="2"/>
          </rPr>
          <t xml:space="preserve">
Based on 2022-23 figures</t>
        </r>
      </text>
    </comment>
    <comment ref="C67" authorId="0" shapeId="0" xr:uid="{F16728E8-FDA8-4596-AD74-C8A72BB10372}">
      <text>
        <r>
          <rPr>
            <b/>
            <sz val="9"/>
            <color indexed="81"/>
            <rFont val="Tahoma"/>
            <family val="2"/>
          </rPr>
          <t>MERCIER Laurent (AGRI):</t>
        </r>
        <r>
          <rPr>
            <sz val="9"/>
            <color indexed="81"/>
            <rFont val="Tahoma"/>
            <family val="2"/>
          </rPr>
          <t xml:space="preserve">
Based on 2022-23 figures</t>
        </r>
      </text>
    </comment>
    <comment ref="D67" authorId="0" shapeId="0" xr:uid="{9A58B311-AB1D-4C5A-9A47-F34609476DD8}">
      <text>
        <r>
          <rPr>
            <b/>
            <sz val="9"/>
            <color indexed="81"/>
            <rFont val="Tahoma"/>
            <family val="2"/>
          </rPr>
          <t>MERCIER Laurent (AGRI):</t>
        </r>
        <r>
          <rPr>
            <sz val="9"/>
            <color indexed="81"/>
            <rFont val="Tahoma"/>
            <family val="2"/>
          </rPr>
          <t xml:space="preserve">
Based on 2022-23 figures</t>
        </r>
      </text>
    </comment>
    <comment ref="B68" authorId="0" shapeId="0" xr:uid="{1B092407-0C5A-4972-853B-334083273F88}">
      <text>
        <r>
          <rPr>
            <b/>
            <sz val="9"/>
            <color indexed="81"/>
            <rFont val="Tahoma"/>
            <family val="2"/>
          </rPr>
          <t>MERCIER Laurent (AGRI):</t>
        </r>
        <r>
          <rPr>
            <sz val="9"/>
            <color indexed="81"/>
            <rFont val="Tahoma"/>
            <family val="2"/>
          </rPr>
          <t xml:space="preserve">
Estimation based on 2022-23 data</t>
        </r>
      </text>
    </comment>
    <comment ref="C68" authorId="0" shapeId="0" xr:uid="{CE26ADA9-0E29-4F81-BB74-CBBC64C60F54}">
      <text>
        <r>
          <rPr>
            <b/>
            <sz val="9"/>
            <color indexed="81"/>
            <rFont val="Tahoma"/>
            <family val="2"/>
          </rPr>
          <t>MERCIER Laurent (AGRI):</t>
        </r>
        <r>
          <rPr>
            <sz val="9"/>
            <color indexed="81"/>
            <rFont val="Tahoma"/>
            <family val="2"/>
          </rPr>
          <t xml:space="preserve">
Based on 2022-23 figures</t>
        </r>
      </text>
    </comment>
    <comment ref="D68" authorId="0" shapeId="0" xr:uid="{0C327071-52DC-4B95-A201-7A3B4222F706}">
      <text>
        <r>
          <rPr>
            <b/>
            <sz val="9"/>
            <color indexed="81"/>
            <rFont val="Tahoma"/>
            <family val="2"/>
          </rPr>
          <t>MERCIER Laurent (AGRI):</t>
        </r>
        <r>
          <rPr>
            <sz val="9"/>
            <color indexed="81"/>
            <rFont val="Tahoma"/>
            <family val="2"/>
          </rPr>
          <t xml:space="preserve">
Based on 2022-23 figures</t>
        </r>
      </text>
    </comment>
    <comment ref="C69" authorId="0" shapeId="0" xr:uid="{52F72CFB-02E1-48CE-BA3A-24199AD91FB6}">
      <text>
        <r>
          <rPr>
            <b/>
            <sz val="9"/>
            <color indexed="81"/>
            <rFont val="Tahoma"/>
            <family val="2"/>
          </rPr>
          <t>MERCIER Laurent (AGRI):</t>
        </r>
        <r>
          <rPr>
            <sz val="9"/>
            <color indexed="81"/>
            <rFont val="Tahoma"/>
            <family val="2"/>
          </rPr>
          <t xml:space="preserve">
Based on 2022-23 figures</t>
        </r>
      </text>
    </comment>
    <comment ref="D69" authorId="0" shapeId="0" xr:uid="{E1076A11-F9AF-4BE9-AD41-671E8C5D2D5C}">
      <text>
        <r>
          <rPr>
            <b/>
            <sz val="9"/>
            <color indexed="81"/>
            <rFont val="Tahoma"/>
            <family val="2"/>
          </rPr>
          <t>MERCIER Laurent (AGRI):</t>
        </r>
        <r>
          <rPr>
            <sz val="9"/>
            <color indexed="81"/>
            <rFont val="Tahoma"/>
            <family val="2"/>
          </rPr>
          <t xml:space="preserve">
Based on 2022-23 figures</t>
        </r>
      </text>
    </comment>
    <comment ref="C70" authorId="0" shapeId="0" xr:uid="{097656BE-2E1E-41ED-9E9B-8EA09D3D5E76}">
      <text>
        <r>
          <rPr>
            <b/>
            <sz val="9"/>
            <color indexed="81"/>
            <rFont val="Tahoma"/>
            <family val="2"/>
          </rPr>
          <t>MERCIER Laurent (AGRI):</t>
        </r>
        <r>
          <rPr>
            <sz val="9"/>
            <color indexed="81"/>
            <rFont val="Tahoma"/>
            <family val="2"/>
          </rPr>
          <t xml:space="preserve">
Based on 2022-23 figures</t>
        </r>
      </text>
    </comment>
    <comment ref="D70" authorId="0" shapeId="0" xr:uid="{342FBF7F-ABBC-44F3-8378-17014DBBFBA2}">
      <text>
        <r>
          <rPr>
            <b/>
            <sz val="9"/>
            <color indexed="81"/>
            <rFont val="Tahoma"/>
            <family val="2"/>
          </rPr>
          <t>MERCIER Laurent (AGRI):</t>
        </r>
        <r>
          <rPr>
            <sz val="9"/>
            <color indexed="81"/>
            <rFont val="Tahoma"/>
            <family val="2"/>
          </rPr>
          <t xml:space="preserve">
Based on 2022-23 figures</t>
        </r>
      </text>
    </comment>
    <comment ref="C71" authorId="0" shapeId="0" xr:uid="{D084367B-E56E-4638-8553-A9A1C12E0F43}">
      <text>
        <r>
          <rPr>
            <b/>
            <sz val="9"/>
            <color indexed="81"/>
            <rFont val="Tahoma"/>
            <family val="2"/>
          </rPr>
          <t>MERCIER Laurent (AGRI):</t>
        </r>
        <r>
          <rPr>
            <sz val="9"/>
            <color indexed="81"/>
            <rFont val="Tahoma"/>
            <family val="2"/>
          </rPr>
          <t xml:space="preserve">
Based on 2022-23 figures</t>
        </r>
      </text>
    </comment>
    <comment ref="D71" authorId="0" shapeId="0" xr:uid="{51DE0EDE-BFDD-43D6-A037-2D8A24F16BEF}">
      <text>
        <r>
          <rPr>
            <b/>
            <sz val="9"/>
            <color indexed="81"/>
            <rFont val="Tahoma"/>
            <family val="2"/>
          </rPr>
          <t>MERCIER Laurent (AGRI):</t>
        </r>
        <r>
          <rPr>
            <sz val="9"/>
            <color indexed="81"/>
            <rFont val="Tahoma"/>
            <family val="2"/>
          </rPr>
          <t xml:space="preserve">
Based on 2022-23 figures</t>
        </r>
      </text>
    </comment>
    <comment ref="C72" authorId="0" shapeId="0" xr:uid="{9B1EE49D-9F9E-4AFD-BA57-F0BFD8C472DC}">
      <text>
        <r>
          <rPr>
            <b/>
            <sz val="9"/>
            <color indexed="81"/>
            <rFont val="Tahoma"/>
            <family val="2"/>
          </rPr>
          <t>MERCIER Laurent (AGRI):</t>
        </r>
        <r>
          <rPr>
            <sz val="9"/>
            <color indexed="81"/>
            <rFont val="Tahoma"/>
            <family val="2"/>
          </rPr>
          <t xml:space="preserve">
Based on 2022-23 figures</t>
        </r>
      </text>
    </comment>
    <comment ref="D72" authorId="0" shapeId="0" xr:uid="{5C489A57-F700-4846-80BB-0BA19353AA98}">
      <text>
        <r>
          <rPr>
            <b/>
            <sz val="9"/>
            <color indexed="81"/>
            <rFont val="Tahoma"/>
            <family val="2"/>
          </rPr>
          <t>MERCIER Laurent (AGRI):</t>
        </r>
        <r>
          <rPr>
            <sz val="9"/>
            <color indexed="81"/>
            <rFont val="Tahoma"/>
            <family val="2"/>
          </rPr>
          <t xml:space="preserve">
Based on 2022-23 figures</t>
        </r>
      </text>
    </comment>
    <comment ref="C76" authorId="0" shapeId="0" xr:uid="{488CAEE4-D7B4-48C0-912D-9500434C4684}">
      <text>
        <r>
          <rPr>
            <b/>
            <sz val="9"/>
            <color indexed="81"/>
            <rFont val="Tahoma"/>
            <family val="2"/>
          </rPr>
          <t>MERCIER Laurent (AGRI):</t>
        </r>
        <r>
          <rPr>
            <sz val="9"/>
            <color indexed="81"/>
            <rFont val="Tahoma"/>
            <family val="2"/>
          </rPr>
          <t xml:space="preserve">
Based on 2022-23 figures</t>
        </r>
      </text>
    </comment>
    <comment ref="D76" authorId="0" shapeId="0" xr:uid="{6DF610ED-1C28-4710-8A1D-A7E5EBEC855E}">
      <text>
        <r>
          <rPr>
            <b/>
            <sz val="9"/>
            <color indexed="81"/>
            <rFont val="Tahoma"/>
            <family val="2"/>
          </rPr>
          <t>MERCIER Laurent (AGRI):</t>
        </r>
        <r>
          <rPr>
            <sz val="9"/>
            <color indexed="81"/>
            <rFont val="Tahoma"/>
            <family val="2"/>
          </rPr>
          <t xml:space="preserve">
Based on 2022-23 figures</t>
        </r>
      </text>
    </comment>
    <comment ref="C77" authorId="0" shapeId="0" xr:uid="{C29E4A33-FEA5-4D92-B0DE-190014FEFC8D}">
      <text>
        <r>
          <rPr>
            <b/>
            <sz val="9"/>
            <color indexed="81"/>
            <rFont val="Tahoma"/>
            <family val="2"/>
          </rPr>
          <t>MERCIER Laurent (AGRI):</t>
        </r>
        <r>
          <rPr>
            <sz val="9"/>
            <color indexed="81"/>
            <rFont val="Tahoma"/>
            <family val="2"/>
          </rPr>
          <t xml:space="preserve">
Based on 2022-23 figures</t>
        </r>
      </text>
    </comment>
    <comment ref="D77" authorId="0" shapeId="0" xr:uid="{F5AB4E12-E242-4496-A21A-1B0A29E05C39}">
      <text>
        <r>
          <rPr>
            <b/>
            <sz val="9"/>
            <color indexed="81"/>
            <rFont val="Tahoma"/>
            <family val="2"/>
          </rPr>
          <t>MERCIER Laurent (AGRI):</t>
        </r>
        <r>
          <rPr>
            <sz val="9"/>
            <color indexed="81"/>
            <rFont val="Tahoma"/>
            <family val="2"/>
          </rPr>
          <t xml:space="preserve">
Based on 2022-23 figures</t>
        </r>
      </text>
    </comment>
    <comment ref="C78" authorId="0" shapeId="0" xr:uid="{76B8649B-7C76-4CA2-B54D-97082A1B957E}">
      <text>
        <r>
          <rPr>
            <b/>
            <sz val="9"/>
            <color indexed="81"/>
            <rFont val="Tahoma"/>
            <family val="2"/>
          </rPr>
          <t>MERCIER Laurent (AGRI):</t>
        </r>
        <r>
          <rPr>
            <sz val="9"/>
            <color indexed="81"/>
            <rFont val="Tahoma"/>
            <family val="2"/>
          </rPr>
          <t xml:space="preserve">
Based on 2022-23 figures</t>
        </r>
      </text>
    </comment>
    <comment ref="D78" authorId="0" shapeId="0" xr:uid="{BC937742-F5BF-44F9-A9D4-091DE6680E09}">
      <text>
        <r>
          <rPr>
            <b/>
            <sz val="9"/>
            <color indexed="81"/>
            <rFont val="Tahoma"/>
            <family val="2"/>
          </rPr>
          <t>MERCIER Laurent (AGRI):</t>
        </r>
        <r>
          <rPr>
            <sz val="9"/>
            <color indexed="81"/>
            <rFont val="Tahoma"/>
            <family val="2"/>
          </rPr>
          <t xml:space="preserve">
Based on 2022-23 figures</t>
        </r>
      </text>
    </comment>
    <comment ref="C79" authorId="0" shapeId="0" xr:uid="{48039822-5731-45A1-ABAA-177B92CA1449}">
      <text>
        <r>
          <rPr>
            <b/>
            <sz val="9"/>
            <color indexed="81"/>
            <rFont val="Tahoma"/>
            <family val="2"/>
          </rPr>
          <t>MERCIER Laurent (AGRI):</t>
        </r>
        <r>
          <rPr>
            <sz val="9"/>
            <color indexed="81"/>
            <rFont val="Tahoma"/>
            <family val="2"/>
          </rPr>
          <t xml:space="preserve">
Based on 2022-23 figures</t>
        </r>
      </text>
    </comment>
    <comment ref="D79" authorId="0" shapeId="0" xr:uid="{AF913E70-3A94-489A-B7AF-AF2D4EBDA90D}">
      <text>
        <r>
          <rPr>
            <b/>
            <sz val="9"/>
            <color indexed="81"/>
            <rFont val="Tahoma"/>
            <family val="2"/>
          </rPr>
          <t>MERCIER Laurent (AGRI):</t>
        </r>
        <r>
          <rPr>
            <sz val="9"/>
            <color indexed="81"/>
            <rFont val="Tahoma"/>
            <family val="2"/>
          </rPr>
          <t xml:space="preserve">
Based on 2022-23 figures</t>
        </r>
      </text>
    </comment>
    <comment ref="C87" authorId="0" shapeId="0" xr:uid="{AB2BA4FE-CAC8-4A50-BC69-34BA3012F9DD}">
      <text>
        <r>
          <rPr>
            <b/>
            <sz val="9"/>
            <color indexed="81"/>
            <rFont val="Tahoma"/>
            <family val="2"/>
          </rPr>
          <t>MERCIER Laurent (AGRI):</t>
        </r>
        <r>
          <rPr>
            <sz val="9"/>
            <color indexed="81"/>
            <rFont val="Tahoma"/>
            <family val="2"/>
          </rPr>
          <t xml:space="preserve">
Based on 2022-23 figures</t>
        </r>
      </text>
    </comment>
    <comment ref="D87" authorId="0" shapeId="0" xr:uid="{CA2C3B73-A8F1-4990-81A9-58834DFB1004}">
      <text>
        <r>
          <rPr>
            <b/>
            <sz val="9"/>
            <color indexed="81"/>
            <rFont val="Tahoma"/>
            <family val="2"/>
          </rPr>
          <t>MERCIER Laurent (AGRI):</t>
        </r>
        <r>
          <rPr>
            <sz val="9"/>
            <color indexed="81"/>
            <rFont val="Tahoma"/>
            <family val="2"/>
          </rPr>
          <t xml:space="preserve">
Based on 2022-23 figures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BOMMEL Karel (AGRI)</author>
  </authors>
  <commentList>
    <comment ref="C23" authorId="0" shapeId="0" xr:uid="{00000000-0006-0000-0400-000001000000}">
      <text>
        <r>
          <rPr>
            <b/>
            <sz val="9"/>
            <color indexed="81"/>
            <rFont val="Tahoma"/>
            <family val="2"/>
          </rPr>
          <t>VAN BOMMEL Karel (AGRI):</t>
        </r>
        <r>
          <rPr>
            <sz val="9"/>
            <color indexed="81"/>
            <rFont val="Tahoma"/>
            <family val="2"/>
          </rPr>
          <t xml:space="preserve">
15.6</t>
        </r>
      </text>
    </comment>
    <comment ref="D24" authorId="0" shapeId="0" xr:uid="{00000000-0006-0000-0400-000002000000}">
      <text>
        <r>
          <rPr>
            <b/>
            <sz val="9"/>
            <color indexed="81"/>
            <rFont val="Tahoma"/>
            <family val="2"/>
          </rPr>
          <t>VAN BOMMEL Karel (AGRI):</t>
        </r>
        <r>
          <rPr>
            <sz val="9"/>
            <color indexed="81"/>
            <rFont val="Tahoma"/>
            <family val="2"/>
          </rPr>
          <t xml:space="preserve">
0.3
</t>
        </r>
      </text>
    </comment>
  </commentList>
</comments>
</file>

<file path=xl/sharedStrings.xml><?xml version="1.0" encoding="utf-8"?>
<sst xmlns="http://schemas.openxmlformats.org/spreadsheetml/2006/main" count="29326" uniqueCount="368">
  <si>
    <t>EU Feed Protein Balance Sheet (forecast)</t>
  </si>
  <si>
    <t>2021/22</t>
  </si>
  <si>
    <t>Million tonnes</t>
  </si>
  <si>
    <t>Protein content 
(feed use)
(G)</t>
  </si>
  <si>
    <t>Million tonnes 
 (crude protein)</t>
  </si>
  <si>
    <t>million tonnes</t>
  </si>
  <si>
    <t>Protein source</t>
  </si>
  <si>
    <t>Total EU production
(A)</t>
  </si>
  <si>
    <t>EU 
 imports
(B)</t>
  </si>
  <si>
    <t>EU  
exports
(C)</t>
  </si>
  <si>
    <t>Total EU domestic use
(D)</t>
  </si>
  <si>
    <t>EU total
 feed use
(E)</t>
  </si>
  <si>
    <t>Feed use 
EU origin
(F)</t>
  </si>
  <si>
    <t>EU total
 feed use
(H) = (E) * (G)</t>
  </si>
  <si>
    <t>Feed use 
EU origin
(I) = (F) * (G)</t>
  </si>
  <si>
    <t>% feed use of EU origin
(I) / (H)</t>
  </si>
  <si>
    <t>% of total feed use</t>
  </si>
  <si>
    <t>change last year</t>
  </si>
  <si>
    <t>CROPS</t>
  </si>
  <si>
    <r>
      <t xml:space="preserve">CEREALS </t>
    </r>
    <r>
      <rPr>
        <i/>
        <sz val="12"/>
        <color theme="0"/>
        <rFont val="Arial"/>
        <family val="2"/>
      </rPr>
      <t>(of which)</t>
    </r>
  </si>
  <si>
    <r>
      <t xml:space="preserve">OILSEEDS  </t>
    </r>
    <r>
      <rPr>
        <i/>
        <sz val="12"/>
        <color theme="0"/>
        <rFont val="Arial"/>
        <family val="2"/>
      </rPr>
      <t>(feed use without crushing)</t>
    </r>
  </si>
  <si>
    <t>(columns (E) and (F))</t>
  </si>
  <si>
    <t>Soya beans</t>
  </si>
  <si>
    <t>Rapeseed</t>
  </si>
  <si>
    <t>Sunflowerseed</t>
  </si>
  <si>
    <r>
      <t xml:space="preserve">PULSES  </t>
    </r>
    <r>
      <rPr>
        <i/>
        <sz val="12"/>
        <color theme="0"/>
        <rFont val="Arial"/>
        <family val="2"/>
      </rPr>
      <t>(of which)</t>
    </r>
  </si>
  <si>
    <t>Field peas</t>
  </si>
  <si>
    <t>Broad beans</t>
  </si>
  <si>
    <t>Lupins</t>
  </si>
  <si>
    <t>Other protein crops</t>
  </si>
  <si>
    <t>CO-PRODUCTS</t>
  </si>
  <si>
    <t>OILSEED MEALS</t>
  </si>
  <si>
    <r>
      <t xml:space="preserve">SOYA BEAN MEALS </t>
    </r>
    <r>
      <rPr>
        <i/>
        <sz val="12"/>
        <color theme="0"/>
        <rFont val="Arial"/>
        <family val="2"/>
      </rPr>
      <t>(of which)</t>
    </r>
  </si>
  <si>
    <t>Soya bean meal (from EU soya bean production)</t>
  </si>
  <si>
    <t>Soya bean meal (imported soya bean crushing)</t>
  </si>
  <si>
    <t>Soya bean meal (traded as such)</t>
  </si>
  <si>
    <t>Soya bean protein concentrate</t>
  </si>
  <si>
    <r>
      <t xml:space="preserve">RAPESEED MEALS </t>
    </r>
    <r>
      <rPr>
        <i/>
        <sz val="12"/>
        <color theme="0"/>
        <rFont val="Arial"/>
        <family val="2"/>
      </rPr>
      <t>(of which)</t>
    </r>
  </si>
  <si>
    <t>Rapeseed meal (from EU rapeseed production)</t>
  </si>
  <si>
    <t>Rapeseed meal (imported rapeseed crushing)</t>
  </si>
  <si>
    <t>Rapeseed meal (traded as such)</t>
  </si>
  <si>
    <r>
      <t xml:space="preserve">SUNFLOWER MEALS </t>
    </r>
    <r>
      <rPr>
        <i/>
        <sz val="12"/>
        <color theme="0"/>
        <rFont val="Arial"/>
        <family val="2"/>
      </rPr>
      <t>(of which)</t>
    </r>
  </si>
  <si>
    <t>Sunflower meal (from EU sunflowerseed production)</t>
  </si>
  <si>
    <t>Sunflower meal (imported sunflowerseed crushing)</t>
  </si>
  <si>
    <t>Sunflower meal (traded as such)</t>
  </si>
  <si>
    <r>
      <t xml:space="preserve">OTHER OILSEED MEALS </t>
    </r>
    <r>
      <rPr>
        <i/>
        <sz val="12"/>
        <color theme="0"/>
        <rFont val="Arial"/>
        <family val="2"/>
      </rPr>
      <t>(of which)</t>
    </r>
  </si>
  <si>
    <t>Palmkern meal</t>
  </si>
  <si>
    <t>Linseed meal</t>
  </si>
  <si>
    <t>Other oilseed meals</t>
  </si>
  <si>
    <t>OTHERS CO-PRODUCTS</t>
  </si>
  <si>
    <t>Starch industry's medium protein products (15-30%)</t>
  </si>
  <si>
    <t>Starch industry's super protein products (60-90%)</t>
  </si>
  <si>
    <t>Distillers' dried grains with solubles</t>
  </si>
  <si>
    <t>30% wheat 27% maize</t>
  </si>
  <si>
    <t>Wet distillers' grain</t>
  </si>
  <si>
    <t>Wheat bran</t>
  </si>
  <si>
    <t>Citrus pulp</t>
  </si>
  <si>
    <t>Beet pulp pellets</t>
  </si>
  <si>
    <t>Molasses</t>
  </si>
  <si>
    <t>10.7% beet
4.2%  cane</t>
  </si>
  <si>
    <t>NON-PLANT SOURCES</t>
  </si>
  <si>
    <t>(excluding on-farm use)</t>
  </si>
  <si>
    <t>Fish meal</t>
  </si>
  <si>
    <t xml:space="preserve">Whey powder </t>
  </si>
  <si>
    <t xml:space="preserve">Skimmed milk powder </t>
  </si>
  <si>
    <t>Processed animal proteins</t>
  </si>
  <si>
    <t>Former foodstuff</t>
  </si>
  <si>
    <t>ROUGHAGE</t>
  </si>
  <si>
    <t>Grass</t>
  </si>
  <si>
    <t>Silage maize</t>
  </si>
  <si>
    <t>Fodder legumes</t>
  </si>
  <si>
    <t>Dried fodder</t>
  </si>
  <si>
    <t>TOTAL</t>
  </si>
  <si>
    <t>Legend</t>
  </si>
  <si>
    <t>Low-Pro: Less than 15% protein content</t>
  </si>
  <si>
    <t>Medium-Pro: 15-30% protein content</t>
  </si>
  <si>
    <t>High-Pro: 30-50% protein content</t>
  </si>
  <si>
    <t>Super-Pro: Over 50% protein content</t>
  </si>
  <si>
    <t>There is only limited inter-changeability between proteins from different categories, for instance between proteins from cereals and proteins from soya meal (due to its amino acid pattern, soya protein is used more efficiently than other plant proteins in animal nutrition).</t>
  </si>
  <si>
    <t>2020/21</t>
  </si>
  <si>
    <t>EU Feed Protein Balance Sheet</t>
  </si>
  <si>
    <t>2019/20</t>
  </si>
  <si>
    <t>2018/19</t>
  </si>
  <si>
    <r>
      <t xml:space="preserve">CEREALS </t>
    </r>
    <r>
      <rPr>
        <i/>
        <sz val="12"/>
        <rFont val="Arial"/>
        <family val="2"/>
      </rPr>
      <t>(of which)</t>
    </r>
  </si>
  <si>
    <r>
      <t xml:space="preserve">OILSEEDS  </t>
    </r>
    <r>
      <rPr>
        <i/>
        <sz val="12"/>
        <rFont val="Arial"/>
        <family val="2"/>
      </rPr>
      <t>(feed use without crushing)</t>
    </r>
  </si>
  <si>
    <t>(columns ( E) and (F))</t>
  </si>
  <si>
    <r>
      <t xml:space="preserve">PULSES  </t>
    </r>
    <r>
      <rPr>
        <i/>
        <sz val="12"/>
        <rFont val="Arial"/>
        <family val="2"/>
      </rPr>
      <t>(of which)</t>
    </r>
  </si>
  <si>
    <t>Field Peas</t>
  </si>
  <si>
    <r>
      <t xml:space="preserve">SOYA BEAN MEALS </t>
    </r>
    <r>
      <rPr>
        <i/>
        <sz val="12"/>
        <rFont val="Arial"/>
        <family val="2"/>
      </rPr>
      <t>(of which)</t>
    </r>
  </si>
  <si>
    <t>Soya bean Protein Concentrate</t>
  </si>
  <si>
    <r>
      <t xml:space="preserve">RAPESEED MEALS </t>
    </r>
    <r>
      <rPr>
        <i/>
        <sz val="12"/>
        <rFont val="Arial"/>
        <family val="2"/>
      </rPr>
      <t>(of which)</t>
    </r>
  </si>
  <si>
    <r>
      <t xml:space="preserve">SUNFLOWER MEALS </t>
    </r>
    <r>
      <rPr>
        <i/>
        <sz val="12"/>
        <rFont val="Arial"/>
        <family val="2"/>
      </rPr>
      <t>(of which)</t>
    </r>
  </si>
  <si>
    <r>
      <t xml:space="preserve">OTHER OILSEED MEALS </t>
    </r>
    <r>
      <rPr>
        <i/>
        <sz val="12"/>
        <rFont val="Arial"/>
        <family val="2"/>
      </rPr>
      <t>(of which)</t>
    </r>
  </si>
  <si>
    <t>Distillers' Dried Grains with Solubles</t>
  </si>
  <si>
    <t>Wet Distillers' Grain</t>
  </si>
  <si>
    <t>10,7% beet
4,2%  cane</t>
  </si>
  <si>
    <t>Fish Meal</t>
  </si>
  <si>
    <t xml:space="preserve">Whey Powder </t>
  </si>
  <si>
    <t xml:space="preserve">Skimmed Milk Powder </t>
  </si>
  <si>
    <t>Processed Animal Proteins</t>
  </si>
  <si>
    <t>Former Foodstuff</t>
  </si>
  <si>
    <t>Dried Fodder</t>
  </si>
  <si>
    <t>2017/18</t>
  </si>
  <si>
    <t>2016/17</t>
  </si>
  <si>
    <t>2015/16</t>
  </si>
  <si>
    <t>2014/15</t>
  </si>
  <si>
    <t>2013/14</t>
  </si>
  <si>
    <t>2012/13</t>
  </si>
  <si>
    <t>2011/12</t>
  </si>
  <si>
    <t>Methodology</t>
  </si>
  <si>
    <t>Protein Source</t>
  </si>
  <si>
    <t>Total Production</t>
  </si>
  <si>
    <t>Import / Export</t>
  </si>
  <si>
    <t>EU Total Domestic Use</t>
  </si>
  <si>
    <t>EU Feed Use</t>
  </si>
  <si>
    <t>EU Feed Use
of EU Origin</t>
  </si>
  <si>
    <t>Cereals</t>
  </si>
  <si>
    <t>of which</t>
  </si>
  <si>
    <t>Common Wheat</t>
  </si>
  <si>
    <t>EU cereals balance sheet heading : Usable production</t>
  </si>
  <si>
    <t>EU cereals balance sheet heading :  Import / Export</t>
  </si>
  <si>
    <t>EU cereals balance sheet heading :  Total Use</t>
  </si>
  <si>
    <t xml:space="preserve">EU cereals balance sheet heading :  Animal Feed
</t>
  </si>
  <si>
    <t>= EU feed use IF (Total Production &gt; Total Domestic use);
Otherwise : ( EU Feed Use * Total Production ) / Total Domestic use
Common wheat : reduction with imports
Mais : EU Feed use - 90% of EU imports</t>
  </si>
  <si>
    <t>Durum Wheat</t>
  </si>
  <si>
    <t>Barley</t>
  </si>
  <si>
    <t>Grain Maize</t>
  </si>
  <si>
    <t>Rye</t>
  </si>
  <si>
    <t>Sorghum</t>
  </si>
  <si>
    <t>Oats</t>
  </si>
  <si>
    <t>Triticale</t>
  </si>
  <si>
    <t>Other cereals</t>
  </si>
  <si>
    <t>Oilseeds</t>
  </si>
  <si>
    <t>Feed use without crushing</t>
  </si>
  <si>
    <t>EU oilseeds balance sheet 
Heading  Production</t>
  </si>
  <si>
    <t>EU oilseeds balance sheet  
Heading Import / Export</t>
  </si>
  <si>
    <t xml:space="preserve"> EU oilseeds balance sheet  
Heading Total Domestic Use</t>
  </si>
  <si>
    <t>FEFAC communication : 0,8% of total compound feed production (150 Million tonnes)</t>
  </si>
  <si>
    <t>FEFAC communication : 0,1% of total compound feed production (150 Million tonnes)</t>
  </si>
  <si>
    <t>Pulses (Peas, Beans, Lupins)</t>
  </si>
  <si>
    <t>Beans</t>
  </si>
  <si>
    <t>EU protein crops balance sheet Heading  : Production</t>
  </si>
  <si>
    <t>EU protein crops balance sheet  
Heading Import / Export</t>
  </si>
  <si>
    <t>= Total production + imports - exports</t>
  </si>
  <si>
    <t>EU protein crops balance sheet heading: Feed</t>
  </si>
  <si>
    <t>Peas</t>
  </si>
  <si>
    <t>Co-products</t>
  </si>
  <si>
    <t>Soya bean meal (EU Soya beans crushing)</t>
  </si>
  <si>
    <t>EU oilseeds balance sheet : Heading  : (soya bean Production - soya bean exports - domestic use)* crushing ratio (annual - around 0,9) * meal (0,79)</t>
  </si>
  <si>
    <t>EU oilseeds balance sheet : Heading  : soya beanmeal exports</t>
  </si>
  <si>
    <t>=(Total Production - Export )* 98 %  (2% non-feed use)</t>
  </si>
  <si>
    <t>= EU Feed Use</t>
  </si>
  <si>
    <t>Soya bean meal (imported Soya beans crushing)</t>
  </si>
  <si>
    <t>EU oilseeds balance sheet : Heading  : soya bean imports * crushing ratio (annual - around 0,9) * meal (0,79)  -  ( soya bean Protein Concentrate production)</t>
  </si>
  <si>
    <t>=(Total Production - exports ) * 98 %  (2% non-feed use)</t>
  </si>
  <si>
    <t>Soya bean meal (trade)</t>
  </si>
  <si>
    <t>EU oilseeds balance sheet : Heading  : soya beanmeal imports</t>
  </si>
  <si>
    <t xml:space="preserve">=  Imports </t>
  </si>
  <si>
    <t xml:space="preserve">FEFAC Communication </t>
  </si>
  <si>
    <t>Rapeseed meal (EU rapeseed crushing)</t>
  </si>
  <si>
    <t>EU oilseeds balance sheet : Heading  : (Rapeseed Production  - rapeseed export - domestic use)* crushing (0,9672) * meal (0,57)</t>
  </si>
  <si>
    <t>EU oilseeds balance sheet : Heading  : Rapeseedmeal exports</t>
  </si>
  <si>
    <t>=(Total Production - export)</t>
  </si>
  <si>
    <t>rapeseed meal (imported rapeseed crushing)</t>
  </si>
  <si>
    <t>EU oilseeds balance sheet : Heading  : Rapeseed imports * crushing (0,9672) * meal (0,57)</t>
  </si>
  <si>
    <t>rapeseed meal (trade)</t>
  </si>
  <si>
    <t>EU oilseeds balance sheet : Heading  : Rapeseedmeal imports</t>
  </si>
  <si>
    <t xml:space="preserve">= Imports </t>
  </si>
  <si>
    <t>Sunflowerseed meal (EU sunflowerseed crushing)</t>
  </si>
  <si>
    <t>EU oilseeds balance sheet : Heading  : (Sunflowerseed Production - sunflower seed export - domestic use)* crushing (0,8819) * meal (0,55)</t>
  </si>
  <si>
    <t>EU oilseeds balance sheet : Heading  : Sunflowerseedmeal exports</t>
  </si>
  <si>
    <t>Sunflowerseed meal (imported sunflowerseed crushing)</t>
  </si>
  <si>
    <t>EU oilseeds balance sheet : Heading  : Sunflowerseed imports * crushing (0,8819) * meal (0,55)</t>
  </si>
  <si>
    <t>Sunflowerseed meal (trade)</t>
  </si>
  <si>
    <t>EU balance sheet : Heading  : Sunflowerseedmeal imports</t>
  </si>
  <si>
    <t>Palmkern and linseed meal  </t>
  </si>
  <si>
    <t>Oil world CD -ROM
Table EU28 balances of oilmeals
(other = copra, cotton, groundnut, sesame)</t>
  </si>
  <si>
    <t>imports &amp; exports based on CN code  "2306 6000 and 2306 2000"</t>
  </si>
  <si>
    <t>= EU Total Domestic Use</t>
  </si>
  <si>
    <t>= EU Total Production</t>
  </si>
  <si>
    <t>imports &amp; exports based on CN code  "2305 5000, 2306 1000, 2306 5000, 2306 9090"</t>
  </si>
  <si>
    <t>Starch industry's medium protein products (15%-30%)</t>
  </si>
  <si>
    <t>Starch Europe</t>
  </si>
  <si>
    <t>imports &amp; exports based on CN code  "2303 3010, 2303 1019, 2306 7000"</t>
  </si>
  <si>
    <t>Starch industry's high protein products (60%-90%)</t>
  </si>
  <si>
    <t>imports &amp; exports based on CN code  "2309 9020"</t>
  </si>
  <si>
    <t>Distiller's Dried Grains with Solubles</t>
  </si>
  <si>
    <t xml:space="preserve">31 % of the EU cereals balance sheet heading "bio ethanol production" </t>
  </si>
  <si>
    <t>imports &amp; exports based on CN code  "2303 3000"</t>
  </si>
  <si>
    <t>Wet Distiller's Grains</t>
  </si>
  <si>
    <t>no data available</t>
  </si>
  <si>
    <t>=Total Production</t>
  </si>
  <si>
    <t>15% of EU cereals balance sheet heading "human consumption" (feedipedia)</t>
  </si>
  <si>
    <t>imports &amp; exports based on CN code  "2302 3090"</t>
  </si>
  <si>
    <t>citrus pulp imports based on FEFAC data (yearbook)</t>
  </si>
  <si>
    <t>= imports</t>
  </si>
  <si>
    <t>beet pellets domestic production
(= 38,4% of sugar production)</t>
  </si>
  <si>
    <t>imports &amp; exports based on CN code  "2303 20 &amp; 2303 9091"</t>
  </si>
  <si>
    <t>prorata production consumption</t>
  </si>
  <si>
    <t>imports &amp; exports based on CN code  "1703 1000 &amp; 1703 9000"</t>
  </si>
  <si>
    <t>= 32% of  EU Total Domestic Use</t>
  </si>
  <si>
    <t>Non-plant sources</t>
  </si>
  <si>
    <t>Oil world CD -ROM
Table EU28 balances of oilmeals</t>
  </si>
  <si>
    <t>imports &amp; exports based on CN code  "2301 2000"</t>
  </si>
  <si>
    <t>Whey Powder</t>
  </si>
  <si>
    <t>Short term outlook, whey powder</t>
  </si>
  <si>
    <t>imports &amp; exports based on CN code  "0404"</t>
  </si>
  <si>
    <t xml:space="preserve">EUCOLAIT Communication </t>
  </si>
  <si>
    <t>Skimmed Milk Powder</t>
  </si>
  <si>
    <t>Short term outlook, skimmed milk powder</t>
  </si>
  <si>
    <t>imports &amp; exports based on CN code  "0402 10"</t>
  </si>
  <si>
    <t>EFPRA communication</t>
  </si>
  <si>
    <t>EFPRA communication, including petfood</t>
  </si>
  <si>
    <t>5 million tonnes 
(based on website EFFPA.EU)</t>
  </si>
  <si>
    <t>Roughage</t>
  </si>
  <si>
    <t>Eurostat Fodder biomass production - (Silage Maize +Fodder Legumes)</t>
  </si>
  <si>
    <t>Silage Maize</t>
  </si>
  <si>
    <t>Eurostat crop production</t>
  </si>
  <si>
    <t>Fodder Legumes</t>
  </si>
  <si>
    <t>= domestic production dried fodder :
(CIDE communication)</t>
  </si>
  <si>
    <t>imports &amp; exports based on CN codes "ex 1214 1000" and "ex 1214 9090"</t>
  </si>
  <si>
    <t>Oilseeds (mio. t)</t>
  </si>
  <si>
    <t>Production</t>
  </si>
  <si>
    <t xml:space="preserve">  Rape</t>
  </si>
  <si>
    <t xml:space="preserve">  Soybean</t>
  </si>
  <si>
    <t xml:space="preserve">  Sunflower</t>
  </si>
  <si>
    <t>Total domestic use</t>
  </si>
  <si>
    <t xml:space="preserve"> of which crushing</t>
  </si>
  <si>
    <t xml:space="preserve">  Soybean </t>
  </si>
  <si>
    <t>Imports</t>
  </si>
  <si>
    <t xml:space="preserve">  Sunflower </t>
  </si>
  <si>
    <t>Exports</t>
  </si>
  <si>
    <t>Meals (mio. t)</t>
  </si>
  <si>
    <t>crushing ratios</t>
  </si>
  <si>
    <t>production</t>
  </si>
  <si>
    <t>The data below is extracted from the cereal balance sheet produced by C2 (Bart Lanos) every month:</t>
  </si>
  <si>
    <t>U:\DATA\10. PROTEAGINEUX\Balance sheet\Feed Protein Balance\data sources\Cereals BS 94-20_EU27_Master file.xlsx</t>
  </si>
  <si>
    <t xml:space="preserve">The Macro " CopyCerealsBalance" saved in the file "U:\DATA\10. PROTEAGINEUX\Balance sheet\Feed Protein Balance\Macro\Macro Feed Balance Sheet.xlsm" </t>
  </si>
  <si>
    <t xml:space="preserve">is used to copy and reorganise the Cereals balance sheets as produced by C2. </t>
  </si>
  <si>
    <t>2011/2012</t>
  </si>
  <si>
    <t>2012/2013</t>
  </si>
  <si>
    <t>2013/2014</t>
  </si>
  <si>
    <t>2014/2015</t>
  </si>
  <si>
    <t>2015/2016</t>
  </si>
  <si>
    <t>2018/2019</t>
  </si>
  <si>
    <t>2019/2020</t>
  </si>
  <si>
    <t>2020/2021</t>
  </si>
  <si>
    <t>2021/2022</t>
  </si>
  <si>
    <t>Common  wheat</t>
  </si>
  <si>
    <t>Durum</t>
  </si>
  <si>
    <t>Maize</t>
  </si>
  <si>
    <t>Others</t>
  </si>
  <si>
    <t>EUR 27</t>
  </si>
  <si>
    <t>Import</t>
  </si>
  <si>
    <t xml:space="preserve"> wheat</t>
  </si>
  <si>
    <t>Export</t>
  </si>
  <si>
    <t>Biofuel</t>
  </si>
  <si>
    <t>Human Consumption</t>
  </si>
  <si>
    <t>imports</t>
  </si>
  <si>
    <t>exports</t>
  </si>
  <si>
    <t>feeduse</t>
  </si>
  <si>
    <t xml:space="preserve">Other pulses </t>
  </si>
  <si>
    <t>feedratio</t>
  </si>
  <si>
    <t>CEREALS (of which)</t>
  </si>
  <si>
    <t>OILSEEDS  (feed use without crushing)</t>
  </si>
  <si>
    <t>PULSES  (of which)</t>
  </si>
  <si>
    <t>SOYA BEAN MEALS (of which)</t>
  </si>
  <si>
    <t>RAPESEED MEALS (of which)</t>
  </si>
  <si>
    <t>SUNFLOWER MEALS (of which)</t>
  </si>
  <si>
    <t>OTHER OILSEED MEALS (of which)</t>
  </si>
  <si>
    <t>Update on</t>
  </si>
  <si>
    <t>Yes</t>
  </si>
  <si>
    <t>Molasses domestic production 
(= 19% of sugar production (before 2017-18:19,7%)</t>
  </si>
  <si>
    <t>2022/2023</t>
  </si>
  <si>
    <t>2022/23</t>
  </si>
  <si>
    <t>Eurostat production data for codes "11051000" and "11051010" * 17,5kg/hl (with check using annual beer production from 'Brewers of Europe')</t>
  </si>
  <si>
    <t>Last update by stakeholders in November 2021</t>
  </si>
  <si>
    <t>SCOPE</t>
  </si>
  <si>
    <t>The ‘EU Feed Protein Balance Sheet’ covers a broad range of feed protein sources, including protein-rich materials as well as other sources with a lower protein content. The sheet also covers non-plant-based protein materials, such as fishmeal, processed animal proteins, whey, skimmed milk powder, and former foodstuff.</t>
  </si>
  <si>
    <t>PROTEIN SOURCES</t>
  </si>
  <si>
    <t>The protein sources are classified into four main categories:</t>
  </si>
  <si>
    <t>Crops:</t>
  </si>
  <si>
    <t>Cereals, oilseeds and pulses. This category refers to whole grains and seeds that are directly fed to animals. Minimal processing, like toasting, is possible in this category. While it is quite common to use "un-processed" cereals and pulses, the direct feed use of oilseeds is limited. Oilseeds are normally crushed to produce vegetable oil and proteinrich meals used in compound feed.</t>
  </si>
  <si>
    <t>Co-products:</t>
  </si>
  <si>
    <t>Meals from crushing of soya, rapeseed and sunflower, and other proteinrich materials, by-products resulting from processing of arable crops:</t>
  </si>
  <si>
    <t>Non-plant based sources:</t>
  </si>
  <si>
    <t>Roughage:</t>
  </si>
  <si>
    <t>Grass, silage maize, and fodder leguminous. Roughage is the most important source of protein, predominantly for ruminants. Roughage is mainly produced and directly used on farm; production figures are calculated on area and yields. Therefore, the figures displayed in the balance sheet are based on yield estimates and not on actual production figures.</t>
  </si>
  <si>
    <t>DATA ELEMENTS AND SOURCES</t>
  </si>
  <si>
    <t>The ‘EU Feed Protein Balance Sheet’ provides for each protein source data on the following elements:</t>
  </si>
  <si>
    <t>EU production:</t>
  </si>
  <si>
    <t>o Data from EU balance sheets for cereals, oilseeds, protein crops and sugar (produced by DG AGRI) are used for production figures of crops, oilseed meals (soya beans, rapeseed and sunflower), DDGs, wheat bran, beet pulp and molasses;
o For other oilseed meals (palm kern meal, linseed and other oilseeds) data is used from an external source (Oilworld);
o EUROSTAT database for whey powder and skimmed milk powder;
o EUROSTAT database for roughage production (data on ‘temporary grassland’, ‘silage maize’, ‘legumes harvested green’ and ‘permanent grassland’);
o Industry data on production of protein from the starch industry, brewing industry and fishmeal.</t>
  </si>
  <si>
    <t>EU trade:</t>
  </si>
  <si>
    <t>EU trade on imports and exports is extracted from the EUROSTAT – COMEXT database for trade data.</t>
  </si>
  <si>
    <t>Total EU domestic use:</t>
  </si>
  <si>
    <t>Total EU domestic use for feed, food and industrial purposes equals EU production of the protein source plus its imports minus its exports.</t>
  </si>
  <si>
    <t>EU feed use:</t>
  </si>
  <si>
    <t>EU feed use (including the quantity of EU origin) is based on coefficients from literature and stakeholders’ expertise.</t>
  </si>
  <si>
    <t>Protein content:</t>
  </si>
  <si>
    <t>Protein content is based on coefficients from literature and stakeholders’ expertise. This data is an average value since protein content is subject to annual and regional variations.</t>
  </si>
  <si>
    <t>EU feed use in crude proteins is a result of multiplying feed use by protein content. This facilitates the analysis and permits comparisons. It also defines the importance of a particular source in the overall protein feed supply.</t>
  </si>
  <si>
    <t>Percentage (%) of feed use of EU origin illustrates the self-sufficiency of each source and for the total feed use in the EU.</t>
  </si>
  <si>
    <t>Percentage (%) of feed use of EU origin:</t>
  </si>
  <si>
    <t>Percentage (%) of total feed:</t>
  </si>
  <si>
    <t>Percentage (%) of total feed use illustrates the importance of a particular source in the overall protein feed supply.</t>
  </si>
  <si>
    <t>PROTEIN CONTENT CLASSIFICATION</t>
  </si>
  <si>
    <t>In the feed sector, it is common to differentiate between protein levels. In cooperation with stakeholders, the following classification has been included in the balance sheet:</t>
  </si>
  <si>
    <t>o Low-pro: less than 15% protein content;
o Medium-pro: 15-30% protein content;
o High-pro: 30-50% protein content;
o Super-pro: over 50% protein content.</t>
  </si>
  <si>
    <t>LIMITATIONS</t>
  </si>
  <si>
    <t>There is only limited inter-changeability between proteins from different categories, for instance between proteins from cereals and roughage and proteins from soya meal. Due to its amino acid characteristics, soya protein is used more efficiently than other plant proteins in animal nutrition. Moreover, roughage is mainly suitable as feed for ruminants and not for pigs and poultry.</t>
  </si>
  <si>
    <r>
      <rPr>
        <b/>
        <u/>
        <sz val="12"/>
        <color theme="1"/>
        <rFont val="Calibri"/>
        <family val="2"/>
        <scheme val="minor"/>
      </rPr>
      <t>Other co-products:</t>
    </r>
    <r>
      <rPr>
        <sz val="12"/>
        <color theme="1"/>
        <rFont val="Calibri"/>
        <family val="2"/>
        <scheme val="minor"/>
      </rPr>
      <t xml:space="preserve"> This category includes a broad variety of protein products (e.g. corn gluten meal, corn gluten feed, wheat gluten, wheat feed and potato and pea protein). In addition, Distillers’ Dried Grains with Solubles (DDG) is mainly a coproduct from ethanol production, while wet distillers’ grain is a co-product from beer brewing. Wheat bran is a co-product from the milling industry and beet pulp and molasses are co-products from the sugar sector.</t>
    </r>
  </si>
  <si>
    <t>Last update sent by stakeholder in September 2022: 2021 data</t>
  </si>
  <si>
    <t>Domestic Use</t>
  </si>
  <si>
    <t>2023/2024</t>
  </si>
  <si>
    <t>2023/24</t>
  </si>
  <si>
    <r>
      <rPr>
        <b/>
        <u/>
        <sz val="12"/>
        <color theme="1"/>
        <rFont val="Calibri"/>
        <family val="2"/>
        <scheme val="minor"/>
      </rPr>
      <t>Oilseed meals</t>
    </r>
    <r>
      <rPr>
        <sz val="12"/>
        <color theme="1"/>
        <rFont val="Calibri"/>
        <family val="2"/>
        <scheme val="minor"/>
      </rPr>
      <t>: Within the category of oilseed meals, a distinction is made between soya bean, rapeseed, sunflower and other oilseed meals such as palm kern or linseed. For soya bean, rapeseed and sunflower, the sheet differentiates between meals from European sourced beans and seeds, meals from imported beans and seeds crushed in the EU, and meals  imported to provide additional market insight. "Other oilseed meals" refer to cotton, groundnut, sesame and copra.</t>
    </r>
  </si>
  <si>
    <t>Fishmeal, whey powder, skimmed milk powder, processed animal proteins, and former foodstuffs. For processed animal proteins and former foodstuff, only figures on supply and feed use are available, there is no data on trade. Around 50% of the processed animal proteins used as feed in the EU is consumed as pet food.</t>
  </si>
  <si>
    <t>This figure has never change. Last feedack from stakeholders: 04/04/2024</t>
  </si>
  <si>
    <t>Last update on production by stakeholders in July 2022</t>
  </si>
  <si>
    <t>2016/2017</t>
  </si>
  <si>
    <t>2017/2018</t>
  </si>
  <si>
    <t>2024/2025</t>
  </si>
  <si>
    <t>Table  EU-27 protein crops balance sheets (thousands t)</t>
  </si>
  <si>
    <t>Lentils</t>
  </si>
  <si>
    <t>Chickpeas</t>
  </si>
  <si>
    <t>Other dry pulses</t>
  </si>
  <si>
    <t>1 Field peas</t>
  </si>
  <si>
    <t>2 Broad and field beans</t>
  </si>
  <si>
    <t>3 Sweet lupins</t>
  </si>
  <si>
    <t>other pulses FBS</t>
  </si>
  <si>
    <t>Category</t>
  </si>
  <si>
    <t>Subcategory</t>
  </si>
  <si>
    <t>ProductGroup</t>
  </si>
  <si>
    <t>Product</t>
  </si>
  <si>
    <t>MarketYear</t>
  </si>
  <si>
    <t>Indicator</t>
  </si>
  <si>
    <t>OrderIndex</t>
  </si>
  <si>
    <t>Value</t>
  </si>
  <si>
    <t>Crops</t>
  </si>
  <si>
    <t>2023-24</t>
  </si>
  <si>
    <t>EU_Prod</t>
  </si>
  <si>
    <t>EU_Imports</t>
  </si>
  <si>
    <t>EU_Exports</t>
  </si>
  <si>
    <t>EU_Use</t>
  </si>
  <si>
    <t>EU_Feed_Use</t>
  </si>
  <si>
    <t>EU_Feed_Use_EU_Origin</t>
  </si>
  <si>
    <t>Protein_Content</t>
  </si>
  <si>
    <t>Protein_EU_Feed_Use</t>
  </si>
  <si>
    <t>Protein_EU_Feed_Use_EU_Origin</t>
  </si>
  <si>
    <t>Pulses</t>
  </si>
  <si>
    <t>Oilseed meals</t>
  </si>
  <si>
    <t>Soya bean meals</t>
  </si>
  <si>
    <t>Rapeseed meals</t>
  </si>
  <si>
    <t>Sunflower meals</t>
  </si>
  <si>
    <t>Other co-products</t>
  </si>
  <si>
    <t>2022-23</t>
  </si>
  <si>
    <t>2021-22</t>
  </si>
  <si>
    <t>2020-21</t>
  </si>
  <si>
    <t>2019-20</t>
  </si>
  <si>
    <t>2018-19</t>
  </si>
  <si>
    <t>Ratio_EU_NonEU_Protein</t>
  </si>
  <si>
    <t>Ratio_of_Total_Protein</t>
  </si>
  <si>
    <t>2017-18</t>
  </si>
  <si>
    <t>2016-17</t>
  </si>
  <si>
    <t>2015-16</t>
  </si>
  <si>
    <t>2014-15</t>
  </si>
  <si>
    <t>2013-14</t>
  </si>
  <si>
    <t>2012-13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</si>
</sst>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0.0"/>
    <numFmt numFmtId="167" formatCode="_-* #,##0.0_-;\-* #,##0.0_-;_-* &quot;-&quot;??_-;_-@_-"/>
    <numFmt numFmtId="168" formatCode="_-* #,##0.0\ _€_-;\-* #,##0.0\ _€_-;_-* &quot;-&quot;?\ _€_-;_-@_-"/>
    <numFmt numFmtId="169" formatCode="_-* #,##0.00\ _€_-;\-* #,##0.00\ _€_-;_-* &quot;-&quot;?\ _€_-;_-@_-"/>
    <numFmt numFmtId="170" formatCode="_-* #,##0_-;\-* #,##0_-;_-* &quot;-&quot;??_-;_-@_-"/>
    <numFmt numFmtId="171" formatCode="_-* #,##0.00\ _€_-;\-* #,##0.00\ _€_-;_-* &quot;-&quot;??\ _€_-;_-@_-"/>
  </numFmts>
  <fonts count="42" x14ac:knownFonts="1">
    <font>
      <sz val="11"/>
      <color theme="1"/>
      <name val="Calibri"/>
      <family val="2"/>
      <scheme val="minor"/>
    </font>
    <font>
      <sz val="11"/>
      <color theme="1"/>
      <name val="Calibri"/>
      <family val="2"/>
      <scheme val="minor"/>
    </font>
    <font>
      <sz val="11"/>
      <name val="Arial"/>
      <family val="2"/>
    </font>
    <font>
      <sz val="12"/>
      <name val="Arial"/>
      <family val="2"/>
    </font>
    <font>
      <b/>
      <sz val="10"/>
      <color rgb="FFFF0000"/>
      <name val="Arial"/>
      <family val="2"/>
    </font>
    <font>
      <sz val="10"/>
      <color theme="0"/>
      <name val="Arial"/>
      <family val="2"/>
    </font>
    <font>
      <sz val="10"/>
      <name val="Arial"/>
      <family val="2"/>
    </font>
    <font>
      <b/>
      <sz val="36"/>
      <color rgb="FF1E858B"/>
      <name val="Arial"/>
      <family val="2"/>
    </font>
    <font>
      <b/>
      <sz val="12"/>
      <color rgb="FF034EA2"/>
      <name val="Arial"/>
      <family val="2"/>
    </font>
    <font>
      <b/>
      <sz val="18"/>
      <color theme="0"/>
      <name val="Arial"/>
      <family val="2"/>
    </font>
    <font>
      <b/>
      <sz val="14"/>
      <color theme="0"/>
      <name val="Arial"/>
      <family val="2"/>
    </font>
    <font>
      <b/>
      <sz val="11"/>
      <color theme="0"/>
      <name val="Arial"/>
      <family val="2"/>
    </font>
    <font>
      <b/>
      <sz val="10"/>
      <color theme="0"/>
      <name val="Arial"/>
      <family val="2"/>
    </font>
    <font>
      <b/>
      <sz val="12"/>
      <name val="Arial"/>
      <family val="2"/>
    </font>
    <font>
      <i/>
      <sz val="12"/>
      <color theme="0"/>
      <name val="Arial"/>
      <family val="2"/>
    </font>
    <font>
      <sz val="10"/>
      <color theme="1"/>
      <name val="Arial"/>
      <family val="2"/>
    </font>
    <font>
      <sz val="11"/>
      <color theme="1"/>
      <name val="Arial"/>
      <family val="2"/>
    </font>
    <font>
      <b/>
      <sz val="10"/>
      <name val="Arial"/>
      <family val="2"/>
    </font>
    <font>
      <i/>
      <sz val="12"/>
      <name val="Arial"/>
      <family val="2"/>
    </font>
    <font>
      <i/>
      <sz val="10"/>
      <name val="Arial"/>
      <family val="2"/>
    </font>
    <font>
      <u/>
      <sz val="11"/>
      <name val="Arial"/>
      <family val="2"/>
    </font>
    <font>
      <b/>
      <sz val="9"/>
      <color indexed="81"/>
      <name val="Tahoma"/>
      <family val="2"/>
    </font>
    <font>
      <sz val="9"/>
      <color indexed="81"/>
      <name val="Tahoma"/>
      <family val="2"/>
    </font>
    <font>
      <i/>
      <sz val="11"/>
      <name val="Arial"/>
      <family val="2"/>
    </font>
    <font>
      <b/>
      <sz val="11"/>
      <color rgb="FFFF0000"/>
      <name val="Arial"/>
      <family val="2"/>
    </font>
    <font>
      <sz val="11"/>
      <color theme="0"/>
      <name val="Arial"/>
      <family val="2"/>
    </font>
    <font>
      <sz val="28"/>
      <name val="Arial"/>
      <family val="2"/>
    </font>
    <font>
      <sz val="20"/>
      <name val="Arial"/>
      <family val="2"/>
    </font>
    <font>
      <b/>
      <sz val="14"/>
      <name val="Arial"/>
      <family val="2"/>
    </font>
    <font>
      <b/>
      <sz val="7"/>
      <color theme="0" tint="-4.9989318521683403E-2"/>
      <name val="Verdana"/>
      <family val="2"/>
    </font>
    <font>
      <sz val="7"/>
      <name val="Verdana"/>
      <family val="2"/>
    </font>
    <font>
      <sz val="12"/>
      <color theme="1"/>
      <name val="Calibri"/>
      <family val="2"/>
      <scheme val="minor"/>
    </font>
    <font>
      <b/>
      <sz val="16"/>
      <color rgb="FF0070C0"/>
      <name val="Calibri"/>
      <family val="2"/>
      <scheme val="minor"/>
    </font>
    <font>
      <b/>
      <sz val="14"/>
      <color theme="1"/>
      <name val="Calibri"/>
      <family val="2"/>
      <scheme val="minor"/>
    </font>
    <font>
      <b/>
      <u/>
      <sz val="12"/>
      <color theme="1"/>
      <name val="Calibri"/>
      <family val="2"/>
      <scheme val="minor"/>
    </font>
    <font>
      <b/>
      <sz val="11"/>
      <color theme="1"/>
      <name val="Calibri"/>
      <family val="2"/>
      <scheme val="minor"/>
    </font>
    <font>
      <b/>
      <i/>
      <sz val="11"/>
      <color theme="1"/>
      <name val="Calibri"/>
      <family val="2"/>
      <scheme val="minor"/>
    </font>
    <font>
      <b/>
      <sz val="11"/>
      <color theme="0" tint="-4.9989318521683403E-2"/>
      <name val="Calibri"/>
      <family val="2"/>
      <scheme val="minor"/>
    </font>
    <font>
      <b/>
      <i/>
      <sz val="11"/>
      <name val="Calibri"/>
      <family val="2"/>
      <scheme val="minor"/>
    </font>
    <font>
      <b/>
      <sz val="11"/>
      <name val="Calibri"/>
      <family val="2"/>
      <scheme val="minor"/>
    </font>
    <font>
      <sz val="11"/>
      <name val="Calibri"/>
      <family val="2"/>
      <scheme val="minor"/>
    </font>
    <font>
      <b/>
      <sz val="8"/>
      <color theme="0" tint="-4.9989318521683403E-2"/>
      <name val="Verdana"/>
      <family val="2"/>
    </font>
  </fonts>
  <fills count="16">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1E858B"/>
        <bgColor indexed="64"/>
      </patternFill>
    </fill>
    <fill>
      <patternFill patternType="solid">
        <fgColor rgb="FF169068"/>
        <bgColor indexed="64"/>
      </patternFill>
    </fill>
    <fill>
      <patternFill patternType="solid">
        <fgColor rgb="FF1EC08A"/>
        <bgColor indexed="64"/>
      </patternFill>
    </fill>
    <fill>
      <patternFill patternType="solid">
        <fgColor rgb="FFCDF7E9"/>
        <bgColor indexed="64"/>
      </patternFill>
    </fill>
    <fill>
      <patternFill patternType="solid">
        <fgColor rgb="FF9BEFD3"/>
        <bgColor indexed="64"/>
      </patternFill>
    </fill>
    <fill>
      <patternFill patternType="solid">
        <fgColor rgb="FF6AE8BE"/>
        <bgColor indexed="64"/>
      </patternFill>
    </fill>
    <fill>
      <patternFill patternType="solid">
        <fgColor theme="0" tint="-0.14999847407452621"/>
        <bgColor indexed="64"/>
      </patternFill>
    </fill>
    <fill>
      <patternFill patternType="solid">
        <fgColor rgb="FF42A62A"/>
        <bgColor indexed="64"/>
      </patternFill>
    </fill>
    <fill>
      <patternFill patternType="solid">
        <fgColor rgb="FFD9D9D9"/>
        <bgColor indexed="64"/>
      </patternFill>
    </fill>
    <fill>
      <patternFill patternType="solid">
        <fgColor theme="0" tint="-0.14996795556505021"/>
        <bgColor indexed="64"/>
      </patternFill>
    </fill>
    <fill>
      <patternFill patternType="solid">
        <fgColor rgb="FFEEECE1"/>
        <bgColor indexed="64"/>
      </patternFill>
    </fill>
    <fill>
      <patternFill patternType="solid">
        <fgColor theme="9" tint="0.59999389629810485"/>
        <bgColor indexed="64"/>
      </patternFill>
    </fill>
  </fills>
  <borders count="64">
    <border>
      <left/>
      <right/>
      <top/>
      <bottom/>
      <diagonal/>
    </border>
    <border>
      <left style="thick">
        <color theme="0"/>
      </left>
      <right/>
      <top/>
      <bottom/>
      <diagonal/>
    </border>
    <border>
      <left style="thin">
        <color theme="0"/>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top/>
      <bottom style="thin">
        <color theme="0"/>
      </bottom>
      <diagonal/>
    </border>
    <border>
      <left style="thin">
        <color theme="0"/>
      </left>
      <right/>
      <top/>
      <bottom style="thin">
        <color indexed="64"/>
      </bottom>
      <diagonal/>
    </border>
    <border>
      <left style="thin">
        <color theme="0"/>
      </left>
      <right style="thin">
        <color indexed="64"/>
      </right>
      <top/>
      <bottom/>
      <diagonal/>
    </border>
    <border>
      <left style="thin">
        <color indexed="64"/>
      </left>
      <right/>
      <top/>
      <bottom/>
      <diagonal/>
    </border>
    <border>
      <left style="thin">
        <color theme="0"/>
      </left>
      <right/>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theme="8"/>
      </bottom>
      <diagonal/>
    </border>
    <border>
      <left/>
      <right/>
      <top style="thin">
        <color theme="8"/>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tint="-4.9989318521683403E-2"/>
      </left>
      <right style="medium">
        <color theme="0" tint="-4.9989318521683403E-2"/>
      </right>
      <top/>
      <bottom/>
      <diagonal/>
    </border>
    <border>
      <left/>
      <right style="medium">
        <color theme="0" tint="-4.9989318521683403E-2"/>
      </right>
      <top/>
      <bottom/>
      <diagonal/>
    </border>
    <border>
      <left style="thin">
        <color theme="0"/>
      </left>
      <right style="thin">
        <color theme="0"/>
      </right>
      <top style="thin">
        <color theme="0"/>
      </top>
      <bottom style="thin">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0" borderId="0"/>
    <xf numFmtId="0" fontId="6" fillId="0" borderId="0"/>
    <xf numFmtId="43" fontId="6" fillId="0" borderId="0" applyFont="0" applyFill="0" applyBorder="0" applyAlignment="0" applyProtection="0"/>
  </cellStyleXfs>
  <cellXfs count="328">
    <xf numFmtId="0" fontId="0" fillId="0" borderId="0" xfId="0"/>
    <xf numFmtId="0" fontId="2" fillId="3" borderId="0" xfId="0" quotePrefix="1" applyFont="1" applyFill="1"/>
    <xf numFmtId="0" fontId="3" fillId="3" borderId="0" xfId="0" applyFont="1" applyFill="1" applyAlignment="1">
      <alignment horizontal="center"/>
    </xf>
    <xf numFmtId="0" fontId="4" fillId="3" borderId="0" xfId="0" applyFont="1" applyFill="1" applyBorder="1" applyAlignment="1">
      <alignment horizontal="center"/>
    </xf>
    <xf numFmtId="0" fontId="3" fillId="3" borderId="0" xfId="0" applyFont="1" applyFill="1" applyAlignment="1"/>
    <xf numFmtId="0" fontId="0" fillId="3" borderId="0" xfId="0" applyFill="1"/>
    <xf numFmtId="0" fontId="5" fillId="3" borderId="0" xfId="0" applyFont="1" applyFill="1"/>
    <xf numFmtId="43" fontId="0" fillId="0" borderId="0" xfId="1" applyFont="1"/>
    <xf numFmtId="0" fontId="7" fillId="3" borderId="1" xfId="0" applyFont="1" applyFill="1" applyBorder="1" applyAlignment="1">
      <alignment vertical="center"/>
    </xf>
    <xf numFmtId="0" fontId="8" fillId="3" borderId="1" xfId="0" applyFont="1" applyFill="1" applyBorder="1" applyAlignment="1">
      <alignment vertical="center"/>
    </xf>
    <xf numFmtId="16" fontId="9" fillId="4" borderId="0" xfId="0" applyNumberFormat="1" applyFont="1" applyFill="1" applyBorder="1" applyAlignment="1">
      <alignment horizontal="center" vertical="center"/>
    </xf>
    <xf numFmtId="16" fontId="11" fillId="4" borderId="8" xfId="0" applyNumberFormat="1" applyFont="1" applyFill="1" applyBorder="1" applyAlignment="1">
      <alignment horizontal="center" vertical="center"/>
    </xf>
    <xf numFmtId="16" fontId="11" fillId="4" borderId="9" xfId="0" applyNumberFormat="1" applyFont="1" applyFill="1" applyBorder="1" applyAlignment="1">
      <alignment horizontal="center" vertical="center"/>
    </xf>
    <xf numFmtId="0" fontId="5" fillId="3" borderId="0" xfId="0" applyFont="1" applyFill="1" applyBorder="1"/>
    <xf numFmtId="16" fontId="10" fillId="4" borderId="10" xfId="0" applyNumberFormat="1" applyFont="1" applyFill="1" applyBorder="1" applyAlignment="1">
      <alignment horizontal="center" vertical="center"/>
    </xf>
    <xf numFmtId="16" fontId="12" fillId="4" borderId="5" xfId="0" applyNumberFormat="1" applyFont="1" applyFill="1" applyBorder="1" applyAlignment="1">
      <alignment horizontal="center" vertical="center" wrapText="1"/>
    </xf>
    <xf numFmtId="16" fontId="12" fillId="4" borderId="11" xfId="0" applyNumberFormat="1" applyFont="1" applyFill="1" applyBorder="1" applyAlignment="1">
      <alignment horizontal="center" vertical="center" wrapText="1"/>
    </xf>
    <xf numFmtId="16" fontId="12" fillId="4" borderId="13" xfId="0" applyNumberFormat="1" applyFont="1" applyFill="1" applyBorder="1" applyAlignment="1">
      <alignment horizontal="center" vertical="center" wrapText="1"/>
    </xf>
    <xf numFmtId="43" fontId="12" fillId="4" borderId="0" xfId="1" applyFont="1" applyFill="1" applyBorder="1" applyAlignment="1">
      <alignment horizontal="center" vertical="center" wrapText="1"/>
    </xf>
    <xf numFmtId="16" fontId="12" fillId="4" borderId="0" xfId="0" applyNumberFormat="1" applyFont="1" applyFill="1" applyBorder="1" applyAlignment="1">
      <alignment horizontal="center" vertical="center" wrapText="1"/>
    </xf>
    <xf numFmtId="0" fontId="3" fillId="3" borderId="0" xfId="0" applyFont="1" applyFill="1" applyBorder="1" applyAlignment="1">
      <alignment vertical="top" wrapText="1"/>
    </xf>
    <xf numFmtId="164" fontId="3" fillId="3" borderId="0" xfId="0" applyNumberFormat="1" applyFont="1" applyFill="1" applyBorder="1" applyAlignment="1">
      <alignment horizontal="right" indent="1"/>
    </xf>
    <xf numFmtId="164" fontId="3" fillId="3" borderId="0" xfId="0" applyNumberFormat="1" applyFont="1" applyFill="1" applyBorder="1" applyAlignment="1">
      <alignment horizontal="right" wrapText="1" indent="1"/>
    </xf>
    <xf numFmtId="165" fontId="6" fillId="3" borderId="0" xfId="0" applyNumberFormat="1" applyFont="1" applyFill="1" applyBorder="1" applyAlignment="1">
      <alignment horizontal="center" vertical="top" wrapText="1"/>
    </xf>
    <xf numFmtId="164" fontId="3" fillId="3" borderId="0" xfId="0" applyNumberFormat="1" applyFont="1" applyFill="1" applyBorder="1" applyAlignment="1">
      <alignment horizontal="center"/>
    </xf>
    <xf numFmtId="164" fontId="3" fillId="3" borderId="0" xfId="0" applyNumberFormat="1" applyFont="1" applyFill="1" applyBorder="1" applyAlignment="1">
      <alignment horizontal="center" wrapText="1"/>
    </xf>
    <xf numFmtId="9" fontId="3" fillId="3" borderId="0" xfId="0" applyNumberFormat="1" applyFont="1" applyFill="1" applyBorder="1" applyAlignment="1">
      <alignment horizontal="center"/>
    </xf>
    <xf numFmtId="0" fontId="9" fillId="5" borderId="0" xfId="0" applyFont="1" applyFill="1" applyBorder="1" applyAlignment="1">
      <alignment vertical="center"/>
    </xf>
    <xf numFmtId="2" fontId="9" fillId="5" borderId="0" xfId="0" applyNumberFormat="1" applyFont="1" applyFill="1" applyBorder="1" applyAlignment="1">
      <alignment vertical="center"/>
    </xf>
    <xf numFmtId="166" fontId="9" fillId="5" borderId="0" xfId="0" applyNumberFormat="1" applyFont="1" applyFill="1" applyBorder="1" applyAlignment="1">
      <alignment horizontal="center" vertical="center"/>
    </xf>
    <xf numFmtId="2" fontId="9" fillId="5" borderId="0" xfId="0" applyNumberFormat="1" applyFont="1" applyFill="1" applyBorder="1" applyAlignment="1">
      <alignment horizontal="center" vertical="center"/>
    </xf>
    <xf numFmtId="9" fontId="9" fillId="5" borderId="0" xfId="2" applyFont="1" applyFill="1" applyBorder="1" applyAlignment="1">
      <alignment horizontal="center" vertical="center"/>
    </xf>
    <xf numFmtId="43" fontId="9" fillId="5" borderId="0" xfId="1" applyFont="1" applyFill="1" applyBorder="1" applyAlignment="1">
      <alignment horizontal="center" vertical="center"/>
    </xf>
    <xf numFmtId="165" fontId="9" fillId="5" borderId="0" xfId="2" applyNumberFormat="1" applyFont="1" applyFill="1" applyBorder="1" applyAlignment="1">
      <alignment horizontal="center" vertical="center"/>
    </xf>
    <xf numFmtId="164" fontId="2" fillId="3" borderId="0" xfId="0" applyNumberFormat="1" applyFont="1" applyFill="1"/>
    <xf numFmtId="0" fontId="2" fillId="3" borderId="0" xfId="0" applyFont="1" applyFill="1"/>
    <xf numFmtId="43" fontId="3" fillId="3" borderId="0" xfId="1" applyFont="1" applyFill="1" applyBorder="1" applyAlignment="1">
      <alignment horizontal="center" wrapText="1"/>
    </xf>
    <xf numFmtId="165" fontId="3" fillId="3" borderId="0" xfId="2" applyNumberFormat="1" applyFont="1" applyFill="1" applyBorder="1" applyAlignment="1">
      <alignment horizontal="center" wrapText="1"/>
    </xf>
    <xf numFmtId="0" fontId="13" fillId="3" borderId="14" xfId="0" applyFont="1" applyFill="1" applyBorder="1" applyAlignment="1">
      <alignment vertical="top" wrapText="1"/>
    </xf>
    <xf numFmtId="164" fontId="13" fillId="3" borderId="15" xfId="0" applyNumberFormat="1" applyFont="1" applyFill="1" applyBorder="1" applyAlignment="1">
      <alignment horizontal="center"/>
    </xf>
    <xf numFmtId="164" fontId="13" fillId="3" borderId="15" xfId="0" applyNumberFormat="1" applyFont="1" applyFill="1" applyBorder="1" applyAlignment="1">
      <alignment horizontal="center" wrapText="1"/>
    </xf>
    <xf numFmtId="164" fontId="13" fillId="3" borderId="15" xfId="0" applyNumberFormat="1" applyFont="1" applyFill="1" applyBorder="1" applyAlignment="1">
      <alignment horizontal="center" vertical="top" wrapText="1"/>
    </xf>
    <xf numFmtId="4" fontId="13" fillId="3" borderId="15" xfId="0" applyNumberFormat="1" applyFont="1" applyFill="1" applyBorder="1" applyAlignment="1">
      <alignment horizontal="center"/>
    </xf>
    <xf numFmtId="4" fontId="13" fillId="3" borderId="14" xfId="0" applyNumberFormat="1" applyFont="1" applyFill="1" applyBorder="1" applyAlignment="1">
      <alignment horizontal="center" wrapText="1"/>
    </xf>
    <xf numFmtId="165" fontId="13" fillId="3" borderId="0" xfId="0" applyNumberFormat="1" applyFont="1" applyFill="1" applyBorder="1" applyAlignment="1">
      <alignment horizontal="center"/>
    </xf>
    <xf numFmtId="0" fontId="0" fillId="3" borderId="16" xfId="0" applyFill="1" applyBorder="1"/>
    <xf numFmtId="43" fontId="13" fillId="3" borderId="14" xfId="1" applyFont="1" applyFill="1" applyBorder="1" applyAlignment="1">
      <alignment horizontal="center" wrapText="1"/>
    </xf>
    <xf numFmtId="165" fontId="13" fillId="3" borderId="14" xfId="2" applyNumberFormat="1" applyFont="1" applyFill="1" applyBorder="1" applyAlignment="1">
      <alignment horizontal="center" wrapText="1"/>
    </xf>
    <xf numFmtId="0" fontId="10" fillId="6" borderId="0" xfId="0" applyFont="1" applyFill="1" applyBorder="1"/>
    <xf numFmtId="166" fontId="10" fillId="6" borderId="0" xfId="0" applyNumberFormat="1" applyFont="1" applyFill="1" applyBorder="1" applyAlignment="1">
      <alignment horizontal="center"/>
    </xf>
    <xf numFmtId="2" fontId="10" fillId="6" borderId="0" xfId="0" applyNumberFormat="1" applyFont="1" applyFill="1" applyBorder="1" applyAlignment="1">
      <alignment horizontal="center"/>
    </xf>
    <xf numFmtId="9" fontId="10" fillId="6" borderId="0" xfId="2" applyFont="1" applyFill="1" applyBorder="1" applyAlignment="1">
      <alignment horizontal="center"/>
    </xf>
    <xf numFmtId="0" fontId="0" fillId="0" borderId="0" xfId="0" applyFill="1"/>
    <xf numFmtId="43" fontId="10" fillId="6" borderId="0" xfId="1" applyFont="1" applyFill="1" applyBorder="1" applyAlignment="1">
      <alignment horizontal="center"/>
    </xf>
    <xf numFmtId="165" fontId="10" fillId="6" borderId="0" xfId="2" applyNumberFormat="1" applyFont="1" applyFill="1" applyBorder="1" applyAlignment="1">
      <alignment horizontal="center"/>
    </xf>
    <xf numFmtId="2" fontId="15" fillId="3" borderId="17" xfId="0" applyNumberFormat="1" applyFont="1" applyFill="1" applyBorder="1"/>
    <xf numFmtId="166" fontId="16" fillId="3" borderId="17" xfId="0" applyNumberFormat="1" applyFont="1" applyFill="1" applyBorder="1" applyAlignment="1">
      <alignment horizontal="center"/>
    </xf>
    <xf numFmtId="165" fontId="15" fillId="7" borderId="0" xfId="2" applyNumberFormat="1" applyFont="1" applyFill="1" applyAlignment="1">
      <alignment horizontal="center"/>
    </xf>
    <xf numFmtId="2" fontId="16" fillId="3" borderId="17" xfId="0" applyNumberFormat="1" applyFont="1" applyFill="1" applyBorder="1" applyAlignment="1">
      <alignment horizontal="center"/>
    </xf>
    <xf numFmtId="40" fontId="16" fillId="3" borderId="17" xfId="1" applyNumberFormat="1" applyFont="1" applyFill="1" applyBorder="1" applyAlignment="1">
      <alignment horizontal="center"/>
    </xf>
    <xf numFmtId="165" fontId="16" fillId="3" borderId="17" xfId="2" applyNumberFormat="1" applyFont="1" applyFill="1" applyBorder="1" applyAlignment="1">
      <alignment horizontal="center"/>
    </xf>
    <xf numFmtId="165" fontId="5" fillId="6" borderId="0" xfId="2" applyNumberFormat="1" applyFont="1" applyFill="1" applyAlignment="1">
      <alignment horizontal="center"/>
    </xf>
    <xf numFmtId="165" fontId="6" fillId="8" borderId="0" xfId="0" quotePrefix="1" applyNumberFormat="1" applyFont="1" applyFill="1" applyBorder="1" applyAlignment="1">
      <alignment horizontal="center" vertical="top" wrapText="1"/>
    </xf>
    <xf numFmtId="165" fontId="6" fillId="8" borderId="0" xfId="0" applyNumberFormat="1" applyFont="1" applyFill="1" applyBorder="1" applyAlignment="1">
      <alignment horizontal="center" vertical="top" wrapText="1"/>
    </xf>
    <xf numFmtId="4" fontId="2" fillId="3" borderId="0" xfId="0" applyNumberFormat="1" applyFont="1" applyFill="1"/>
    <xf numFmtId="165" fontId="5" fillId="5" borderId="0" xfId="2" applyNumberFormat="1" applyFont="1" applyFill="1" applyAlignment="1">
      <alignment horizontal="center"/>
    </xf>
    <xf numFmtId="2" fontId="15" fillId="3" borderId="17" xfId="0" applyNumberFormat="1" applyFont="1" applyFill="1" applyBorder="1" applyAlignment="1">
      <alignment vertical="center"/>
    </xf>
    <xf numFmtId="166" fontId="16" fillId="3" borderId="17"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wrapText="1"/>
    </xf>
    <xf numFmtId="2" fontId="16" fillId="3" borderId="17" xfId="0" applyNumberFormat="1" applyFont="1" applyFill="1" applyBorder="1" applyAlignment="1">
      <alignment horizontal="center" vertical="center"/>
    </xf>
    <xf numFmtId="165" fontId="16" fillId="3" borderId="17" xfId="2" applyNumberFormat="1" applyFont="1" applyFill="1" applyBorder="1" applyAlignment="1">
      <alignment horizontal="center" vertical="center"/>
    </xf>
    <xf numFmtId="165" fontId="15" fillId="9" borderId="0" xfId="2" applyNumberFormat="1" applyFont="1" applyFill="1" applyAlignment="1">
      <alignment horizontal="center"/>
    </xf>
    <xf numFmtId="167" fontId="0" fillId="0" borderId="0" xfId="1" applyNumberFormat="1" applyFont="1" applyFill="1"/>
    <xf numFmtId="164" fontId="0" fillId="0" borderId="0" xfId="0" applyNumberFormat="1" applyFill="1"/>
    <xf numFmtId="43" fontId="0" fillId="0" borderId="0" xfId="1" applyFont="1" applyFill="1"/>
    <xf numFmtId="168" fontId="0" fillId="0" borderId="0" xfId="0" applyNumberFormat="1" applyFill="1"/>
    <xf numFmtId="169" fontId="0" fillId="0" borderId="0" xfId="0" applyNumberFormat="1" applyFill="1"/>
    <xf numFmtId="165" fontId="15" fillId="7" borderId="0" xfId="2" applyNumberFormat="1" applyFont="1" applyFill="1" applyAlignment="1">
      <alignment horizontal="center" wrapText="1"/>
    </xf>
    <xf numFmtId="9" fontId="3" fillId="3" borderId="0" xfId="0" applyNumberFormat="1" applyFont="1" applyFill="1" applyBorder="1" applyAlignment="1">
      <alignment horizontal="center" vertical="center"/>
    </xf>
    <xf numFmtId="1" fontId="16" fillId="3" borderId="17" xfId="0" applyNumberFormat="1" applyFont="1" applyFill="1" applyBorder="1" applyAlignment="1">
      <alignment horizontal="center"/>
    </xf>
    <xf numFmtId="0" fontId="6" fillId="3" borderId="0" xfId="0" applyFont="1" applyFill="1" applyBorder="1" applyAlignment="1">
      <alignment horizontal="right" vertical="top" wrapText="1"/>
    </xf>
    <xf numFmtId="9" fontId="17" fillId="3" borderId="0" xfId="0" applyNumberFormat="1" applyFont="1" applyFill="1" applyBorder="1" applyAlignment="1">
      <alignment horizontal="center" vertical="top" wrapText="1"/>
    </xf>
    <xf numFmtId="1" fontId="9" fillId="5" borderId="0" xfId="0" applyNumberFormat="1" applyFont="1" applyFill="1" applyBorder="1" applyAlignment="1">
      <alignment horizontal="center" vertical="center"/>
    </xf>
    <xf numFmtId="0" fontId="2" fillId="3" borderId="0" xfId="0" applyFont="1" applyFill="1" applyBorder="1" applyAlignment="1">
      <alignment horizontal="center" vertical="top" wrapText="1"/>
    </xf>
    <xf numFmtId="3" fontId="0" fillId="3" borderId="0" xfId="0" applyNumberFormat="1" applyFill="1" applyBorder="1" applyAlignment="1">
      <alignment horizontal="right" indent="1"/>
    </xf>
    <xf numFmtId="3" fontId="0" fillId="3" borderId="0" xfId="0" applyNumberFormat="1" applyFill="1" applyBorder="1" applyAlignment="1">
      <alignment horizontal="right" wrapText="1" indent="1"/>
    </xf>
    <xf numFmtId="166" fontId="17" fillId="3" borderId="0" xfId="0" applyNumberFormat="1" applyFont="1" applyFill="1" applyBorder="1" applyAlignment="1">
      <alignment horizontal="center" vertical="top" wrapText="1"/>
    </xf>
    <xf numFmtId="3" fontId="0" fillId="3" borderId="0" xfId="0" applyNumberFormat="1" applyFill="1" applyBorder="1"/>
    <xf numFmtId="3" fontId="0" fillId="3" borderId="0" xfId="0" applyNumberFormat="1" applyFill="1" applyBorder="1" applyAlignment="1">
      <alignment horizontal="right" wrapText="1"/>
    </xf>
    <xf numFmtId="165" fontId="3" fillId="3" borderId="0" xfId="0" applyNumberFormat="1" applyFont="1" applyFill="1" applyBorder="1"/>
    <xf numFmtId="0" fontId="0" fillId="3" borderId="0" xfId="0" applyFill="1" applyBorder="1"/>
    <xf numFmtId="43" fontId="0" fillId="3" borderId="0" xfId="1" applyFont="1" applyFill="1" applyBorder="1" applyAlignment="1">
      <alignment horizontal="right" wrapText="1"/>
    </xf>
    <xf numFmtId="165" fontId="0" fillId="3" borderId="0" xfId="2" applyNumberFormat="1" applyFont="1" applyFill="1" applyBorder="1" applyAlignment="1">
      <alignment horizontal="right" wrapText="1"/>
    </xf>
    <xf numFmtId="9" fontId="18" fillId="3" borderId="0" xfId="0" applyNumberFormat="1" applyFont="1" applyFill="1" applyBorder="1" applyAlignment="1">
      <alignment horizontal="center" vertical="center"/>
    </xf>
    <xf numFmtId="9" fontId="18" fillId="3" borderId="0" xfId="0" applyNumberFormat="1" applyFont="1" applyFill="1" applyBorder="1" applyAlignment="1">
      <alignment horizontal="center"/>
    </xf>
    <xf numFmtId="0" fontId="19" fillId="0" borderId="0" xfId="0" applyFont="1" applyFill="1"/>
    <xf numFmtId="0" fontId="19" fillId="0" borderId="0" xfId="0" applyFont="1"/>
    <xf numFmtId="0" fontId="20" fillId="3" borderId="0" xfId="0" applyFont="1" applyFill="1" applyBorder="1" applyAlignment="1">
      <alignment vertical="center" wrapText="1"/>
    </xf>
    <xf numFmtId="0" fontId="0" fillId="3" borderId="0" xfId="0" applyFill="1" applyAlignment="1">
      <alignment horizontal="center"/>
    </xf>
    <xf numFmtId="0" fontId="4" fillId="3" borderId="0" xfId="0" applyFont="1" applyFill="1" applyAlignment="1">
      <alignment horizontal="center"/>
    </xf>
    <xf numFmtId="0" fontId="15" fillId="7" borderId="0" xfId="0" applyFont="1" applyFill="1"/>
    <xf numFmtId="164" fontId="0" fillId="3" borderId="18" xfId="0" applyNumberFormat="1" applyFill="1" applyBorder="1" applyAlignment="1">
      <alignment horizontal="center"/>
    </xf>
    <xf numFmtId="167" fontId="0" fillId="3" borderId="18" xfId="1" applyNumberFormat="1" applyFont="1" applyFill="1" applyBorder="1" applyAlignment="1">
      <alignment horizontal="center"/>
    </xf>
    <xf numFmtId="0" fontId="0" fillId="3" borderId="18" xfId="0" applyFill="1" applyBorder="1" applyAlignment="1">
      <alignment horizontal="center"/>
    </xf>
    <xf numFmtId="170" fontId="12" fillId="3" borderId="18" xfId="1" applyNumberFormat="1" applyFont="1" applyFill="1" applyBorder="1" applyAlignment="1">
      <alignment horizontal="center"/>
    </xf>
    <xf numFmtId="4" fontId="2" fillId="3" borderId="19" xfId="0" applyNumberFormat="1" applyFont="1" applyFill="1" applyBorder="1" applyAlignment="1">
      <alignment horizontal="center" wrapText="1"/>
    </xf>
    <xf numFmtId="9" fontId="2" fillId="3" borderId="19" xfId="2" applyFont="1" applyFill="1" applyBorder="1" applyAlignment="1">
      <alignment horizontal="center"/>
    </xf>
    <xf numFmtId="0" fontId="15" fillId="9" borderId="0" xfId="0" applyFont="1" applyFill="1"/>
    <xf numFmtId="164" fontId="6" fillId="3" borderId="0" xfId="0" applyNumberFormat="1" applyFont="1" applyFill="1" applyBorder="1" applyAlignment="1">
      <alignment horizontal="left"/>
    </xf>
    <xf numFmtId="167" fontId="0" fillId="3" borderId="0" xfId="1" applyNumberFormat="1" applyFont="1" applyFill="1" applyBorder="1" applyAlignment="1">
      <alignment horizontal="center"/>
    </xf>
    <xf numFmtId="0" fontId="0" fillId="3" borderId="0" xfId="0" applyFill="1" applyBorder="1" applyAlignment="1">
      <alignment horizontal="center"/>
    </xf>
    <xf numFmtId="170" fontId="12" fillId="3" borderId="0" xfId="1" applyNumberFormat="1" applyFont="1" applyFill="1" applyBorder="1" applyAlignment="1">
      <alignment horizontal="center"/>
    </xf>
    <xf numFmtId="4" fontId="2" fillId="3" borderId="20" xfId="0" applyNumberFormat="1" applyFont="1" applyFill="1" applyBorder="1" applyAlignment="1">
      <alignment horizontal="center" wrapText="1"/>
    </xf>
    <xf numFmtId="9" fontId="2" fillId="3" borderId="20" xfId="2" applyFont="1" applyFill="1" applyBorder="1" applyAlignment="1">
      <alignment horizontal="center"/>
    </xf>
    <xf numFmtId="0" fontId="5" fillId="6" borderId="0" xfId="0" applyFont="1" applyFill="1"/>
    <xf numFmtId="0" fontId="12" fillId="3" borderId="0" xfId="0" applyFont="1" applyFill="1" applyBorder="1" applyAlignment="1">
      <alignment horizontal="center"/>
    </xf>
    <xf numFmtId="0" fontId="5" fillId="5" borderId="0" xfId="0" applyFont="1" applyFill="1"/>
    <xf numFmtId="0" fontId="0" fillId="3" borderId="17" xfId="0" applyFill="1" applyBorder="1" applyAlignment="1">
      <alignment horizontal="center"/>
    </xf>
    <xf numFmtId="0" fontId="12" fillId="3" borderId="17" xfId="0" applyFont="1" applyFill="1" applyBorder="1" applyAlignment="1">
      <alignment horizontal="center"/>
    </xf>
    <xf numFmtId="4" fontId="2" fillId="3" borderId="21" xfId="0" applyNumberFormat="1" applyFont="1" applyFill="1" applyBorder="1" applyAlignment="1">
      <alignment horizontal="center" wrapText="1"/>
    </xf>
    <xf numFmtId="9" fontId="2" fillId="3" borderId="21" xfId="2"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xf numFmtId="9" fontId="2" fillId="0" borderId="0" xfId="2" applyFont="1"/>
    <xf numFmtId="164" fontId="2" fillId="0" borderId="0" xfId="0" applyNumberFormat="1" applyFont="1"/>
    <xf numFmtId="0" fontId="2" fillId="0" borderId="0" xfId="0" applyFont="1"/>
    <xf numFmtId="0" fontId="2" fillId="0" borderId="0" xfId="0" applyFont="1" applyFill="1"/>
    <xf numFmtId="4" fontId="2" fillId="0" borderId="0" xfId="0" applyNumberFormat="1" applyFont="1"/>
    <xf numFmtId="0" fontId="23" fillId="0" borderId="0" xfId="0" applyFont="1" applyFill="1"/>
    <xf numFmtId="0" fontId="2" fillId="3" borderId="0" xfId="0" applyFont="1" applyFill="1" applyAlignment="1">
      <alignment horizontal="center"/>
    </xf>
    <xf numFmtId="0" fontId="24" fillId="3" borderId="0" xfId="0" applyFont="1" applyFill="1" applyBorder="1" applyAlignment="1">
      <alignment horizontal="center"/>
    </xf>
    <xf numFmtId="0" fontId="2" fillId="3" borderId="0" xfId="0" applyFont="1" applyFill="1" applyAlignment="1"/>
    <xf numFmtId="0" fontId="25" fillId="3" borderId="0" xfId="0" applyFont="1" applyFill="1"/>
    <xf numFmtId="10" fontId="0" fillId="0" borderId="0" xfId="0" applyNumberFormat="1" applyFill="1"/>
    <xf numFmtId="9" fontId="0" fillId="0" borderId="0" xfId="0" applyNumberFormat="1" applyFill="1"/>
    <xf numFmtId="0" fontId="6" fillId="0" borderId="0" xfId="0" applyFont="1"/>
    <xf numFmtId="3" fontId="0" fillId="0" borderId="0" xfId="0" applyNumberFormat="1"/>
    <xf numFmtId="0" fontId="3" fillId="0" borderId="0" xfId="0" applyFont="1"/>
    <xf numFmtId="0" fontId="3" fillId="0" borderId="0" xfId="0" applyFont="1" applyFill="1"/>
    <xf numFmtId="167" fontId="3" fillId="0" borderId="0" xfId="1" applyNumberFormat="1" applyFont="1" applyFill="1"/>
    <xf numFmtId="164" fontId="3" fillId="0" borderId="0" xfId="0" applyNumberFormat="1" applyFont="1" applyFill="1"/>
    <xf numFmtId="0" fontId="18" fillId="0" borderId="0" xfId="0" applyFont="1" applyFill="1"/>
    <xf numFmtId="0" fontId="1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26"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3" fillId="0" borderId="28" xfId="0"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0" fontId="6" fillId="0" borderId="28" xfId="0" applyFont="1" applyBorder="1" applyAlignment="1">
      <alignment horizontal="center" vertical="center" wrapText="1"/>
    </xf>
    <xf numFmtId="3" fontId="0" fillId="0" borderId="0" xfId="0" applyNumberFormat="1" applyBorder="1" applyAlignment="1">
      <alignment horizontal="center" vertical="center" wrapText="1"/>
    </xf>
    <xf numFmtId="3" fontId="0" fillId="0" borderId="15" xfId="0" applyNumberForma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34"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64" fontId="3" fillId="0" borderId="37" xfId="0" applyNumberFormat="1" applyFont="1" applyBorder="1" applyAlignment="1">
      <alignment horizontal="center" vertical="center" wrapText="1"/>
    </xf>
    <xf numFmtId="164" fontId="3" fillId="0" borderId="15" xfId="0" quotePrefix="1" applyNumberFormat="1" applyFont="1" applyBorder="1" applyAlignment="1">
      <alignment horizontal="center" vertical="center" wrapText="1"/>
    </xf>
    <xf numFmtId="164" fontId="3" fillId="0" borderId="0" xfId="0" quotePrefix="1"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23" xfId="0"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39" xfId="0" applyNumberFormat="1" applyFont="1" applyBorder="1" applyAlignment="1">
      <alignment horizontal="center" vertical="center" wrapText="1"/>
    </xf>
    <xf numFmtId="164" fontId="3" fillId="0" borderId="40" xfId="0" applyNumberFormat="1" applyFont="1" applyBorder="1" applyAlignment="1">
      <alignment horizontal="center" vertical="center" wrapText="1"/>
    </xf>
    <xf numFmtId="164" fontId="3" fillId="0" borderId="32" xfId="0" quotePrefix="1" applyNumberFormat="1" applyFont="1" applyBorder="1" applyAlignment="1">
      <alignment horizontal="center" vertical="center" wrapText="1"/>
    </xf>
    <xf numFmtId="164" fontId="3" fillId="0" borderId="39" xfId="0" quotePrefix="1" applyNumberFormat="1" applyFont="1" applyBorder="1" applyAlignment="1">
      <alignment horizontal="center" vertical="center" wrapText="1"/>
    </xf>
    <xf numFmtId="164" fontId="0" fillId="0" borderId="0" xfId="0" applyNumberFormat="1" applyAlignment="1">
      <alignment vertical="center"/>
    </xf>
    <xf numFmtId="0" fontId="3" fillId="0" borderId="41" xfId="0" applyFont="1" applyBorder="1" applyAlignment="1">
      <alignment horizontal="center" vertical="center" wrapText="1"/>
    </xf>
    <xf numFmtId="164" fontId="3" fillId="0" borderId="42" xfId="0" applyNumberFormat="1" applyFont="1" applyBorder="1" applyAlignment="1">
      <alignment horizontal="center" vertical="center" wrapText="1"/>
    </xf>
    <xf numFmtId="164" fontId="3" fillId="0" borderId="43" xfId="0" quotePrefix="1"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164" fontId="3" fillId="0" borderId="30" xfId="0" quotePrefix="1" applyNumberFormat="1" applyFont="1" applyBorder="1" applyAlignment="1">
      <alignment horizontal="center" vertical="center" wrapText="1"/>
    </xf>
    <xf numFmtId="164" fontId="3" fillId="0" borderId="40" xfId="0" quotePrefix="1" applyNumberFormat="1" applyFont="1" applyBorder="1" applyAlignment="1">
      <alignment horizontal="center" vertical="center" wrapText="1"/>
    </xf>
    <xf numFmtId="164" fontId="3" fillId="0" borderId="38" xfId="0" applyNumberFormat="1" applyFont="1" applyBorder="1" applyAlignment="1">
      <alignment horizontal="center" vertical="center" wrapText="1"/>
    </xf>
    <xf numFmtId="3" fontId="3" fillId="0" borderId="38" xfId="0" applyNumberFormat="1" applyFont="1" applyBorder="1" applyAlignment="1">
      <alignment horizontal="center" vertical="center" wrapText="1"/>
    </xf>
    <xf numFmtId="164" fontId="0" fillId="0" borderId="0" xfId="0" applyNumberFormat="1" applyFill="1" applyAlignment="1">
      <alignment vertical="center"/>
    </xf>
    <xf numFmtId="164" fontId="3" fillId="0" borderId="44" xfId="0" applyNumberFormat="1" applyFont="1" applyBorder="1" applyAlignment="1">
      <alignment horizontal="center" vertical="center" wrapText="1"/>
    </xf>
    <xf numFmtId="0" fontId="3" fillId="0" borderId="45" xfId="0" applyFont="1" applyBorder="1" applyAlignment="1">
      <alignment horizontal="center" vertical="center" wrapText="1"/>
    </xf>
    <xf numFmtId="164" fontId="3" fillId="0" borderId="46" xfId="0" applyNumberFormat="1" applyFont="1" applyBorder="1" applyAlignment="1">
      <alignment vertical="center" wrapText="1"/>
    </xf>
    <xf numFmtId="164" fontId="3" fillId="0" borderId="47" xfId="0" applyNumberFormat="1" applyFont="1" applyBorder="1" applyAlignment="1">
      <alignment vertical="center" wrapText="1"/>
    </xf>
    <xf numFmtId="0" fontId="3" fillId="0" borderId="28" xfId="0" applyFont="1" applyFill="1" applyBorder="1" applyAlignment="1">
      <alignment horizontal="center" vertical="center" wrapText="1"/>
    </xf>
    <xf numFmtId="0" fontId="3" fillId="0" borderId="41" xfId="0" applyFont="1" applyFill="1" applyBorder="1" applyAlignment="1">
      <alignment horizontal="center" vertical="center" wrapText="1"/>
    </xf>
    <xf numFmtId="164" fontId="3" fillId="0" borderId="42" xfId="0" quotePrefix="1" applyNumberFormat="1" applyFont="1" applyBorder="1" applyAlignment="1">
      <alignment horizontal="center" vertical="center" wrapText="1"/>
    </xf>
    <xf numFmtId="164" fontId="3" fillId="0" borderId="43" xfId="0" applyNumberFormat="1" applyFont="1" applyBorder="1" applyAlignment="1">
      <alignment horizontal="center" vertical="center" wrapText="1"/>
    </xf>
    <xf numFmtId="164" fontId="3" fillId="10" borderId="43"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13" fillId="0" borderId="51" xfId="0" applyFont="1" applyBorder="1" applyAlignment="1">
      <alignment horizontal="center" vertical="center" wrapText="1"/>
    </xf>
    <xf numFmtId="164" fontId="3" fillId="0" borderId="52" xfId="0" applyNumberFormat="1" applyFont="1" applyBorder="1" applyAlignment="1">
      <alignment horizontal="center" vertical="center" wrapText="1"/>
    </xf>
    <xf numFmtId="164" fontId="13" fillId="0" borderId="52" xfId="0" applyNumberFormat="1" applyFont="1" applyBorder="1" applyAlignment="1">
      <alignment horizontal="center" vertical="center" wrapText="1"/>
    </xf>
    <xf numFmtId="164" fontId="13" fillId="0" borderId="53" xfId="0" applyNumberFormat="1" applyFont="1" applyBorder="1" applyAlignment="1">
      <alignment horizontal="center" vertical="center" wrapText="1"/>
    </xf>
    <xf numFmtId="0" fontId="6" fillId="0" borderId="51" xfId="0" applyFont="1" applyBorder="1" applyAlignment="1">
      <alignment horizontal="center" vertical="center" wrapText="1"/>
    </xf>
    <xf numFmtId="164" fontId="3" fillId="0" borderId="53" xfId="0" applyNumberFormat="1" applyFont="1" applyBorder="1" applyAlignment="1">
      <alignment horizontal="center" vertical="center" wrapText="1"/>
    </xf>
    <xf numFmtId="0" fontId="3" fillId="0" borderId="51" xfId="0" applyFont="1" applyBorder="1" applyAlignment="1">
      <alignment horizontal="center" vertical="center" wrapText="1"/>
    </xf>
    <xf numFmtId="164" fontId="3" fillId="0" borderId="52" xfId="0" applyNumberFormat="1" applyFont="1" applyBorder="1" applyAlignment="1">
      <alignment vertical="center" wrapText="1"/>
    </xf>
    <xf numFmtId="164" fontId="3" fillId="0" borderId="52" xfId="0" quotePrefix="1" applyNumberFormat="1" applyFont="1" applyFill="1" applyBorder="1" applyAlignment="1">
      <alignment horizontal="center" vertical="center" wrapText="1"/>
    </xf>
    <xf numFmtId="164" fontId="3" fillId="0" borderId="52" xfId="0" quotePrefix="1" applyNumberFormat="1" applyFont="1" applyBorder="1" applyAlignment="1">
      <alignment horizontal="center" vertical="center" wrapText="1"/>
    </xf>
    <xf numFmtId="164" fontId="3" fillId="10" borderId="52" xfId="0" applyNumberFormat="1" applyFont="1" applyFill="1" applyBorder="1" applyAlignment="1">
      <alignment horizontal="center" vertical="center" wrapText="1"/>
    </xf>
    <xf numFmtId="164" fontId="3" fillId="0" borderId="53" xfId="0" quotePrefix="1" applyNumberFormat="1" applyFont="1" applyBorder="1" applyAlignment="1">
      <alignment horizontal="center" vertical="center" wrapText="1"/>
    </xf>
    <xf numFmtId="0" fontId="2" fillId="0" borderId="54" xfId="0" applyFont="1" applyBorder="1" applyAlignment="1">
      <alignment horizontal="center" vertical="center" wrapText="1"/>
    </xf>
    <xf numFmtId="164" fontId="3" fillId="0" borderId="55" xfId="0" applyNumberFormat="1" applyFont="1" applyBorder="1" applyAlignment="1">
      <alignment horizontal="center" vertical="center" wrapText="1"/>
    </xf>
    <xf numFmtId="164" fontId="3" fillId="10" borderId="55" xfId="0" applyNumberFormat="1" applyFont="1" applyFill="1" applyBorder="1" applyAlignment="1">
      <alignment horizontal="center" vertical="center" wrapText="1"/>
    </xf>
    <xf numFmtId="164" fontId="3"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164" fontId="3" fillId="0" borderId="58" xfId="0" applyNumberFormat="1" applyFont="1" applyBorder="1" applyAlignment="1">
      <alignment horizontal="center" vertical="center" wrapText="1"/>
    </xf>
    <xf numFmtId="164" fontId="3" fillId="0" borderId="59"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0" fontId="3" fillId="0" borderId="42" xfId="0" applyFont="1" applyBorder="1" applyAlignment="1">
      <alignment horizontal="center" vertical="center"/>
    </xf>
    <xf numFmtId="0" fontId="3" fillId="0" borderId="40" xfId="0" applyFont="1" applyBorder="1" applyAlignment="1">
      <alignment horizontal="center" vertical="center" wrapText="1"/>
    </xf>
    <xf numFmtId="0" fontId="0" fillId="0" borderId="43" xfId="0" applyBorder="1" applyAlignment="1">
      <alignment horizontal="center" vertical="center" wrapText="1"/>
    </xf>
    <xf numFmtId="0" fontId="3" fillId="0" borderId="0" xfId="0" applyFont="1" applyAlignment="1">
      <alignment horizontal="center" vertical="center"/>
    </xf>
    <xf numFmtId="0" fontId="3" fillId="0" borderId="36" xfId="0" applyFont="1" applyBorder="1" applyAlignment="1">
      <alignment horizontal="center" vertical="center" wrapText="1"/>
    </xf>
    <xf numFmtId="0" fontId="0" fillId="0" borderId="32" xfId="0" applyBorder="1" applyAlignment="1">
      <alignment horizontal="center" vertical="center" wrapText="1"/>
    </xf>
    <xf numFmtId="164" fontId="3" fillId="10" borderId="42" xfId="0" quotePrefix="1" applyNumberFormat="1" applyFont="1" applyFill="1" applyBorder="1" applyAlignment="1">
      <alignment horizontal="center" vertical="center" wrapText="1"/>
    </xf>
    <xf numFmtId="0" fontId="29" fillId="11" borderId="61" xfId="0" applyFont="1" applyFill="1" applyBorder="1" applyAlignment="1">
      <alignment horizontal="center" vertical="center" wrapText="1"/>
    </xf>
    <xf numFmtId="0" fontId="30" fillId="0" borderId="0" xfId="4" applyFont="1" applyFill="1" applyBorder="1" applyAlignment="1">
      <alignment horizontal="left" vertical="center"/>
    </xf>
    <xf numFmtId="0" fontId="29" fillId="11" borderId="61" xfId="5" applyFont="1" applyFill="1" applyBorder="1" applyAlignment="1">
      <alignment horizontal="center" vertical="center" wrapText="1"/>
    </xf>
    <xf numFmtId="0" fontId="0" fillId="0" borderId="0" xfId="0" applyAlignment="1">
      <alignment horizontal="left"/>
    </xf>
    <xf numFmtId="43" fontId="0" fillId="0" borderId="0" xfId="1" applyNumberFormat="1" applyFont="1"/>
    <xf numFmtId="43" fontId="0" fillId="0" borderId="0" xfId="0" applyNumberFormat="1"/>
    <xf numFmtId="9" fontId="0" fillId="0" borderId="0" xfId="2" applyFont="1"/>
    <xf numFmtId="0" fontId="0" fillId="0" borderId="0" xfId="0" applyAlignment="1">
      <alignment vertical="top"/>
    </xf>
    <xf numFmtId="2" fontId="9" fillId="5" borderId="0" xfId="0" applyNumberFormat="1" applyFont="1" applyFill="1" applyBorder="1" applyAlignment="1">
      <alignment vertical="top" wrapText="1"/>
    </xf>
    <xf numFmtId="0" fontId="9" fillId="5" borderId="0" xfId="0" applyFont="1" applyFill="1" applyBorder="1" applyAlignment="1">
      <alignment vertical="top"/>
    </xf>
    <xf numFmtId="14" fontId="9" fillId="5" borderId="0" xfId="0" applyNumberFormat="1" applyFont="1" applyFill="1" applyBorder="1" applyAlignment="1">
      <alignment vertical="top" wrapText="1"/>
    </xf>
    <xf numFmtId="164" fontId="3" fillId="3" borderId="0" xfId="0" applyNumberFormat="1" applyFont="1" applyFill="1" applyBorder="1" applyAlignment="1">
      <alignment horizontal="right" vertical="top" wrapText="1"/>
    </xf>
    <xf numFmtId="0" fontId="10" fillId="6" borderId="0" xfId="0" applyFont="1" applyFill="1" applyBorder="1" applyAlignment="1">
      <alignment vertical="top"/>
    </xf>
    <xf numFmtId="166" fontId="10" fillId="6" borderId="0" xfId="0" applyNumberFormat="1" applyFont="1" applyFill="1" applyBorder="1" applyAlignment="1">
      <alignment horizontal="center" vertical="top" wrapText="1"/>
    </xf>
    <xf numFmtId="2" fontId="15" fillId="3" borderId="17" xfId="0" applyNumberFormat="1" applyFont="1" applyFill="1" applyBorder="1" applyAlignment="1">
      <alignment vertical="top"/>
    </xf>
    <xf numFmtId="166" fontId="16" fillId="3" borderId="17"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wrapText="1"/>
    </xf>
    <xf numFmtId="0" fontId="0" fillId="0" borderId="0" xfId="0" applyAlignment="1">
      <alignment vertical="top" wrapText="1"/>
    </xf>
    <xf numFmtId="14" fontId="2" fillId="3" borderId="0" xfId="0" quotePrefix="1" applyNumberFormat="1" applyFont="1" applyFill="1"/>
    <xf numFmtId="0" fontId="31" fillId="0" borderId="0" xfId="0" applyFont="1" applyAlignment="1">
      <alignment horizontal="left" vertical="top" wrapText="1"/>
    </xf>
    <xf numFmtId="0" fontId="32" fillId="0" borderId="0" xfId="0" applyFont="1" applyAlignment="1">
      <alignment horizontal="center" vertical="top" wrapText="1"/>
    </xf>
    <xf numFmtId="0" fontId="33" fillId="0" borderId="0" xfId="0" applyFont="1" applyAlignment="1">
      <alignment horizontal="left" vertical="top" wrapText="1"/>
    </xf>
    <xf numFmtId="0" fontId="31" fillId="0" borderId="0" xfId="0" applyFont="1" applyAlignment="1">
      <alignment horizontal="left" vertical="top" wrapText="1" indent="2"/>
    </xf>
    <xf numFmtId="0" fontId="36" fillId="15" borderId="0" xfId="0" applyFont="1" applyFill="1"/>
    <xf numFmtId="0" fontId="29" fillId="11" borderId="63" xfId="0" applyFont="1" applyFill="1" applyBorder="1" applyAlignment="1">
      <alignment horizontal="center" vertical="center" wrapText="1"/>
    </xf>
    <xf numFmtId="0" fontId="0" fillId="14" borderId="63" xfId="0" applyFill="1" applyBorder="1"/>
    <xf numFmtId="171" fontId="0" fillId="14" borderId="63" xfId="0" applyNumberFormat="1" applyFill="1" applyBorder="1"/>
    <xf numFmtId="43" fontId="0" fillId="14" borderId="63" xfId="0" applyNumberFormat="1" applyFill="1" applyBorder="1"/>
    <xf numFmtId="0" fontId="35" fillId="14" borderId="63" xfId="0" applyFont="1" applyFill="1" applyBorder="1"/>
    <xf numFmtId="0" fontId="17" fillId="14" borderId="63" xfId="0" applyFont="1" applyFill="1" applyBorder="1"/>
    <xf numFmtId="0" fontId="36" fillId="15" borderId="63" xfId="0" applyFont="1" applyFill="1" applyBorder="1"/>
    <xf numFmtId="9" fontId="0" fillId="14" borderId="63" xfId="2" applyFont="1" applyFill="1" applyBorder="1"/>
    <xf numFmtId="2" fontId="35" fillId="10" borderId="63" xfId="0" applyNumberFormat="1" applyFont="1" applyFill="1" applyBorder="1"/>
    <xf numFmtId="43" fontId="35" fillId="10" borderId="63" xfId="1" applyFont="1" applyFill="1" applyBorder="1"/>
    <xf numFmtId="2" fontId="0" fillId="14" borderId="63" xfId="0" applyNumberFormat="1" applyFill="1" applyBorder="1"/>
    <xf numFmtId="43" fontId="0" fillId="14" borderId="63" xfId="1" applyFont="1" applyFill="1" applyBorder="1"/>
    <xf numFmtId="43" fontId="35" fillId="14" borderId="63" xfId="1" applyFont="1" applyFill="1" applyBorder="1"/>
    <xf numFmtId="43" fontId="0" fillId="14" borderId="63" xfId="1" applyNumberFormat="1" applyFont="1" applyFill="1" applyBorder="1"/>
    <xf numFmtId="43" fontId="35" fillId="10" borderId="63" xfId="1" applyNumberFormat="1" applyFont="1" applyFill="1" applyBorder="1"/>
    <xf numFmtId="0" fontId="37" fillId="11" borderId="61" xfId="0" applyFont="1" applyFill="1" applyBorder="1" applyAlignment="1">
      <alignment horizontal="center" vertical="center" wrapText="1"/>
    </xf>
    <xf numFmtId="0" fontId="38" fillId="15" borderId="0" xfId="0" applyFont="1" applyFill="1"/>
    <xf numFmtId="0" fontId="39" fillId="12" borderId="62" xfId="4" applyFont="1" applyFill="1" applyBorder="1" applyAlignment="1">
      <alignment horizontal="left" vertical="center"/>
    </xf>
    <xf numFmtId="43" fontId="39" fillId="12" borderId="62" xfId="1" applyFont="1" applyFill="1" applyBorder="1" applyAlignment="1">
      <alignment horizontal="left" vertical="center"/>
    </xf>
    <xf numFmtId="43" fontId="39" fillId="12" borderId="0" xfId="1" applyFont="1" applyFill="1" applyBorder="1" applyAlignment="1">
      <alignment horizontal="left" vertical="center"/>
    </xf>
    <xf numFmtId="0" fontId="0" fillId="13" borderId="61" xfId="3" applyFont="1" applyFill="1" applyBorder="1" applyAlignment="1">
      <alignment horizontal="left" indent="1"/>
    </xf>
    <xf numFmtId="43" fontId="0" fillId="13" borderId="61" xfId="1" applyFont="1" applyFill="1" applyBorder="1" applyAlignment="1">
      <alignment horizontal="left" indent="1"/>
    </xf>
    <xf numFmtId="43" fontId="0" fillId="13" borderId="0" xfId="1" applyFont="1" applyFill="1" applyBorder="1" applyAlignment="1">
      <alignment horizontal="left" indent="1"/>
    </xf>
    <xf numFmtId="0" fontId="40" fillId="12" borderId="62" xfId="4" applyFont="1" applyFill="1" applyBorder="1" applyAlignment="1">
      <alignment horizontal="left" vertical="center" indent="1"/>
    </xf>
    <xf numFmtId="43" fontId="40" fillId="12" borderId="62" xfId="1" applyFont="1" applyFill="1" applyBorder="1" applyAlignment="1">
      <alignment horizontal="left" vertical="center" indent="1"/>
    </xf>
    <xf numFmtId="43" fontId="40" fillId="12" borderId="0" xfId="1" applyFont="1" applyFill="1" applyBorder="1" applyAlignment="1">
      <alignment horizontal="left" vertical="center" indent="1"/>
    </xf>
    <xf numFmtId="0" fontId="39" fillId="14" borderId="62" xfId="4" applyFont="1" applyFill="1" applyBorder="1" applyAlignment="1">
      <alignment horizontal="left" vertical="center"/>
    </xf>
    <xf numFmtId="43" fontId="39" fillId="14" borderId="62" xfId="1" applyFont="1" applyFill="1" applyBorder="1" applyAlignment="1">
      <alignment horizontal="left" vertical="center"/>
    </xf>
    <xf numFmtId="43" fontId="39" fillId="14" borderId="0" xfId="1" applyFont="1" applyFill="1" applyBorder="1" applyAlignment="1">
      <alignment horizontal="left" vertical="center"/>
    </xf>
    <xf numFmtId="0" fontId="40" fillId="14" borderId="62" xfId="4" applyFont="1" applyFill="1" applyBorder="1" applyAlignment="1">
      <alignment horizontal="left" vertical="center"/>
    </xf>
    <xf numFmtId="43" fontId="40" fillId="14" borderId="62" xfId="1" applyFont="1" applyFill="1" applyBorder="1" applyAlignment="1">
      <alignment horizontal="left" vertical="center"/>
    </xf>
    <xf numFmtId="43" fontId="40" fillId="14" borderId="0" xfId="1" applyFont="1" applyFill="1" applyBorder="1" applyAlignment="1">
      <alignment horizontal="left" vertical="center"/>
    </xf>
    <xf numFmtId="43" fontId="39" fillId="10" borderId="62" xfId="1" applyFont="1" applyFill="1" applyBorder="1" applyAlignment="1">
      <alignment horizontal="left" vertical="center"/>
    </xf>
    <xf numFmtId="43" fontId="39" fillId="10" borderId="0" xfId="1" applyFont="1" applyFill="1" applyBorder="1" applyAlignment="1">
      <alignment horizontal="left" vertical="center"/>
    </xf>
    <xf numFmtId="43" fontId="40" fillId="10" borderId="62" xfId="1" applyFont="1" applyFill="1" applyBorder="1" applyAlignment="1">
      <alignment horizontal="left" vertical="center"/>
    </xf>
    <xf numFmtId="43" fontId="40" fillId="10" borderId="0" xfId="1" applyFont="1" applyFill="1" applyBorder="1" applyAlignment="1">
      <alignment horizontal="left" vertical="center"/>
    </xf>
    <xf numFmtId="43" fontId="0" fillId="14" borderId="61" xfId="1" applyFont="1" applyFill="1" applyBorder="1" applyAlignment="1">
      <alignment horizontal="left" indent="1"/>
    </xf>
    <xf numFmtId="43" fontId="0" fillId="14" borderId="0" xfId="1" applyFont="1" applyFill="1" applyBorder="1" applyAlignment="1">
      <alignment horizontal="left" indent="1"/>
    </xf>
    <xf numFmtId="43" fontId="40" fillId="14" borderId="62" xfId="1" applyFont="1" applyFill="1" applyBorder="1" applyAlignment="1">
      <alignment horizontal="left" vertical="center" indent="1"/>
    </xf>
    <xf numFmtId="43" fontId="40" fillId="14" borderId="0" xfId="1" applyFont="1" applyFill="1" applyBorder="1" applyAlignment="1">
      <alignment horizontal="left" vertical="center" indent="1"/>
    </xf>
    <xf numFmtId="0" fontId="35" fillId="13" borderId="61" xfId="3" applyFont="1" applyFill="1" applyBorder="1" applyAlignment="1">
      <alignment horizontal="left" indent="1"/>
    </xf>
    <xf numFmtId="43" fontId="40" fillId="12" borderId="62" xfId="1" applyFont="1" applyFill="1" applyBorder="1" applyAlignment="1">
      <alignment horizontal="left" vertical="center"/>
    </xf>
    <xf numFmtId="43" fontId="40" fillId="12" borderId="0" xfId="1" applyFont="1" applyFill="1" applyBorder="1" applyAlignment="1">
      <alignment horizontal="left" vertical="center"/>
    </xf>
    <xf numFmtId="0" fontId="0" fillId="14" borderId="61" xfId="3" applyFont="1" applyFill="1" applyBorder="1" applyAlignment="1">
      <alignment horizontal="left" indent="1"/>
    </xf>
    <xf numFmtId="0" fontId="40" fillId="14" borderId="62" xfId="4" applyFont="1" applyFill="1" applyBorder="1" applyAlignment="1">
      <alignment horizontal="left" vertical="center" indent="1"/>
    </xf>
    <xf numFmtId="0" fontId="0" fillId="0" borderId="0" xfId="0" applyFont="1"/>
    <xf numFmtId="0" fontId="41" fillId="11" borderId="63" xfId="0" applyFont="1" applyFill="1" applyBorder="1" applyAlignment="1">
      <alignment horizontal="center" vertical="center" wrapText="1"/>
    </xf>
    <xf numFmtId="2" fontId="15" fillId="0" borderId="17" xfId="0" applyNumberFormat="1" applyFont="1" applyFill="1" applyBorder="1" applyAlignment="1">
      <alignment vertical="top"/>
    </xf>
    <xf numFmtId="166" fontId="16" fillId="0" borderId="17" xfId="0" applyNumberFormat="1" applyFont="1" applyFill="1" applyBorder="1" applyAlignment="1">
      <alignment horizontal="center" vertical="top" wrapText="1"/>
    </xf>
    <xf numFmtId="0" fontId="0" fillId="0" borderId="0" xfId="0" applyFill="1" applyAlignment="1">
      <alignment vertical="top"/>
    </xf>
    <xf numFmtId="2" fontId="0" fillId="0" borderId="0" xfId="0" applyNumberFormat="1"/>
    <xf numFmtId="0" fontId="0" fillId="0" borderId="0" xfId="0" applyAlignment="1">
      <alignment wrapText="1"/>
    </xf>
    <xf numFmtId="0" fontId="31" fillId="3" borderId="0" xfId="0" applyFont="1" applyFill="1" applyAlignment="1">
      <alignment horizontal="left" vertical="top" wrapText="1"/>
    </xf>
    <xf numFmtId="16" fontId="10" fillId="4" borderId="6" xfId="0" applyNumberFormat="1" applyFont="1" applyFill="1" applyBorder="1" applyAlignment="1">
      <alignment horizontal="center" vertical="center" wrapText="1"/>
    </xf>
    <xf numFmtId="16" fontId="10" fillId="4" borderId="7" xfId="0" applyNumberFormat="1" applyFont="1" applyFill="1" applyBorder="1" applyAlignment="1">
      <alignment horizontal="center" vertical="center" wrapText="1"/>
    </xf>
    <xf numFmtId="0" fontId="6" fillId="3" borderId="0" xfId="0" applyFont="1" applyFill="1" applyAlignment="1">
      <alignment horizontal="left" wrapText="1"/>
    </xf>
    <xf numFmtId="0" fontId="0" fillId="3" borderId="0" xfId="0" applyFill="1" applyAlignment="1">
      <alignment horizontal="left" wrapText="1"/>
    </xf>
    <xf numFmtId="16" fontId="10" fillId="4" borderId="2" xfId="0" applyNumberFormat="1" applyFont="1" applyFill="1" applyBorder="1" applyAlignment="1">
      <alignment horizontal="center" vertical="center"/>
    </xf>
    <xf numFmtId="16" fontId="10" fillId="4" borderId="3" xfId="0" applyNumberFormat="1" applyFont="1" applyFill="1" applyBorder="1" applyAlignment="1">
      <alignment horizontal="center" vertical="center"/>
    </xf>
    <xf numFmtId="16" fontId="10" fillId="4" borderId="4" xfId="0" applyNumberFormat="1" applyFont="1" applyFill="1" applyBorder="1" applyAlignment="1">
      <alignment horizontal="center" vertical="center"/>
    </xf>
    <xf numFmtId="16" fontId="11" fillId="4" borderId="5" xfId="0" applyNumberFormat="1" applyFont="1" applyFill="1" applyBorder="1" applyAlignment="1">
      <alignment horizontal="center" vertical="center" wrapText="1"/>
    </xf>
    <xf numFmtId="16" fontId="11" fillId="4" borderId="12" xfId="0" applyNumberFormat="1" applyFont="1" applyFill="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30"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164" fontId="3" fillId="0" borderId="30" xfId="0" quotePrefix="1"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164" fontId="3" fillId="0" borderId="36" xfId="0" applyNumberFormat="1" applyFont="1" applyBorder="1" applyAlignment="1">
      <alignment horizontal="center" vertical="center" wrapText="1"/>
    </xf>
    <xf numFmtId="164" fontId="3" fillId="0" borderId="15" xfId="0" quotePrefix="1" applyNumberFormat="1" applyFont="1" applyBorder="1" applyAlignment="1">
      <alignment horizontal="center" vertical="center" wrapText="1"/>
    </xf>
    <xf numFmtId="164" fontId="3" fillId="0" borderId="32" xfId="0" quotePrefix="1" applyNumberFormat="1" applyFont="1" applyBorder="1" applyAlignment="1">
      <alignment horizontal="center" vertical="center" wrapText="1"/>
    </xf>
    <xf numFmtId="0" fontId="36" fillId="15" borderId="63" xfId="0" applyFont="1" applyFill="1" applyBorder="1" applyAlignment="1">
      <alignment horizontal="center"/>
    </xf>
  </cellXfs>
  <cellStyles count="7">
    <cellStyle name="20% - Accent3" xfId="3" builtinId="38"/>
    <cellStyle name="Comma" xfId="1" builtinId="3"/>
    <cellStyle name="Comma 2" xfId="6" xr:uid="{00000000-0005-0000-0000-000002000000}"/>
    <cellStyle name="Normal" xfId="0" builtinId="0"/>
    <cellStyle name="Normal 2" xfId="4" xr:uid="{00000000-0005-0000-0000-000004000000}"/>
    <cellStyle name="Normal 2 2" xfId="5" xr:uid="{00000000-0005-0000-0000-000005000000}"/>
    <cellStyle name="Percent" xfId="2" builtinId="5"/>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A37"/>
  <sheetViews>
    <sheetView workbookViewId="0"/>
  </sheetViews>
  <sheetFormatPr defaultRowHeight="15.75" x14ac:dyDescent="0.25"/>
  <cols>
    <col min="1" max="1" width="120.85546875" style="249" customWidth="1"/>
  </cols>
  <sheetData>
    <row r="1" spans="1:1" ht="21" x14ac:dyDescent="0.25">
      <c r="A1" s="250" t="s">
        <v>277</v>
      </c>
    </row>
    <row r="2" spans="1:1" ht="47.25" x14ac:dyDescent="0.25">
      <c r="A2" s="249" t="s">
        <v>278</v>
      </c>
    </row>
    <row r="3" spans="1:1" ht="21" x14ac:dyDescent="0.25">
      <c r="A3" s="250" t="s">
        <v>279</v>
      </c>
    </row>
    <row r="4" spans="1:1" x14ac:dyDescent="0.25">
      <c r="A4" s="249" t="s">
        <v>280</v>
      </c>
    </row>
    <row r="5" spans="1:1" ht="18.75" x14ac:dyDescent="0.25">
      <c r="A5" s="251" t="s">
        <v>281</v>
      </c>
    </row>
    <row r="6" spans="1:1" ht="63" x14ac:dyDescent="0.25">
      <c r="A6" s="249" t="s">
        <v>282</v>
      </c>
    </row>
    <row r="7" spans="1:1" ht="18.75" x14ac:dyDescent="0.25">
      <c r="A7" s="251" t="s">
        <v>283</v>
      </c>
    </row>
    <row r="8" spans="1:1" ht="31.5" x14ac:dyDescent="0.25">
      <c r="A8" s="249" t="s">
        <v>284</v>
      </c>
    </row>
    <row r="9" spans="1:1" ht="63" x14ac:dyDescent="0.25">
      <c r="A9" s="252" t="s">
        <v>315</v>
      </c>
    </row>
    <row r="10" spans="1:1" ht="63" x14ac:dyDescent="0.25">
      <c r="A10" s="252" t="s">
        <v>310</v>
      </c>
    </row>
    <row r="11" spans="1:1" ht="18.75" x14ac:dyDescent="0.25">
      <c r="A11" s="251" t="s">
        <v>285</v>
      </c>
    </row>
    <row r="12" spans="1:1" ht="47.25" x14ac:dyDescent="0.25">
      <c r="A12" s="306" t="s">
        <v>316</v>
      </c>
    </row>
    <row r="13" spans="1:1" ht="18.75" x14ac:dyDescent="0.25">
      <c r="A13" s="251" t="s">
        <v>286</v>
      </c>
    </row>
    <row r="14" spans="1:1" ht="47.25" x14ac:dyDescent="0.25">
      <c r="A14" s="249" t="s">
        <v>287</v>
      </c>
    </row>
    <row r="15" spans="1:1" ht="21" x14ac:dyDescent="0.25">
      <c r="A15" s="250" t="s">
        <v>288</v>
      </c>
    </row>
    <row r="16" spans="1:1" x14ac:dyDescent="0.25">
      <c r="A16" s="249" t="s">
        <v>289</v>
      </c>
    </row>
    <row r="17" spans="1:1" ht="18.75" x14ac:dyDescent="0.25">
      <c r="A17" s="251" t="s">
        <v>290</v>
      </c>
    </row>
    <row r="18" spans="1:1" ht="126" x14ac:dyDescent="0.25">
      <c r="A18" s="252" t="s">
        <v>291</v>
      </c>
    </row>
    <row r="19" spans="1:1" ht="18.75" x14ac:dyDescent="0.25">
      <c r="A19" s="251" t="s">
        <v>292</v>
      </c>
    </row>
    <row r="20" spans="1:1" x14ac:dyDescent="0.25">
      <c r="A20" s="249" t="s">
        <v>293</v>
      </c>
    </row>
    <row r="21" spans="1:1" ht="18.75" x14ac:dyDescent="0.25">
      <c r="A21" s="251" t="s">
        <v>294</v>
      </c>
    </row>
    <row r="22" spans="1:1" ht="31.5" x14ac:dyDescent="0.25">
      <c r="A22" s="249" t="s">
        <v>295</v>
      </c>
    </row>
    <row r="23" spans="1:1" ht="18.75" x14ac:dyDescent="0.25">
      <c r="A23" s="251" t="s">
        <v>296</v>
      </c>
    </row>
    <row r="24" spans="1:1" x14ac:dyDescent="0.25">
      <c r="A24" s="249" t="s">
        <v>297</v>
      </c>
    </row>
    <row r="25" spans="1:1" ht="18.75" x14ac:dyDescent="0.25">
      <c r="A25" s="251" t="s">
        <v>298</v>
      </c>
    </row>
    <row r="26" spans="1:1" ht="31.5" x14ac:dyDescent="0.25">
      <c r="A26" s="249" t="s">
        <v>299</v>
      </c>
    </row>
    <row r="27" spans="1:1" ht="18.75" x14ac:dyDescent="0.25">
      <c r="A27" s="251" t="s">
        <v>296</v>
      </c>
    </row>
    <row r="28" spans="1:1" ht="31.5" x14ac:dyDescent="0.25">
      <c r="A28" s="249" t="s">
        <v>300</v>
      </c>
    </row>
    <row r="29" spans="1:1" ht="18.75" x14ac:dyDescent="0.25">
      <c r="A29" s="251" t="s">
        <v>302</v>
      </c>
    </row>
    <row r="30" spans="1:1" x14ac:dyDescent="0.25">
      <c r="A30" s="249" t="s">
        <v>301</v>
      </c>
    </row>
    <row r="31" spans="1:1" ht="18.75" x14ac:dyDescent="0.25">
      <c r="A31" s="251" t="s">
        <v>303</v>
      </c>
    </row>
    <row r="32" spans="1:1" x14ac:dyDescent="0.25">
      <c r="A32" s="249" t="s">
        <v>304</v>
      </c>
    </row>
    <row r="33" spans="1:1" ht="21" x14ac:dyDescent="0.25">
      <c r="A33" s="250" t="s">
        <v>305</v>
      </c>
    </row>
    <row r="34" spans="1:1" ht="31.5" x14ac:dyDescent="0.25">
      <c r="A34" s="249" t="s">
        <v>306</v>
      </c>
    </row>
    <row r="35" spans="1:1" ht="63" x14ac:dyDescent="0.25">
      <c r="A35" s="252" t="s">
        <v>307</v>
      </c>
    </row>
    <row r="36" spans="1:1" ht="21" x14ac:dyDescent="0.25">
      <c r="A36" s="250" t="s">
        <v>308</v>
      </c>
    </row>
    <row r="37" spans="1:1" ht="63" x14ac:dyDescent="0.25">
      <c r="A37" s="249" t="s">
        <v>309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B96"/>
  <sheetViews>
    <sheetView zoomScale="80" zoomScaleNormal="80" workbookViewId="0"/>
  </sheetViews>
  <sheetFormatPr defaultRowHeight="15" outlineLevelRow="2" outlineLevelCol="1" x14ac:dyDescent="0.25"/>
  <cols>
    <col min="1" max="1" width="46.42578125" customWidth="1"/>
    <col min="2" max="2" width="13.425781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104</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165.57617500344287</v>
      </c>
      <c r="G6" s="29">
        <f>G9+G21+G27</f>
        <v>147.34104518280472</v>
      </c>
      <c r="H6" s="30"/>
      <c r="I6" s="30">
        <f>I9+I21+I27</f>
        <v>16.879091238123504</v>
      </c>
      <c r="J6" s="30">
        <f>J9+J21+J27</f>
        <v>15.183448264633912</v>
      </c>
      <c r="K6" s="31">
        <f>J6/I6</f>
        <v>0.89954180888247259</v>
      </c>
      <c r="L6" s="31">
        <f>+I6/$I$89</f>
        <v>0.23659650804859134</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286.70232126457842</v>
      </c>
      <c r="C9" s="49">
        <f t="shared" ref="C9:J9" si="0">SUM(C11:C19)</f>
        <v>23.445018278000003</v>
      </c>
      <c r="D9" s="49">
        <f t="shared" si="0"/>
        <v>51.363977105999993</v>
      </c>
      <c r="E9" s="49">
        <f t="shared" si="0"/>
        <v>258.78336243657844</v>
      </c>
      <c r="F9" s="49">
        <f t="shared" si="0"/>
        <v>161.3533679181887</v>
      </c>
      <c r="G9" s="49">
        <f t="shared" si="0"/>
        <v>143.37797073654642</v>
      </c>
      <c r="H9" s="50"/>
      <c r="I9" s="50">
        <f t="shared" si="0"/>
        <v>15.740507594000759</v>
      </c>
      <c r="J9" s="50">
        <f t="shared" si="0"/>
        <v>14.118604271007976</v>
      </c>
      <c r="K9" s="51">
        <f>J9/I9</f>
        <v>0.89695990975469275</v>
      </c>
      <c r="L9" s="51">
        <f>+I9/$I$89</f>
        <v>0.22063682689512717</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data'!F3</f>
        <v>135.04489906599997</v>
      </c>
      <c r="C11" s="56">
        <f>+'cereal data'!F15</f>
        <v>5.7491591840000007</v>
      </c>
      <c r="D11" s="56">
        <f>+'cereal data'!F27</f>
        <v>33.112226907999997</v>
      </c>
      <c r="E11" s="56">
        <f>+B11+C11-D11</f>
        <v>107.68183134199998</v>
      </c>
      <c r="F11" s="56">
        <f>+'cereal data'!F39</f>
        <v>48.358999999999995</v>
      </c>
      <c r="G11" s="56">
        <f>IF(B11&gt;E11,F11,F11*B11/E11)-C11</f>
        <v>42.609840815999995</v>
      </c>
      <c r="H11" s="57">
        <v>0.11</v>
      </c>
      <c r="I11" s="58">
        <f>F11*H11</f>
        <v>5.3194899999999992</v>
      </c>
      <c r="J11" s="58">
        <f>G11*H11</f>
        <v>4.6870824897599999</v>
      </c>
      <c r="K11" s="26"/>
      <c r="L11" s="26"/>
      <c r="M11" s="6">
        <f>+IF(H11&lt;15%,1,IF(H11&lt;30%,2,IF(H11&lt;50%,3,4)))</f>
        <v>1</v>
      </c>
      <c r="N11" s="73"/>
      <c r="O11" s="72"/>
      <c r="P11" s="52"/>
      <c r="Q11" s="52"/>
    </row>
    <row r="12" spans="1:17" ht="15" customHeight="1" outlineLevel="1" x14ac:dyDescent="0.25">
      <c r="A12" s="55" t="str">
        <f>+'cereal data'!A4</f>
        <v>Barley</v>
      </c>
      <c r="B12" s="56">
        <f>+'cereal data'!F4</f>
        <v>54.166983524999992</v>
      </c>
      <c r="C12" s="56">
        <f>+'cereal data'!F16</f>
        <v>1.3834457150000001</v>
      </c>
      <c r="D12" s="56">
        <f>+'cereal data'!F28</f>
        <v>13.481520514</v>
      </c>
      <c r="E12" s="56">
        <f t="shared" ref="E12:E19" si="1">+B12+C12-D12</f>
        <v>42.068908725999989</v>
      </c>
      <c r="F12" s="56">
        <f>+'cereal data'!F40</f>
        <v>33.007287699999999</v>
      </c>
      <c r="G12" s="56">
        <f>IF(B12&gt;E12,F12,F12*B12/E12)</f>
        <v>33.007287699999999</v>
      </c>
      <c r="H12" s="57">
        <v>0.1</v>
      </c>
      <c r="I12" s="58">
        <f t="shared" ref="I12:I19" si="2">F12*H12</f>
        <v>3.3007287700000001</v>
      </c>
      <c r="J12" s="58">
        <f t="shared" ref="J12:J19" si="3">G12*H12</f>
        <v>3.3007287700000001</v>
      </c>
      <c r="K12" s="26"/>
      <c r="L12" s="26"/>
      <c r="M12" s="6">
        <f t="shared" ref="M12:M19" si="4">+IF(H12&lt;15%,1,IF(H12&lt;30%,2,IF(H12&lt;50%,3,4)))</f>
        <v>1</v>
      </c>
      <c r="N12" s="73"/>
      <c r="O12" s="72"/>
      <c r="P12" s="52"/>
      <c r="Q12" s="52"/>
    </row>
    <row r="13" spans="1:17" ht="15" customHeight="1" outlineLevel="1" x14ac:dyDescent="0.25">
      <c r="A13" s="55" t="str">
        <f>+'cereal data'!A5</f>
        <v>Durum</v>
      </c>
      <c r="B13" s="56">
        <f>+'cereal data'!F5</f>
        <v>8.3003910649999995</v>
      </c>
      <c r="C13" s="56">
        <f>+'cereal data'!F17</f>
        <v>2.7029510290000003</v>
      </c>
      <c r="D13" s="56">
        <f>+'cereal data'!F29</f>
        <v>1.238122476</v>
      </c>
      <c r="E13" s="56">
        <f t="shared" si="1"/>
        <v>9.7652196179999997</v>
      </c>
      <c r="F13" s="56">
        <f>+'cereal data'!F41</f>
        <v>0.6</v>
      </c>
      <c r="G13" s="56">
        <f>IF(B13&gt;E13,F13,F13*B13/E13)</f>
        <v>0.5099971975868367</v>
      </c>
      <c r="H13" s="57">
        <v>0.12</v>
      </c>
      <c r="I13" s="58">
        <f t="shared" si="2"/>
        <v>7.1999999999999995E-2</v>
      </c>
      <c r="J13" s="58">
        <f t="shared" si="3"/>
        <v>6.1199663710420404E-2</v>
      </c>
      <c r="K13" s="26"/>
      <c r="L13" s="26"/>
      <c r="M13" s="6">
        <f t="shared" si="4"/>
        <v>1</v>
      </c>
      <c r="N13" s="73"/>
      <c r="O13" s="72"/>
      <c r="P13" s="52"/>
      <c r="Q13" s="52"/>
    </row>
    <row r="14" spans="1:17" ht="15" customHeight="1" outlineLevel="1" x14ac:dyDescent="0.25">
      <c r="A14" s="55" t="str">
        <f>+'cereal data'!A6</f>
        <v>Maize</v>
      </c>
      <c r="B14" s="56">
        <f>+'cereal data'!F6</f>
        <v>58.519162884000011</v>
      </c>
      <c r="C14" s="56">
        <f>+'cereal data'!F18</f>
        <v>13.195940556</v>
      </c>
      <c r="D14" s="56">
        <f>+'cereal data'!F30</f>
        <v>3.0588163320000001</v>
      </c>
      <c r="E14" s="56">
        <f t="shared" si="1"/>
        <v>68.656287108000001</v>
      </c>
      <c r="F14" s="56">
        <f>+'cereal data'!F42</f>
        <v>56.143000000000001</v>
      </c>
      <c r="G14" s="56">
        <f>F14-C14*0.9</f>
        <v>44.266653499599997</v>
      </c>
      <c r="H14" s="57">
        <v>0.08</v>
      </c>
      <c r="I14" s="58">
        <f t="shared" si="2"/>
        <v>4.4914399999999999</v>
      </c>
      <c r="J14" s="58">
        <f t="shared" si="3"/>
        <v>3.5413322799679996</v>
      </c>
      <c r="K14" s="26"/>
      <c r="L14" s="26"/>
      <c r="M14" s="6">
        <f t="shared" si="4"/>
        <v>1</v>
      </c>
      <c r="N14" s="73"/>
      <c r="O14" s="72"/>
      <c r="P14" s="52"/>
      <c r="Q14" s="52"/>
    </row>
    <row r="15" spans="1:17" ht="15" customHeight="1" outlineLevel="1" x14ac:dyDescent="0.25">
      <c r="A15" s="55" t="str">
        <f>+'cereal data'!A7</f>
        <v>Rye</v>
      </c>
      <c r="B15" s="56">
        <f>+'cereal data'!F7</f>
        <v>7.5687112743092388</v>
      </c>
      <c r="C15" s="56">
        <f>+'cereal data'!F19</f>
        <v>5.1398922999999999E-2</v>
      </c>
      <c r="D15" s="56">
        <f>+'cereal data'!F31</f>
        <v>0.18242456899999998</v>
      </c>
      <c r="E15" s="56">
        <f t="shared" si="1"/>
        <v>7.4376856283092385</v>
      </c>
      <c r="F15" s="56">
        <f>+'cereal data'!F43</f>
        <v>2.9958641008263491</v>
      </c>
      <c r="G15" s="56">
        <f>IF(B15&gt;E15,F15,F15*B15/(B15+C15-D15))</f>
        <v>2.9958641008263491</v>
      </c>
      <c r="H15" s="57">
        <v>0.11</v>
      </c>
      <c r="I15" s="58">
        <f t="shared" si="2"/>
        <v>0.32954505109089843</v>
      </c>
      <c r="J15" s="58">
        <f t="shared" si="3"/>
        <v>0.32954505109089843</v>
      </c>
      <c r="K15" s="26"/>
      <c r="L15" s="26"/>
      <c r="M15" s="6">
        <f t="shared" si="4"/>
        <v>1</v>
      </c>
      <c r="N15" s="73"/>
      <c r="O15" s="72"/>
      <c r="P15" s="52"/>
      <c r="Q15" s="52"/>
    </row>
    <row r="16" spans="1:17" ht="15" customHeight="1" outlineLevel="1" x14ac:dyDescent="0.25">
      <c r="A16" s="55" t="str">
        <f>+'cereal data'!A8</f>
        <v>Sorghum</v>
      </c>
      <c r="B16" s="56">
        <f>+'cereal data'!F8</f>
        <v>0.72565749999999996</v>
      </c>
      <c r="C16" s="56">
        <f>+'cereal data'!F20</f>
        <v>0.1152343</v>
      </c>
      <c r="D16" s="56">
        <f>+'cereal data'!F32</f>
        <v>1.3018013E-2</v>
      </c>
      <c r="E16" s="56">
        <f t="shared" si="1"/>
        <v>0.82787378699999992</v>
      </c>
      <c r="F16" s="56">
        <f>+'cereal data'!F44</f>
        <v>0.65141330647093199</v>
      </c>
      <c r="G16" s="56">
        <f>IF(B16&gt;E16,F16,F16*B16/(B16+C16-D16))</f>
        <v>0.57098432015027711</v>
      </c>
      <c r="H16" s="57">
        <v>0.11</v>
      </c>
      <c r="I16" s="58">
        <f t="shared" si="2"/>
        <v>7.1655463711802522E-2</v>
      </c>
      <c r="J16" s="58">
        <f t="shared" si="3"/>
        <v>6.2808275216530485E-2</v>
      </c>
      <c r="K16" s="26"/>
      <c r="L16" s="26"/>
      <c r="M16" s="6">
        <f t="shared" si="4"/>
        <v>1</v>
      </c>
      <c r="N16" s="73"/>
      <c r="O16" s="72"/>
      <c r="P16" s="52"/>
      <c r="Q16" s="52"/>
    </row>
    <row r="17" spans="1:17" ht="15" customHeight="1" outlineLevel="1" x14ac:dyDescent="0.25">
      <c r="A17" s="55" t="str">
        <f>+'cereal data'!A9</f>
        <v>Oats</v>
      </c>
      <c r="B17" s="56">
        <f>+'cereal data'!F9</f>
        <v>6.7118485000000012</v>
      </c>
      <c r="C17" s="56">
        <f>+'cereal data'!F21</f>
        <v>7.3623645000000001E-2</v>
      </c>
      <c r="D17" s="56">
        <f>+'cereal data'!F33</f>
        <v>0.25832807400000002</v>
      </c>
      <c r="E17" s="56">
        <f t="shared" si="1"/>
        <v>6.5271440710000004</v>
      </c>
      <c r="F17" s="56">
        <f>+'cereal data'!F45</f>
        <v>4.6921595850967197</v>
      </c>
      <c r="G17" s="56">
        <f>IF(B17&gt;E17,F17,F17*B17/(B17+C17-D17))</f>
        <v>4.6921595850967197</v>
      </c>
      <c r="H17" s="57">
        <v>0.11</v>
      </c>
      <c r="I17" s="58">
        <f t="shared" si="2"/>
        <v>0.51613755436063913</v>
      </c>
      <c r="J17" s="58">
        <f t="shared" si="3"/>
        <v>0.51613755436063913</v>
      </c>
      <c r="K17" s="26"/>
      <c r="L17" s="26"/>
      <c r="M17" s="6">
        <f t="shared" si="4"/>
        <v>1</v>
      </c>
      <c r="N17" s="73"/>
      <c r="O17" s="72"/>
      <c r="P17" s="52"/>
      <c r="Q17" s="52"/>
    </row>
    <row r="18" spans="1:17" ht="15" customHeight="1" outlineLevel="1" x14ac:dyDescent="0.25">
      <c r="A18" s="55" t="str">
        <f>+'cereal data'!A10</f>
        <v>Triticale</v>
      </c>
      <c r="B18" s="56">
        <f>+'cereal data'!F10</f>
        <v>12.422274199999999</v>
      </c>
      <c r="C18" s="56">
        <f>+'cereal data'!F22</f>
        <v>1.0874599999999999E-4</v>
      </c>
      <c r="D18" s="56">
        <f>+'cereal data'!F34</f>
        <v>2.5647220000000002E-3</v>
      </c>
      <c r="E18" s="56">
        <f t="shared" si="1"/>
        <v>12.419818223999998</v>
      </c>
      <c r="F18" s="56">
        <f>+'cereal data'!F46</f>
        <v>10.999982448297382</v>
      </c>
      <c r="G18" s="56">
        <f>IF(B18&gt;E18,F18,F18*B18/(B18+C18-D18))</f>
        <v>10.999982448297382</v>
      </c>
      <c r="H18" s="57">
        <v>0.11</v>
      </c>
      <c r="I18" s="58">
        <f t="shared" si="2"/>
        <v>1.2099980693127121</v>
      </c>
      <c r="J18" s="58">
        <f t="shared" si="3"/>
        <v>1.2099980693127121</v>
      </c>
      <c r="K18" s="26"/>
      <c r="L18" s="26"/>
      <c r="M18" s="6">
        <f t="shared" si="4"/>
        <v>1</v>
      </c>
      <c r="N18" s="73"/>
      <c r="O18" s="72"/>
      <c r="P18" s="52"/>
      <c r="Q18" s="52"/>
    </row>
    <row r="19" spans="1:17" ht="15" customHeight="1" outlineLevel="1" x14ac:dyDescent="0.25">
      <c r="A19" s="55" t="str">
        <f>+'cereal data'!A11</f>
        <v>Others</v>
      </c>
      <c r="B19" s="56">
        <f>+'cereal data'!F11</f>
        <v>3.2423932502692168</v>
      </c>
      <c r="C19" s="56">
        <f>+'cereal data'!F23</f>
        <v>0.17315617999999999</v>
      </c>
      <c r="D19" s="56">
        <f>+'cereal data'!F35</f>
        <v>1.6955497999999999E-2</v>
      </c>
      <c r="E19" s="56">
        <f t="shared" si="1"/>
        <v>3.3985939322692165</v>
      </c>
      <c r="F19" s="56">
        <f>+'cereal data'!F47</f>
        <v>3.9046607774973396</v>
      </c>
      <c r="G19" s="56">
        <f>IF(B19&gt;E19,F19,F19*B19/(B19+C19-D19))</f>
        <v>3.7252010689888566</v>
      </c>
      <c r="H19" s="57">
        <v>0.11</v>
      </c>
      <c r="I19" s="58">
        <f t="shared" si="2"/>
        <v>0.42951268552470734</v>
      </c>
      <c r="J19" s="58">
        <f t="shared" si="3"/>
        <v>0.40977211758877424</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29.524190000000001</v>
      </c>
      <c r="C21" s="49">
        <f t="shared" si="5"/>
        <v>18.247714078999998</v>
      </c>
      <c r="D21" s="49">
        <f t="shared" si="5"/>
        <v>1.004462851</v>
      </c>
      <c r="E21" s="49">
        <f t="shared" si="5"/>
        <v>46.767441228000003</v>
      </c>
      <c r="F21" s="49">
        <f t="shared" si="5"/>
        <v>1.4041230000000002</v>
      </c>
      <c r="G21" s="49">
        <f t="shared" si="5"/>
        <v>1.4041230000000002</v>
      </c>
      <c r="H21" s="50"/>
      <c r="I21" s="50">
        <f>SUM(I23:I25)</f>
        <v>0.40727802651000011</v>
      </c>
      <c r="J21" s="50">
        <f>SUM(J23:J25)</f>
        <v>0.40727802651000011</v>
      </c>
      <c r="K21" s="51">
        <f>J21/I21</f>
        <v>1</v>
      </c>
      <c r="L21" s="51">
        <f>+I21/$I$89</f>
        <v>5.7088712607670173E-3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data'!U4</f>
        <v>2.3410100000000003</v>
      </c>
      <c r="C23" s="56">
        <f>+'oilseed data'!U12</f>
        <v>14.129783229000001</v>
      </c>
      <c r="D23" s="56">
        <f>+'oilseed data'!U16</f>
        <v>0.18280827100000005</v>
      </c>
      <c r="E23" s="56">
        <f>+B23+C23-D23</f>
        <v>16.287984958000003</v>
      </c>
      <c r="F23" s="56">
        <f>45%*B23</f>
        <v>1.0534545000000002</v>
      </c>
      <c r="G23" s="56">
        <f>F23</f>
        <v>1.0534545000000002</v>
      </c>
      <c r="H23" s="61">
        <v>0.33</v>
      </c>
      <c r="I23" s="58">
        <f>F23*H23</f>
        <v>0.3476399850000001</v>
      </c>
      <c r="J23" s="58">
        <f>G23*H23</f>
        <v>0.3476399850000001</v>
      </c>
      <c r="K23" s="26"/>
      <c r="L23" s="26"/>
      <c r="M23" s="6">
        <f>+IF(H23&lt;15%,1,IF(H23&lt;30%,2,IF(H23&lt;50%,3,4)))</f>
        <v>3</v>
      </c>
      <c r="N23" s="52"/>
      <c r="O23" s="52"/>
      <c r="P23" s="52"/>
      <c r="Q23" s="52"/>
    </row>
    <row r="24" spans="1:17" ht="15" customHeight="1" outlineLevel="1" x14ac:dyDescent="0.25">
      <c r="A24" s="55" t="s">
        <v>23</v>
      </c>
      <c r="B24" s="56">
        <f>+'oilseed data'!U5</f>
        <v>19.299510000000001</v>
      </c>
      <c r="C24" s="56">
        <f>+'oilseed data'!U13</f>
        <v>3.6535254729999997</v>
      </c>
      <c r="D24" s="56">
        <f>+'oilseed data'!U17</f>
        <v>0.37108243899999999</v>
      </c>
      <c r="E24" s="56">
        <f>+B24+C24-D24</f>
        <v>22.581953034000001</v>
      </c>
      <c r="F24" s="56">
        <f>+B24*1%</f>
        <v>0.19299510000000003</v>
      </c>
      <c r="G24" s="56">
        <f>F24</f>
        <v>0.19299510000000003</v>
      </c>
      <c r="H24" s="62">
        <f>H47*0.57</f>
        <v>0.18809999999999999</v>
      </c>
      <c r="I24" s="58">
        <f>F24*H24</f>
        <v>3.6302378310000001E-2</v>
      </c>
      <c r="J24" s="58">
        <f>G24*H24</f>
        <v>3.6302378310000001E-2</v>
      </c>
      <c r="K24" s="26"/>
      <c r="L24" s="26"/>
      <c r="M24" s="6">
        <f>+IF(H24&lt;15%,1,IF(H24&lt;30%,2,IF(H24&lt;50%,3,4)))</f>
        <v>2</v>
      </c>
      <c r="N24" s="52"/>
      <c r="O24" s="52"/>
      <c r="P24" s="52"/>
      <c r="Q24" s="52"/>
    </row>
    <row r="25" spans="1:17" ht="15" customHeight="1" outlineLevel="1" x14ac:dyDescent="0.25">
      <c r="A25" s="55" t="s">
        <v>24</v>
      </c>
      <c r="B25" s="56">
        <f>+'oilseed data'!U6</f>
        <v>7.8836699999999995</v>
      </c>
      <c r="C25" s="56">
        <f>+'oilseed data'!U14</f>
        <v>0.46440537700000006</v>
      </c>
      <c r="D25" s="56">
        <f>+'oilseed data'!U18</f>
        <v>0.45057214099999998</v>
      </c>
      <c r="E25" s="56">
        <f>+B25+C25-D25</f>
        <v>7.8975032359999986</v>
      </c>
      <c r="F25" s="56">
        <f>+B25*2%</f>
        <v>0.15767339999999999</v>
      </c>
      <c r="G25" s="56">
        <f>F25</f>
        <v>0.15767339999999999</v>
      </c>
      <c r="H25" s="57">
        <v>0.14799999999999999</v>
      </c>
      <c r="I25" s="58">
        <f>F25*H25</f>
        <v>2.3335663199999999E-2</v>
      </c>
      <c r="J25" s="58">
        <f>G25*H25</f>
        <v>2.3335663199999999E-2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4.1389500000000004</v>
      </c>
      <c r="C27" s="49">
        <f t="shared" si="6"/>
        <v>0.55208266299999997</v>
      </c>
      <c r="D27" s="49">
        <f t="shared" si="6"/>
        <v>0.79163310500000006</v>
      </c>
      <c r="E27" s="49">
        <f t="shared" si="6"/>
        <v>3.8993995579999998</v>
      </c>
      <c r="F27" s="49">
        <f t="shared" si="6"/>
        <v>2.8186840852541755</v>
      </c>
      <c r="G27" s="49">
        <f t="shared" si="6"/>
        <v>2.5589514462583089</v>
      </c>
      <c r="H27" s="50"/>
      <c r="I27" s="50">
        <f>SUM(I29:I32)</f>
        <v>0.73130561761274393</v>
      </c>
      <c r="J27" s="50">
        <f>SUM(J29:J32)</f>
        <v>0.65756596711593507</v>
      </c>
      <c r="K27" s="51">
        <f>J27/I27</f>
        <v>0.89916712148674205</v>
      </c>
      <c r="L27" s="51">
        <f>+I27/$I$89</f>
        <v>1.0250809892697115E-2</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data'!F4</f>
        <v>1.8971200000000001</v>
      </c>
      <c r="C29" s="56">
        <f>'protein crop data'!F20</f>
        <v>6.0517905999999996E-2</v>
      </c>
      <c r="D29" s="56">
        <f>'protein crop data'!F28</f>
        <v>0.48862923900000005</v>
      </c>
      <c r="E29" s="56">
        <f>'protein crop data'!F12</f>
        <v>1.469008667</v>
      </c>
      <c r="F29" s="56">
        <f>'protein crop data'!F36</f>
        <v>1.0571244692400001</v>
      </c>
      <c r="G29" s="56">
        <f>IF(B29&gt;E29,F29,F29*B29/E29)</f>
        <v>1.0571244692400001</v>
      </c>
      <c r="H29" s="63">
        <v>0.22500000000000001</v>
      </c>
      <c r="I29" s="58">
        <f>F29*H29</f>
        <v>0.23785300557900005</v>
      </c>
      <c r="J29" s="58">
        <f>G29*H29</f>
        <v>0.23785300557900005</v>
      </c>
      <c r="K29" s="26"/>
      <c r="L29" s="26"/>
      <c r="M29" s="6">
        <f>+IF(H29&lt;15%,1,IF(H29&lt;30%,2,IF(H29&lt;50%,3,4)))</f>
        <v>2</v>
      </c>
      <c r="N29" s="52"/>
      <c r="O29" s="52"/>
      <c r="P29" s="52"/>
      <c r="Q29" s="52"/>
    </row>
    <row r="30" spans="1:17" ht="15" customHeight="1" outlineLevel="1" x14ac:dyDescent="0.25">
      <c r="A30" s="55" t="s">
        <v>27</v>
      </c>
      <c r="B30" s="56">
        <f>'protein crop data'!F5</f>
        <v>1.2234499999999995</v>
      </c>
      <c r="C30" s="56">
        <f>'protein crop data'!F21</f>
        <v>2.3320551999999998E-2</v>
      </c>
      <c r="D30" s="56">
        <f>'protein crop data'!F29</f>
        <v>0.27632078700000001</v>
      </c>
      <c r="E30" s="56">
        <f>'protein crop data'!F13</f>
        <v>0.97044976499999946</v>
      </c>
      <c r="F30" s="56">
        <f>'protein crop data'!F37</f>
        <v>0.82286856431999966</v>
      </c>
      <c r="G30" s="56">
        <f>IF(B30&gt;E30,F30,F30*B30/E30)</f>
        <v>0.82286856431999966</v>
      </c>
      <c r="H30" s="63">
        <v>0.26</v>
      </c>
      <c r="I30" s="58">
        <f>F30*H30</f>
        <v>0.21394582672319992</v>
      </c>
      <c r="J30" s="58">
        <f>G30*H30</f>
        <v>0.21394582672319992</v>
      </c>
      <c r="K30" s="26"/>
      <c r="L30" s="26"/>
      <c r="M30" s="6">
        <f>+IF(H30&lt;15%,1,IF(H30&lt;30%,2,IF(H30&lt;50%,3,4)))</f>
        <v>2</v>
      </c>
      <c r="N30" s="52"/>
      <c r="O30" s="52"/>
      <c r="P30" s="52"/>
      <c r="Q30" s="52"/>
    </row>
    <row r="31" spans="1:17" ht="15" customHeight="1" outlineLevel="1" x14ac:dyDescent="0.25">
      <c r="A31" s="55" t="s">
        <v>28</v>
      </c>
      <c r="B31" s="56">
        <f>'protein crop data'!F6</f>
        <v>0.36370999999999998</v>
      </c>
      <c r="C31" s="56">
        <f>'protein crop data'!F22</f>
        <v>8.9158913000000006E-2</v>
      </c>
      <c r="D31" s="56">
        <f>'protein crop data'!F30</f>
        <v>2.5443900000000002E-4</v>
      </c>
      <c r="E31" s="56">
        <f>'protein crop data'!F14</f>
        <v>0.45261447400000004</v>
      </c>
      <c r="F31" s="56">
        <f>'protein crop data'!F39</f>
        <v>0.44834022387</v>
      </c>
      <c r="G31" s="56">
        <f>IF(B31&gt;E31,F31,F31*B31/E31)</f>
        <v>0.36027531639157806</v>
      </c>
      <c r="H31" s="61">
        <v>0.35</v>
      </c>
      <c r="I31" s="58">
        <f>F31*H31</f>
        <v>0.1569190783545</v>
      </c>
      <c r="J31" s="58">
        <f>G31*H31</f>
        <v>0.12609636073705233</v>
      </c>
      <c r="K31" s="26"/>
      <c r="L31" s="26"/>
      <c r="M31" s="6">
        <f>+IF(H31&lt;15%,1,IF(H31&lt;30%,2,IF(H31&lt;50%,3,4)))</f>
        <v>3</v>
      </c>
      <c r="N31" s="52"/>
      <c r="O31" s="52"/>
      <c r="P31" s="52"/>
      <c r="Q31" s="52"/>
    </row>
    <row r="32" spans="1:17" ht="15" customHeight="1" outlineLevel="1" x14ac:dyDescent="0.25">
      <c r="A32" s="55" t="s">
        <v>29</v>
      </c>
      <c r="B32" s="56">
        <f>'protein crop data'!F9</f>
        <v>0.65467000000000009</v>
      </c>
      <c r="C32" s="56">
        <f>'protein crop data'!F25</f>
        <v>0.37908529200000002</v>
      </c>
      <c r="D32" s="56">
        <f>'protein crop data'!F33</f>
        <v>2.6428639999999996E-2</v>
      </c>
      <c r="E32" s="56">
        <f>'protein crop data'!F17</f>
        <v>1.0073266520000002</v>
      </c>
      <c r="F32" s="56">
        <f>'protein crop data'!F41</f>
        <v>0.49035082782417555</v>
      </c>
      <c r="G32" s="56">
        <f>IF(B32&gt;E32,F32,F32*B32/E32)</f>
        <v>0.31868309630673108</v>
      </c>
      <c r="H32" s="63">
        <v>0.25</v>
      </c>
      <c r="I32" s="58">
        <f>F32*H32</f>
        <v>0.12258770695604389</v>
      </c>
      <c r="J32" s="58">
        <f>G32*H32</f>
        <v>7.9670774076682771E-2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80.596479396411354</v>
      </c>
      <c r="G34" s="29">
        <f>+G36+G63</f>
        <v>42.634019929500646</v>
      </c>
      <c r="H34" s="30"/>
      <c r="I34" s="30">
        <f>+I36+I63</f>
        <v>24.613826935506136</v>
      </c>
      <c r="J34" s="30">
        <f>+J36+J63</f>
        <v>9.2253825053449887</v>
      </c>
      <c r="K34" s="31">
        <f>IF(I34=0,0,J34/I34)</f>
        <v>0.37480488221183988</v>
      </c>
      <c r="L34" s="31">
        <f>+I34/$I$89</f>
        <v>0.34501534593876226</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27.625150363568668</v>
      </c>
      <c r="C36" s="49">
        <f t="shared" si="7"/>
        <v>24.389532877000001</v>
      </c>
      <c r="D36" s="49">
        <f t="shared" si="7"/>
        <v>1.8908946769999997</v>
      </c>
      <c r="E36" s="49">
        <f t="shared" si="7"/>
        <v>50.123788563568674</v>
      </c>
      <c r="F36" s="49">
        <f>+F38+F45+F51+F57</f>
        <v>49.928494557633954</v>
      </c>
      <c r="G36" s="49">
        <f>+G38+G45+G51+G57</f>
        <v>13.923307883723231</v>
      </c>
      <c r="H36" s="50"/>
      <c r="I36" s="50">
        <f>+I38+I45+I51+I57</f>
        <v>19.907917114307253</v>
      </c>
      <c r="J36" s="50">
        <f>+J38+J45+J51+J57</f>
        <v>4.7974137692011061</v>
      </c>
      <c r="K36" s="51">
        <f>IF(I36=0,0,J36/I36)</f>
        <v>0.24098019605242085</v>
      </c>
      <c r="L36" s="51">
        <f>+I36/$I$89</f>
        <v>0.27905197058994774</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10.824118880735849</v>
      </c>
      <c r="C38" s="49">
        <f t="shared" si="8"/>
        <v>18.638581898000002</v>
      </c>
      <c r="D38" s="49">
        <f t="shared" si="8"/>
        <v>0.75941858399999995</v>
      </c>
      <c r="E38" s="49">
        <f t="shared" si="8"/>
        <v>28.703282194735852</v>
      </c>
      <c r="F38" s="49">
        <f>F40+F41+F42+F43</f>
        <v>28.507988188801132</v>
      </c>
      <c r="G38" s="49">
        <f>G40+G41+G42+G43</f>
        <v>0.85529530469180015</v>
      </c>
      <c r="H38" s="50"/>
      <c r="I38" s="50">
        <f>SUM(I40:I43)</f>
        <v>13.000752243287222</v>
      </c>
      <c r="J38" s="50">
        <f>SUM(J40:J43)</f>
        <v>0.36777698101747408</v>
      </c>
      <c r="K38" s="51">
        <f>IF(I38=0,0,J38/I38)</f>
        <v>2.8288900067868855E-2</v>
      </c>
      <c r="L38" s="51">
        <f>+I38/$I$89</f>
        <v>0.18223330506202104</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(MIN((B23-D23)*'oilseed data'!U40,B23-D23-G23)*0.79)</f>
        <v>0.87275031091000022</v>
      </c>
      <c r="C40" s="56"/>
      <c r="D40" s="56"/>
      <c r="E40" s="56">
        <f>B40-D40</f>
        <v>0.87275031091000022</v>
      </c>
      <c r="F40" s="56">
        <f>(B40-D40)*0.98</f>
        <v>0.85529530469180015</v>
      </c>
      <c r="G40" s="56">
        <f>F40</f>
        <v>0.85529530469180015</v>
      </c>
      <c r="H40" s="61">
        <v>0.43</v>
      </c>
      <c r="I40" s="58">
        <f>F40*H40</f>
        <v>0.36777698101747408</v>
      </c>
      <c r="J40" s="58">
        <f>G40*H40</f>
        <v>0.36777698101747408</v>
      </c>
      <c r="K40" s="26"/>
      <c r="L40" s="26"/>
      <c r="M40" s="6">
        <f>+IF(H40&lt;15%,1,IF(H40&lt;30%,2,IF(H40&lt;50%,3,4)))</f>
        <v>3</v>
      </c>
      <c r="N40" s="73"/>
      <c r="O40" s="73"/>
      <c r="P40" s="52"/>
      <c r="Q40" s="52"/>
    </row>
    <row r="41" spans="1:17" ht="15" customHeight="1" outlineLevel="2" x14ac:dyDescent="0.25">
      <c r="A41" s="55" t="s">
        <v>34</v>
      </c>
      <c r="B41" s="56">
        <f>(MIN(C23*'oilseed data'!U40,C23-(F23-G23))*0.79-B43)</f>
        <v>9.6513685698258485</v>
      </c>
      <c r="C41" s="56"/>
      <c r="D41" s="56">
        <f>+'oilseed data'!U35</f>
        <v>0.75941858399999995</v>
      </c>
      <c r="E41" s="56">
        <f>B41-D41</f>
        <v>8.8919499858258479</v>
      </c>
      <c r="F41" s="56">
        <f>(B41-D41)*0.98</f>
        <v>8.7141109861093309</v>
      </c>
      <c r="G41" s="56">
        <v>0</v>
      </c>
      <c r="H41" s="61">
        <v>0.45500000000000002</v>
      </c>
      <c r="I41" s="58">
        <f>F41*H41</f>
        <v>3.9649204986797457</v>
      </c>
      <c r="J41" s="58">
        <f>G41*H41</f>
        <v>0</v>
      </c>
      <c r="K41" s="26"/>
      <c r="L41" s="26"/>
      <c r="M41" s="6">
        <f>+IF(H41&lt;15%,1,IF(H41&lt;30%,2,IF(H41&lt;50%,3,4)))</f>
        <v>3</v>
      </c>
      <c r="N41" s="73"/>
      <c r="O41" s="73"/>
      <c r="P41" s="52"/>
      <c r="Q41" s="52"/>
    </row>
    <row r="42" spans="1:17" ht="15" customHeight="1" outlineLevel="2" x14ac:dyDescent="0.25">
      <c r="A42" s="55" t="s">
        <v>35</v>
      </c>
      <c r="B42" s="56"/>
      <c r="C42" s="56">
        <f>+'oilseed data'!U31</f>
        <v>18.638581898000002</v>
      </c>
      <c r="D42" s="56"/>
      <c r="E42" s="56">
        <f>C42</f>
        <v>18.638581898000002</v>
      </c>
      <c r="F42" s="56">
        <f>(C42-D42)</f>
        <v>18.638581898000002</v>
      </c>
      <c r="G42" s="56">
        <v>0</v>
      </c>
      <c r="H42" s="61">
        <v>0.45500000000000002</v>
      </c>
      <c r="I42" s="58">
        <f>F42*H42</f>
        <v>8.4805547635900016</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12.429553190326203</v>
      </c>
      <c r="C45" s="49">
        <f t="shared" si="9"/>
        <v>0.47964443299999993</v>
      </c>
      <c r="D45" s="49">
        <f t="shared" si="9"/>
        <v>0.61415334099999985</v>
      </c>
      <c r="E45" s="49">
        <f t="shared" si="9"/>
        <v>12.295044282326204</v>
      </c>
      <c r="F45" s="49">
        <f>F47+F48+F49</f>
        <v>12.295044282326204</v>
      </c>
      <c r="G45" s="49">
        <f>G47+G48+G49</f>
        <v>9.8044272319227339</v>
      </c>
      <c r="H45" s="50"/>
      <c r="I45" s="50">
        <f>SUM(I47:I49)</f>
        <v>4.0573646131676471</v>
      </c>
      <c r="J45" s="50">
        <f>SUM(J47:J49)</f>
        <v>3.2354609865345023</v>
      </c>
      <c r="K45" s="51">
        <f>IF(I45=0,0,J45/I45)</f>
        <v>0.79742919234673559</v>
      </c>
      <c r="L45" s="51">
        <f>+I45/$I$89</f>
        <v>5.6872629326583941E-2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data'!U41,B24-D24-G24)*0.57)</f>
        <v>10.418580572922734</v>
      </c>
      <c r="C47" s="56"/>
      <c r="D47" s="56">
        <f>+'oilseed data'!U36</f>
        <v>0.61415334099999985</v>
      </c>
      <c r="E47" s="56">
        <f>B47-D47</f>
        <v>9.8044272319227339</v>
      </c>
      <c r="F47" s="56">
        <f>(B47-D47)</f>
        <v>9.8044272319227339</v>
      </c>
      <c r="G47" s="56">
        <f>F47</f>
        <v>9.8044272319227339</v>
      </c>
      <c r="H47" s="61">
        <v>0.33</v>
      </c>
      <c r="I47" s="58">
        <f>F47*H47</f>
        <v>3.2354609865345023</v>
      </c>
      <c r="J47" s="58">
        <f>G47*H47</f>
        <v>3.2354609865345023</v>
      </c>
      <c r="K47" s="26"/>
      <c r="L47" s="26"/>
      <c r="M47" s="6">
        <f>+IF(H47&lt;15%,1,IF(H47&lt;30%,2,IF(H47&lt;50%,3,4)))</f>
        <v>3</v>
      </c>
      <c r="N47" s="52"/>
      <c r="O47" s="52"/>
      <c r="P47" s="52"/>
      <c r="Q47" s="52"/>
    </row>
    <row r="48" spans="1:17" ht="15" customHeight="1" outlineLevel="2" x14ac:dyDescent="0.25">
      <c r="A48" s="55" t="s">
        <v>39</v>
      </c>
      <c r="B48" s="56">
        <f>C24*'oilseed data'!U41*0.57</f>
        <v>2.010972617403469</v>
      </c>
      <c r="C48" s="56"/>
      <c r="D48" s="56"/>
      <c r="E48" s="56">
        <f>B48-D48</f>
        <v>2.010972617403469</v>
      </c>
      <c r="F48" s="56">
        <f>(B48-D48)</f>
        <v>2.010972617403469</v>
      </c>
      <c r="G48" s="56">
        <v>0</v>
      </c>
      <c r="H48" s="61">
        <v>0.33</v>
      </c>
      <c r="I48" s="58">
        <f>F48*H48</f>
        <v>0.66362096374314483</v>
      </c>
      <c r="J48" s="58">
        <f>G48*H48</f>
        <v>0</v>
      </c>
      <c r="K48" s="26"/>
      <c r="L48" s="26"/>
      <c r="M48" s="6">
        <f>+IF(H48&lt;15%,1,IF(H48&lt;30%,2,IF(H48&lt;50%,3,4)))</f>
        <v>3</v>
      </c>
      <c r="N48" s="52"/>
      <c r="O48" s="52"/>
      <c r="P48" s="52"/>
      <c r="Q48" s="52"/>
    </row>
    <row r="49" spans="1:28" ht="15" customHeight="1" outlineLevel="2" x14ac:dyDescent="0.25">
      <c r="A49" s="55" t="s">
        <v>40</v>
      </c>
      <c r="B49" s="56"/>
      <c r="C49" s="56">
        <f>+'oilseed data'!U32</f>
        <v>0.47964443299999993</v>
      </c>
      <c r="D49" s="56"/>
      <c r="E49" s="56">
        <f>C49</f>
        <v>0.47964443299999993</v>
      </c>
      <c r="F49" s="56">
        <f>IF((C49-D49)&lt;0,0,C49-D49)</f>
        <v>0.47964443299999993</v>
      </c>
      <c r="G49" s="56">
        <v>0</v>
      </c>
      <c r="H49" s="61">
        <v>0.33</v>
      </c>
      <c r="I49" s="58">
        <f>F49*H49</f>
        <v>0.15828266288999998</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3.7704782925066169</v>
      </c>
      <c r="C51" s="49">
        <f t="shared" si="10"/>
        <v>2.997941891</v>
      </c>
      <c r="D51" s="49">
        <f t="shared" si="10"/>
        <v>0.38880365700000002</v>
      </c>
      <c r="E51" s="49">
        <f t="shared" si="10"/>
        <v>6.3796165265066165</v>
      </c>
      <c r="F51" s="49">
        <f>F53+F54+F55</f>
        <v>6.3796165265066165</v>
      </c>
      <c r="G51" s="49">
        <f>G53+G54+G55</f>
        <v>3.1599551451086958</v>
      </c>
      <c r="H51" s="50"/>
      <c r="I51" s="50">
        <f>SUM(I53:I55)</f>
        <v>2.2966619495423819</v>
      </c>
      <c r="J51" s="50">
        <f>SUM(J53:J55)</f>
        <v>1.1375838522391304</v>
      </c>
      <c r="K51" s="51">
        <f>IF(I51=0,0,J51/I51)</f>
        <v>0.49532054661583869</v>
      </c>
      <c r="L51" s="51">
        <f>+I51/$I$89</f>
        <v>3.2192621614752698E-2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data'!U42,B25-D25-F25)*55%</f>
        <v>3.5487588021086958</v>
      </c>
      <c r="C53" s="56"/>
      <c r="D53" s="56">
        <f>+'oilseed data'!U37</f>
        <v>0.38880365700000002</v>
      </c>
      <c r="E53" s="56">
        <f>B53-D53</f>
        <v>3.1599551451086958</v>
      </c>
      <c r="F53" s="56">
        <f>(B53-D53)</f>
        <v>3.1599551451086958</v>
      </c>
      <c r="G53" s="56">
        <f>F53</f>
        <v>3.1599551451086958</v>
      </c>
      <c r="H53" s="61">
        <v>0.36</v>
      </c>
      <c r="I53" s="58">
        <f>F53*H53</f>
        <v>1.1375838522391304</v>
      </c>
      <c r="J53" s="58">
        <f>G53*H53</f>
        <v>1.1375838522391304</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data'!U42*55%</f>
        <v>0.22171949039792102</v>
      </c>
      <c r="C54" s="56"/>
      <c r="D54" s="56"/>
      <c r="E54" s="56">
        <f>B54-D54</f>
        <v>0.22171949039792102</v>
      </c>
      <c r="F54" s="56">
        <f>(B54-D54)</f>
        <v>0.22171949039792102</v>
      </c>
      <c r="G54" s="56">
        <v>0</v>
      </c>
      <c r="H54" s="61">
        <v>0.36</v>
      </c>
      <c r="I54" s="58">
        <f>F54*H54</f>
        <v>7.9819016543251561E-2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data'!U33</f>
        <v>2.997941891</v>
      </c>
      <c r="D55" s="56"/>
      <c r="E55" s="56">
        <f>C55</f>
        <v>2.997941891</v>
      </c>
      <c r="F55" s="56">
        <f>C55-D55</f>
        <v>2.997941891</v>
      </c>
      <c r="G55" s="56">
        <v>0</v>
      </c>
      <c r="H55" s="61">
        <v>0.36</v>
      </c>
      <c r="I55" s="58">
        <f>F55*H55</f>
        <v>1.07925908076</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0.60099999999999998</v>
      </c>
      <c r="C57" s="49">
        <f t="shared" si="11"/>
        <v>2.273364655</v>
      </c>
      <c r="D57" s="49">
        <f t="shared" si="11"/>
        <v>0.128519095</v>
      </c>
      <c r="E57" s="49">
        <f t="shared" si="11"/>
        <v>2.7458455600000002</v>
      </c>
      <c r="F57" s="49">
        <f>F59+F60+F61</f>
        <v>2.7458455600000002</v>
      </c>
      <c r="G57" s="49">
        <f>G59+G60+G61</f>
        <v>0.103630202</v>
      </c>
      <c r="H57" s="50"/>
      <c r="I57" s="50">
        <f>SUM(I59:I61)</f>
        <v>0.55313830830999999</v>
      </c>
      <c r="J57" s="50">
        <f>SUM(J59:J61)</f>
        <v>5.6591949410000002E-2</v>
      </c>
      <c r="K57" s="51">
        <f>IF(I57=0,0,J57/I57)</f>
        <v>0.10231066725952326</v>
      </c>
      <c r="L57" s="51">
        <f>+I57/$I$89</f>
        <v>7.753414586590051E-3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2.2322603490000001</v>
      </c>
      <c r="D59" s="56">
        <v>8.6898926999999987E-2</v>
      </c>
      <c r="E59" s="56">
        <f>B59+C59-D59</f>
        <v>2.1453614220000001</v>
      </c>
      <c r="F59" s="56">
        <f>E59</f>
        <v>2.1453614220000001</v>
      </c>
      <c r="G59" s="56">
        <f>IF(B59&gt;E59,F59,F59*(B59-D59)/E59)</f>
        <v>-8.6898926999999987E-2</v>
      </c>
      <c r="H59" s="63">
        <v>0.16</v>
      </c>
      <c r="I59" s="58">
        <f>F59*H59</f>
        <v>0.34325782752</v>
      </c>
      <c r="J59" s="58">
        <f>G59*H59</f>
        <v>-1.3903828319999999E-2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0.40899999999999997</v>
      </c>
      <c r="C60" s="56">
        <v>1.1931813999999999E-2</v>
      </c>
      <c r="D60" s="56">
        <v>1.0976805000000001E-2</v>
      </c>
      <c r="E60" s="56">
        <f>B60+C60-D60</f>
        <v>0.40995500899999998</v>
      </c>
      <c r="F60" s="56">
        <f>E60</f>
        <v>0.40995500899999998</v>
      </c>
      <c r="G60" s="56">
        <v>0</v>
      </c>
      <c r="H60" s="61">
        <v>0.34</v>
      </c>
      <c r="I60" s="58">
        <f>F60*H60</f>
        <v>0.13938470306</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0.192</v>
      </c>
      <c r="C61" s="56">
        <v>2.9172491999999994E-2</v>
      </c>
      <c r="D61" s="56">
        <v>3.0643362999999996E-2</v>
      </c>
      <c r="E61" s="56">
        <f>B61+C61-D61</f>
        <v>0.19052912899999999</v>
      </c>
      <c r="F61" s="56">
        <f>E61</f>
        <v>0.19052912899999999</v>
      </c>
      <c r="G61" s="56">
        <f>IF(B61&gt;E61,F61,F61*(B61-D61)/E61)</f>
        <v>0.19052912899999999</v>
      </c>
      <c r="H61" s="61">
        <v>0.37</v>
      </c>
      <c r="I61" s="58">
        <f>F61*H61</f>
        <v>7.049577773E-2</v>
      </c>
      <c r="J61" s="58">
        <f>G61*H61</f>
        <v>7.049577773E-2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31.471201699930379</v>
      </c>
      <c r="C63" s="49">
        <f t="shared" si="12"/>
        <v>3.7369760110000003</v>
      </c>
      <c r="D63" s="49">
        <f t="shared" si="12"/>
        <v>1.5621408450000001</v>
      </c>
      <c r="E63" s="49">
        <f t="shared" si="12"/>
        <v>33.646036865930377</v>
      </c>
      <c r="F63" s="49">
        <f>SUM(F65:F72)</f>
        <v>30.667984838777407</v>
      </c>
      <c r="G63" s="49">
        <f>SUM(G65:G72)</f>
        <v>28.710712045777413</v>
      </c>
      <c r="H63" s="50"/>
      <c r="I63" s="50">
        <f>SUM(I65:I72)</f>
        <v>4.7059098211988823</v>
      </c>
      <c r="J63" s="50">
        <f>SUM(J65:J72)</f>
        <v>4.4279687361438818</v>
      </c>
      <c r="K63" s="51">
        <f>IF(I63=0,0,J63/I63)</f>
        <v>0.94093786417178049</v>
      </c>
      <c r="L63" s="51">
        <f>+I63/$I$89</f>
        <v>6.5963375348814482E-2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4.0731052651740409</v>
      </c>
      <c r="C65" s="56">
        <v>0.62024284699999999</v>
      </c>
      <c r="D65" s="56">
        <v>0.53469118399999993</v>
      </c>
      <c r="E65" s="56">
        <f t="shared" ref="E65:E67" si="13">B65+C65-D65</f>
        <v>4.1586569281740413</v>
      </c>
      <c r="F65" s="56">
        <f>E65</f>
        <v>4.1586569281740413</v>
      </c>
      <c r="G65" s="56">
        <f>+F65</f>
        <v>4.1586569281740413</v>
      </c>
      <c r="H65" s="63">
        <v>0.19</v>
      </c>
      <c r="I65" s="58">
        <f>F65*H65</f>
        <v>0.79014481635306788</v>
      </c>
      <c r="J65" s="58">
        <f>G65*H65</f>
        <v>0.79014481635306788</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1.0191872828679625</v>
      </c>
      <c r="C66" s="56"/>
      <c r="D66" s="56"/>
      <c r="E66" s="56">
        <f t="shared" si="13"/>
        <v>1.0191872828679625</v>
      </c>
      <c r="F66" s="56">
        <v>0.67855539242259355</v>
      </c>
      <c r="G66" s="56">
        <f>+F66</f>
        <v>0.67855539242259355</v>
      </c>
      <c r="H66" s="65">
        <v>0.73</v>
      </c>
      <c r="I66" s="58">
        <f>F66*H66</f>
        <v>0.49534543646849327</v>
      </c>
      <c r="J66" s="58">
        <f>G66*H66</f>
        <v>0.49534543646849327</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'cereal data'!F60*(F77*0.362+(1-F77)*0.276)</f>
        <v>4.0977335095492142</v>
      </c>
      <c r="C67" s="67">
        <v>0.65141056000000008</v>
      </c>
      <c r="D67" s="67">
        <v>0.38206365799999997</v>
      </c>
      <c r="E67" s="67">
        <f t="shared" si="13"/>
        <v>4.3670804115492148</v>
      </c>
      <c r="F67" s="67">
        <f>E67</f>
        <v>4.3670804115492148</v>
      </c>
      <c r="G67" s="67">
        <f>IF(B67&gt;E67,F67,F67*(B67-D67)/E67)</f>
        <v>3.7156698515492144</v>
      </c>
      <c r="H67" s="68" t="s">
        <v>53</v>
      </c>
      <c r="I67" s="69">
        <f>(B67-D67)*0.3+C67*0.27</f>
        <v>1.2905818066647643</v>
      </c>
      <c r="J67" s="69">
        <f>(B67-D67)*0.3</f>
        <v>1.1147009554647642</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5.9454065293000005</v>
      </c>
      <c r="C68" s="56"/>
      <c r="D68" s="56"/>
      <c r="E68" s="56">
        <f>+B68+C68-D68</f>
        <v>5.9454065293000005</v>
      </c>
      <c r="F68" s="56">
        <f>+E68</f>
        <v>5.9454065293000005</v>
      </c>
      <c r="G68" s="56">
        <f>+F68</f>
        <v>5.9454065293000005</v>
      </c>
      <c r="H68" s="57">
        <v>5.3999999999999999E-2</v>
      </c>
      <c r="I68" s="58">
        <f>+F68*$H$68</f>
        <v>0.32105195258220004</v>
      </c>
      <c r="J68" s="58">
        <f>+G68*$H$68</f>
        <v>0.32105195258220004</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data'!F63+'cereal data'!F65)*0.15</f>
        <v>7.3821930373291575</v>
      </c>
      <c r="C69" s="56">
        <v>3.9336429999999992E-2</v>
      </c>
      <c r="D69" s="56">
        <v>0.19531575400000001</v>
      </c>
      <c r="E69" s="56">
        <f>B69+C69-D69</f>
        <v>7.2262137133291571</v>
      </c>
      <c r="F69" s="56">
        <f>E69</f>
        <v>7.2262137133291571</v>
      </c>
      <c r="G69" s="56">
        <f>IF(B69&gt;E69,F69,F69*(B69-D69)/E69)</f>
        <v>7.2262137133291571</v>
      </c>
      <c r="H69" s="71">
        <v>0.155</v>
      </c>
      <c r="I69" s="58">
        <f>F69*H69</f>
        <v>1.1200631255660194</v>
      </c>
      <c r="J69" s="58">
        <f>G69*H69</f>
        <v>1.1200631255660194</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0.28823197299999997</v>
      </c>
      <c r="D70" s="56">
        <v>1.2511335E-2</v>
      </c>
      <c r="E70" s="56">
        <f>B70+C70-D70</f>
        <v>0.27572063799999996</v>
      </c>
      <c r="F70" s="56">
        <f>E70</f>
        <v>0.27572063799999996</v>
      </c>
      <c r="G70" s="56">
        <f>IF(B70&gt;E70,F70,F70*B70/E70)</f>
        <v>0</v>
      </c>
      <c r="H70" s="57">
        <v>7.4999999999999997E-2</v>
      </c>
      <c r="I70" s="58">
        <f>F70*H70</f>
        <v>2.0679047849999996E-2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5.9690507171400009</v>
      </c>
      <c r="C71" s="56">
        <v>1.0301415949999999</v>
      </c>
      <c r="D71" s="56">
        <v>0.22397997400000003</v>
      </c>
      <c r="E71" s="56">
        <f>B71+C71-D71</f>
        <v>6.7752123381400011</v>
      </c>
      <c r="F71" s="56">
        <f>E71</f>
        <v>6.7752123381400011</v>
      </c>
      <c r="G71" s="56">
        <f>IF(B71&gt;E71,F71,F71*(B71-D71)/E71)</f>
        <v>5.7450707431400003</v>
      </c>
      <c r="H71" s="57">
        <v>7.9000000000000001E-2</v>
      </c>
      <c r="I71" s="58">
        <f>F71*H71</f>
        <v>0.53524177471306011</v>
      </c>
      <c r="J71" s="58">
        <f>G71*H71</f>
        <v>0.45386058870806001</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2.9845253585700005</v>
      </c>
      <c r="C72" s="67">
        <v>1.107612606</v>
      </c>
      <c r="D72" s="67">
        <v>0.21357894000000002</v>
      </c>
      <c r="E72" s="67">
        <f>B72+C72-D72</f>
        <v>3.8785590245699999</v>
      </c>
      <c r="F72" s="67">
        <f>E72*0.32</f>
        <v>1.2411388878623999</v>
      </c>
      <c r="G72" s="67">
        <f>+IF(B72&gt;F72,F72,B72-D72)</f>
        <v>1.2411388878623999</v>
      </c>
      <c r="H72" s="77" t="s">
        <v>95</v>
      </c>
      <c r="I72" s="69">
        <f>G72*0.107+(F72-G72)*0.042</f>
        <v>0.13280186100127678</v>
      </c>
      <c r="J72" s="69">
        <f>G72*0.107</f>
        <v>0.13280186100127678</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8.6079955573600238</v>
      </c>
      <c r="G74" s="29">
        <f>SUM(G76:G80)</f>
        <v>8.4164915593600238</v>
      </c>
      <c r="H74" s="30"/>
      <c r="I74" s="30">
        <f>SUM(I76:I80)</f>
        <v>2.0282359166812949</v>
      </c>
      <c r="J74" s="30">
        <f>SUM(J76:J80)</f>
        <v>1.9072232414812946</v>
      </c>
      <c r="K74" s="31">
        <f>IF(I74=0,0,J74/I74)</f>
        <v>0.9403359963184128</v>
      </c>
      <c r="L74" s="31">
        <f>+I74/$I$89</f>
        <v>2.8430057555567601E-2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0.41699999999999998</v>
      </c>
      <c r="C76" s="56">
        <v>0.26702680499999998</v>
      </c>
      <c r="D76" s="56">
        <v>0.20385330699999998</v>
      </c>
      <c r="E76" s="56">
        <f>B76+C76-D76</f>
        <v>0.48017349800000003</v>
      </c>
      <c r="F76" s="56">
        <f>E76</f>
        <v>0.48017349800000003</v>
      </c>
      <c r="G76" s="56">
        <f>IF(B76&gt;E76,F76,F76*B76/E76)</f>
        <v>0.41699999999999998</v>
      </c>
      <c r="H76" s="65">
        <v>0.65</v>
      </c>
      <c r="I76" s="58">
        <f>F76*H76</f>
        <v>0.31211277370000001</v>
      </c>
      <c r="J76" s="58">
        <f>G76*H76</f>
        <v>0.27105000000000001</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1.8284</v>
      </c>
      <c r="C77" s="56">
        <v>0.14605243200000001</v>
      </c>
      <c r="D77" s="56">
        <v>0.65827279999999999</v>
      </c>
      <c r="E77" s="56">
        <f>B77+C77-D77</f>
        <v>1.3161796320000001</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1.454555</v>
      </c>
      <c r="C78" s="56">
        <v>5.0377209999999999E-2</v>
      </c>
      <c r="D78" s="56">
        <v>0.65329774799999996</v>
      </c>
      <c r="E78" s="56">
        <f>B78+C78-D78</f>
        <v>0.85163446200000004</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2.3262399377211977</v>
      </c>
      <c r="C79" s="56">
        <v>0.12833044099999999</v>
      </c>
      <c r="D79" s="56">
        <v>0.86990573599999998</v>
      </c>
      <c r="E79" s="56">
        <v>2.1115951705394722</v>
      </c>
      <c r="F79" s="56">
        <v>1.6578220593600237</v>
      </c>
      <c r="G79" s="56">
        <v>1.5294915593600238</v>
      </c>
      <c r="H79" s="65">
        <v>0.623</v>
      </c>
      <c r="I79" s="58">
        <f>F79*H79</f>
        <v>1.0328231429812949</v>
      </c>
      <c r="J79" s="58">
        <f>G79*H79</f>
        <v>0.95287324148129482</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940.4403485695716</v>
      </c>
      <c r="G82" s="82">
        <f>SUM(G84:G87)</f>
        <v>940.4403485695716</v>
      </c>
      <c r="H82" s="30"/>
      <c r="I82" s="82">
        <f>SUM(I84:I87)</f>
        <v>27.820098480741112</v>
      </c>
      <c r="J82" s="82">
        <f>SUM(J84:J87)</f>
        <v>27.820098480741112</v>
      </c>
      <c r="K82" s="31">
        <f>IF(I82=0,0,J82/I82)</f>
        <v>1</v>
      </c>
      <c r="L82" s="31">
        <f>+I82/$I$89</f>
        <v>0.38995808845707874</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666.10430559347162</v>
      </c>
      <c r="C84" s="79"/>
      <c r="D84" s="79"/>
      <c r="E84" s="79">
        <f>+B84+C84-D84</f>
        <v>666.10430559347162</v>
      </c>
      <c r="F84" s="79">
        <f t="shared" ref="F84:G86" si="15">+E84</f>
        <v>666.10430559347162</v>
      </c>
      <c r="G84" s="79">
        <f t="shared" si="15"/>
        <v>666.10430559347162</v>
      </c>
      <c r="H84" s="57">
        <v>2.5972429865201825E-2</v>
      </c>
      <c r="I84" s="79">
        <f>+F84*H84</f>
        <v>17.300347359935405</v>
      </c>
      <c r="J84" s="79">
        <f>+H84*G84</f>
        <v>17.300347359935405</v>
      </c>
      <c r="K84" s="93"/>
      <c r="L84" s="93"/>
      <c r="M84" s="6">
        <f>+IF(H84&lt;15%,1,IF(H84&lt;30%,2,IF(H84&lt;50%,3,4)))</f>
        <v>1</v>
      </c>
    </row>
    <row r="85" spans="1:28" s="96" customFormat="1" ht="15" customHeight="1" outlineLevel="1" x14ac:dyDescent="0.2">
      <c r="A85" s="55" t="s">
        <v>69</v>
      </c>
      <c r="B85" s="79">
        <v>220.15591000000001</v>
      </c>
      <c r="C85" s="79"/>
      <c r="D85" s="79"/>
      <c r="E85" s="79">
        <f>+B85+C85-D85</f>
        <v>220.15591000000001</v>
      </c>
      <c r="F85" s="79">
        <f t="shared" si="15"/>
        <v>220.15591000000001</v>
      </c>
      <c r="G85" s="79">
        <f t="shared" si="15"/>
        <v>220.15591000000001</v>
      </c>
      <c r="H85" s="57">
        <v>2.9487499999999996E-2</v>
      </c>
      <c r="I85" s="79">
        <f>+F85*H85</f>
        <v>6.4918473961249994</v>
      </c>
      <c r="J85" s="79">
        <f>+H85*G85</f>
        <v>6.4918473961249994</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52.938905835099966</v>
      </c>
      <c r="C86" s="79"/>
      <c r="D86" s="79"/>
      <c r="E86" s="79">
        <f>+B86+C86-D86</f>
        <v>52.938905835099966</v>
      </c>
      <c r="F86" s="79">
        <f t="shared" si="15"/>
        <v>52.938905835099966</v>
      </c>
      <c r="G86" s="79">
        <f t="shared" si="15"/>
        <v>52.938905835099966</v>
      </c>
      <c r="H86" s="57">
        <v>7.2099999999999997E-2</v>
      </c>
      <c r="I86" s="79">
        <f>+F86*H86</f>
        <v>3.8168951107107074</v>
      </c>
      <c r="J86" s="79">
        <f>+H86*G86</f>
        <v>3.8168951107107074</v>
      </c>
      <c r="K86" s="94"/>
      <c r="L86" s="94"/>
      <c r="M86" s="6">
        <f>+IF(H86&lt;15%,1,IF(H86&lt;30%,2,IF(H86&lt;50%,3,4)))</f>
        <v>1</v>
      </c>
    </row>
    <row r="87" spans="1:28" s="136" customFormat="1" ht="14.25" customHeight="1" outlineLevel="1" x14ac:dyDescent="0.2">
      <c r="A87" s="55" t="s">
        <v>101</v>
      </c>
      <c r="B87" s="56">
        <v>3.1109999999999998</v>
      </c>
      <c r="C87" s="56">
        <v>1.5882684000000001E-2</v>
      </c>
      <c r="D87" s="56">
        <v>1.8856555429999999</v>
      </c>
      <c r="E87" s="56">
        <f>B87+C87-D87</f>
        <v>1.241227141</v>
      </c>
      <c r="F87" s="56">
        <f>E87</f>
        <v>1.241227141</v>
      </c>
      <c r="G87" s="56">
        <f>IF(B87&gt;E87,F87,F87*B87/E87)</f>
        <v>1.241227141</v>
      </c>
      <c r="H87" s="71">
        <v>0.17</v>
      </c>
      <c r="I87" s="56">
        <f>F87*H87</f>
        <v>0.21100861397000001</v>
      </c>
      <c r="J87" s="56">
        <f>G87*H87</f>
        <v>0.21100861397000001</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71.341252571052053</v>
      </c>
      <c r="J89" s="82">
        <f>+J74+J82+J34+J6</f>
        <v>54.136152492201305</v>
      </c>
      <c r="K89" s="31">
        <f>IF(I89=0,0,J89/I89)</f>
        <v>0.7588337818751445</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45.008207760118403</v>
      </c>
      <c r="J91" s="105">
        <f t="shared" si="16"/>
        <v>43.284244203270624</v>
      </c>
      <c r="K91" s="106">
        <f>+J91/I91</f>
        <v>0.96169668505717809</v>
      </c>
      <c r="L91" s="5"/>
      <c r="M91" s="6"/>
    </row>
    <row r="92" spans="1:28" x14ac:dyDescent="0.25">
      <c r="A92" s="107" t="s">
        <v>75</v>
      </c>
      <c r="B92" s="108"/>
      <c r="C92" s="109"/>
      <c r="D92" s="109"/>
      <c r="E92" s="110"/>
      <c r="F92" s="110"/>
      <c r="G92" s="110"/>
      <c r="H92" s="111">
        <v>2</v>
      </c>
      <c r="I92" s="112">
        <f t="shared" si="16"/>
        <v>4.3657451076420948</v>
      </c>
      <c r="J92" s="112">
        <f t="shared" si="16"/>
        <v>3.7897856677227342</v>
      </c>
      <c r="K92" s="113">
        <f>+J92/I92</f>
        <v>0.86807304922333595</v>
      </c>
      <c r="L92" s="5"/>
      <c r="M92" s="6"/>
    </row>
    <row r="93" spans="1:28" x14ac:dyDescent="0.25">
      <c r="A93" s="114" t="s">
        <v>76</v>
      </c>
      <c r="B93" s="110"/>
      <c r="C93" s="110"/>
      <c r="D93" s="110"/>
      <c r="E93" s="110"/>
      <c r="F93" s="110"/>
      <c r="G93" s="110"/>
      <c r="H93" s="115">
        <v>3</v>
      </c>
      <c r="I93" s="112">
        <f t="shared" si="16"/>
        <v>19.93951835014175</v>
      </c>
      <c r="J93" s="112">
        <f t="shared" si="16"/>
        <v>5.3428539432581585</v>
      </c>
      <c r="K93" s="113">
        <f>+J93/I93</f>
        <v>0.26795300916685261</v>
      </c>
      <c r="L93" s="5"/>
      <c r="M93" s="6"/>
    </row>
    <row r="94" spans="1:28" x14ac:dyDescent="0.25">
      <c r="A94" s="116" t="s">
        <v>77</v>
      </c>
      <c r="B94" s="117"/>
      <c r="C94" s="117"/>
      <c r="D94" s="117"/>
      <c r="E94" s="117"/>
      <c r="F94" s="117"/>
      <c r="G94" s="117"/>
      <c r="H94" s="118">
        <v>4</v>
      </c>
      <c r="I94" s="119">
        <f t="shared" si="16"/>
        <v>2.0277813531497881</v>
      </c>
      <c r="J94" s="119">
        <f t="shared" si="16"/>
        <v>1.7192686779497881</v>
      </c>
      <c r="K94" s="120">
        <f>+J94/I94</f>
        <v>0.84785703117311839</v>
      </c>
      <c r="L94" s="5"/>
      <c r="M94" s="6"/>
    </row>
    <row r="95" spans="1:28" ht="25.5" customHeight="1" x14ac:dyDescent="0.25">
      <c r="A95" s="309" t="s">
        <v>78</v>
      </c>
      <c r="B95" s="310"/>
      <c r="C95" s="310"/>
      <c r="D95" s="310"/>
      <c r="E95" s="310"/>
      <c r="F95" s="310"/>
      <c r="G95" s="310"/>
      <c r="H95" s="310"/>
      <c r="I95" s="310"/>
      <c r="J95" s="310"/>
      <c r="K95" s="310"/>
      <c r="L95" s="310"/>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B96"/>
  <sheetViews>
    <sheetView zoomScale="80" zoomScaleNormal="80"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105</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164.07361057312008</v>
      </c>
      <c r="G6" s="29">
        <f>G9+G21+G27</f>
        <v>151.67535154624795</v>
      </c>
      <c r="H6" s="30"/>
      <c r="I6" s="30">
        <f>I9+I21+I27</f>
        <v>16.512536539415493</v>
      </c>
      <c r="J6" s="30">
        <f>J9+J21+J27</f>
        <v>15.357812715910033</v>
      </c>
      <c r="K6" s="31">
        <f>J6/I6</f>
        <v>0.93006987020139942</v>
      </c>
      <c r="L6" s="31">
        <f>+I6/$I$89</f>
        <v>0.22665247399623686</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303.44732970899997</v>
      </c>
      <c r="C9" s="49">
        <f t="shared" ref="C9:J9" si="0">SUM(C11:C19)</f>
        <v>17.065691524999998</v>
      </c>
      <c r="D9" s="49">
        <f t="shared" si="0"/>
        <v>52.53742367800001</v>
      </c>
      <c r="E9" s="49">
        <f t="shared" si="0"/>
        <v>267.97559755600008</v>
      </c>
      <c r="F9" s="49">
        <f t="shared" si="0"/>
        <v>160.48089631412591</v>
      </c>
      <c r="G9" s="49">
        <f t="shared" si="0"/>
        <v>148.34019184943693</v>
      </c>
      <c r="H9" s="50"/>
      <c r="I9" s="50">
        <f t="shared" si="0"/>
        <v>15.53669270155385</v>
      </c>
      <c r="J9" s="50">
        <f t="shared" si="0"/>
        <v>14.452836415772794</v>
      </c>
      <c r="K9" s="51">
        <f>J9/I9</f>
        <v>0.93023893137355684</v>
      </c>
      <c r="L9" s="51">
        <f>+I9/$I$89</f>
        <v>0.21325795889206903</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data'!E3</f>
        <v>132.00458990400003</v>
      </c>
      <c r="C11" s="56">
        <f>+'cereal data'!E15</f>
        <v>3.5671031710000003</v>
      </c>
      <c r="D11" s="56">
        <f>+'cereal data'!E27</f>
        <v>33.755240817000001</v>
      </c>
      <c r="E11" s="56">
        <f>+B11+C11-D11</f>
        <v>101.81645225800004</v>
      </c>
      <c r="F11" s="56">
        <f>+'cereal data'!E39</f>
        <v>44.966189846917445</v>
      </c>
      <c r="G11" s="56">
        <f>IF(B11&gt;E11,F11,F11*B11/E11)-C11</f>
        <v>41.399086675917445</v>
      </c>
      <c r="H11" s="57">
        <v>0.11</v>
      </c>
      <c r="I11" s="58">
        <f>F11*H11</f>
        <v>4.9462808831609193</v>
      </c>
      <c r="J11" s="58">
        <f>G11*H11</f>
        <v>4.5538995343509194</v>
      </c>
      <c r="K11" s="26"/>
      <c r="L11" s="26"/>
      <c r="M11" s="6">
        <f>+IF(H11&lt;15%,1,IF(H11&lt;30%,2,IF(H11&lt;50%,3,4)))</f>
        <v>1</v>
      </c>
      <c r="N11" s="73"/>
      <c r="O11" s="72"/>
      <c r="P11" s="52"/>
      <c r="Q11" s="52"/>
    </row>
    <row r="12" spans="1:17" ht="15" customHeight="1" outlineLevel="1" x14ac:dyDescent="0.25">
      <c r="A12" s="55" t="str">
        <f>+'cereal data'!A4</f>
        <v>Barley</v>
      </c>
      <c r="B12" s="56">
        <f>+'cereal data'!E4</f>
        <v>53.313421005000002</v>
      </c>
      <c r="C12" s="56">
        <f>+'cereal data'!E16</f>
        <v>0.79938539399999997</v>
      </c>
      <c r="D12" s="56">
        <f>+'cereal data'!E28</f>
        <v>12.049769119</v>
      </c>
      <c r="E12" s="56">
        <f t="shared" ref="E12:E19" si="1">+B12+C12-D12</f>
        <v>42.063037280000003</v>
      </c>
      <c r="F12" s="56">
        <f>+'cereal data'!E40</f>
        <v>32.582589299999995</v>
      </c>
      <c r="G12" s="56">
        <f>IF(B12&gt;E12,F12,F12*B12/E12)</f>
        <v>32.582589299999995</v>
      </c>
      <c r="H12" s="57">
        <v>0.1</v>
      </c>
      <c r="I12" s="58">
        <f t="shared" ref="I12:I19" si="2">F12*H12</f>
        <v>3.2582589299999998</v>
      </c>
      <c r="J12" s="58">
        <f t="shared" ref="J12:J19" si="3">G12*H12</f>
        <v>3.2582589299999998</v>
      </c>
      <c r="K12" s="26"/>
      <c r="L12" s="26"/>
      <c r="M12" s="6">
        <f t="shared" ref="M12:M19" si="4">+IF(H12&lt;15%,1,IF(H12&lt;30%,2,IF(H12&lt;50%,3,4)))</f>
        <v>1</v>
      </c>
      <c r="N12" s="73"/>
      <c r="O12" s="72"/>
      <c r="P12" s="52"/>
      <c r="Q12" s="52"/>
    </row>
    <row r="13" spans="1:17" ht="15" customHeight="1" outlineLevel="1" x14ac:dyDescent="0.25">
      <c r="A13" s="55" t="str">
        <f>+'cereal data'!A5</f>
        <v>Durum</v>
      </c>
      <c r="B13" s="56">
        <f>+'cereal data'!E5</f>
        <v>7.5976799999999987</v>
      </c>
      <c r="C13" s="56">
        <f>+'cereal data'!E17</f>
        <v>2.9256440269999997</v>
      </c>
      <c r="D13" s="56">
        <f>+'cereal data'!E29</f>
        <v>1.306531036</v>
      </c>
      <c r="E13" s="56">
        <f t="shared" si="1"/>
        <v>9.2167929909999984</v>
      </c>
      <c r="F13" s="56">
        <f>+'cereal data'!E41</f>
        <v>0.08</v>
      </c>
      <c r="G13" s="56">
        <f>IF(B13&gt;E13,F13,F13*B13/E13)</f>
        <v>6.5946408972569703E-2</v>
      </c>
      <c r="H13" s="57">
        <v>0.12</v>
      </c>
      <c r="I13" s="58">
        <f t="shared" si="2"/>
        <v>9.5999999999999992E-3</v>
      </c>
      <c r="J13" s="58">
        <f t="shared" si="3"/>
        <v>7.9135690767083641E-3</v>
      </c>
      <c r="K13" s="26"/>
      <c r="L13" s="26"/>
      <c r="M13" s="6">
        <f t="shared" si="4"/>
        <v>1</v>
      </c>
      <c r="N13" s="73"/>
      <c r="O13" s="72"/>
      <c r="P13" s="52"/>
      <c r="Q13" s="52"/>
    </row>
    <row r="14" spans="1:17" ht="15" customHeight="1" outlineLevel="1" x14ac:dyDescent="0.25">
      <c r="A14" s="55" t="str">
        <f>+'cereal data'!A6</f>
        <v>Maize</v>
      </c>
      <c r="B14" s="56">
        <f>+'cereal data'!E6</f>
        <v>77.409508800000012</v>
      </c>
      <c r="C14" s="56">
        <f>+'cereal data'!E18</f>
        <v>9.3245089350000008</v>
      </c>
      <c r="D14" s="56">
        <f>+'cereal data'!E30</f>
        <v>4.944115526</v>
      </c>
      <c r="E14" s="56">
        <f t="shared" si="1"/>
        <v>81.789902209000005</v>
      </c>
      <c r="F14" s="56">
        <f>+'cereal data'!E42</f>
        <v>59.706000000000003</v>
      </c>
      <c r="G14" s="56">
        <f>F14-C14*0.9</f>
        <v>51.313941958500003</v>
      </c>
      <c r="H14" s="57">
        <v>0.08</v>
      </c>
      <c r="I14" s="58">
        <f t="shared" si="2"/>
        <v>4.7764800000000003</v>
      </c>
      <c r="J14" s="58">
        <f t="shared" si="3"/>
        <v>4.1051153566800007</v>
      </c>
      <c r="K14" s="26"/>
      <c r="L14" s="26"/>
      <c r="M14" s="6">
        <f t="shared" si="4"/>
        <v>1</v>
      </c>
      <c r="N14" s="73"/>
      <c r="O14" s="72"/>
      <c r="P14" s="52"/>
      <c r="Q14" s="52"/>
    </row>
    <row r="15" spans="1:17" ht="15" customHeight="1" outlineLevel="1" x14ac:dyDescent="0.25">
      <c r="A15" s="55" t="str">
        <f>+'cereal data'!A7</f>
        <v>Rye</v>
      </c>
      <c r="B15" s="56">
        <f>+'cereal data'!E7</f>
        <v>8.7936833628979318</v>
      </c>
      <c r="C15" s="56">
        <f>+'cereal data'!E19</f>
        <v>0.102720963</v>
      </c>
      <c r="D15" s="56">
        <f>+'cereal data'!E31</f>
        <v>0.19966216000000001</v>
      </c>
      <c r="E15" s="56">
        <f t="shared" si="1"/>
        <v>8.6967421658979305</v>
      </c>
      <c r="F15" s="56">
        <f>+'cereal data'!E43</f>
        <v>3.4978763912032464</v>
      </c>
      <c r="G15" s="56">
        <f>IF(B15&gt;E15,F15,F15*B15/(B15+C15-D15))</f>
        <v>3.4978763912032464</v>
      </c>
      <c r="H15" s="57">
        <v>0.11</v>
      </c>
      <c r="I15" s="58">
        <f t="shared" si="2"/>
        <v>0.3847664030323571</v>
      </c>
      <c r="J15" s="58">
        <f t="shared" si="3"/>
        <v>0.3847664030323571</v>
      </c>
      <c r="K15" s="26"/>
      <c r="L15" s="26"/>
      <c r="M15" s="6">
        <f t="shared" si="4"/>
        <v>1</v>
      </c>
      <c r="N15" s="73"/>
      <c r="O15" s="72"/>
      <c r="P15" s="52"/>
      <c r="Q15" s="52"/>
    </row>
    <row r="16" spans="1:17" ht="15" customHeight="1" outlineLevel="1" x14ac:dyDescent="0.25">
      <c r="A16" s="55" t="str">
        <f>+'cereal data'!A8</f>
        <v>Sorghum</v>
      </c>
      <c r="B16" s="56">
        <f>+'cereal data'!E8</f>
        <v>0.83195999999999992</v>
      </c>
      <c r="C16" s="56">
        <f>+'cereal data'!E20</f>
        <v>0.13135449100000002</v>
      </c>
      <c r="D16" s="56">
        <f>+'cereal data'!E32</f>
        <v>2.8349711E-2</v>
      </c>
      <c r="E16" s="56">
        <f t="shared" si="1"/>
        <v>0.93496478000000005</v>
      </c>
      <c r="F16" s="56">
        <f>+'cereal data'!E44</f>
        <v>0.57843979118169875</v>
      </c>
      <c r="G16" s="56">
        <f>IF(B16&gt;E16,F16,F16*B16/(B16+C16-D16))</f>
        <v>0.51471325868716256</v>
      </c>
      <c r="H16" s="57">
        <v>0.11</v>
      </c>
      <c r="I16" s="58">
        <f t="shared" si="2"/>
        <v>6.362837702998686E-2</v>
      </c>
      <c r="J16" s="58">
        <f t="shared" si="3"/>
        <v>5.6618458455587883E-2</v>
      </c>
      <c r="K16" s="26"/>
      <c r="L16" s="26"/>
      <c r="M16" s="6">
        <f t="shared" si="4"/>
        <v>1</v>
      </c>
      <c r="N16" s="73"/>
      <c r="O16" s="72"/>
      <c r="P16" s="52"/>
      <c r="Q16" s="52"/>
    </row>
    <row r="17" spans="1:17" ht="15" customHeight="1" outlineLevel="1" x14ac:dyDescent="0.25">
      <c r="A17" s="55" t="str">
        <f>+'cereal data'!A9</f>
        <v>Oats</v>
      </c>
      <c r="B17" s="56">
        <f>+'cereal data'!E9</f>
        <v>6.8465199999999991</v>
      </c>
      <c r="C17" s="56">
        <f>+'cereal data'!E21</f>
        <v>7.5842829E-2</v>
      </c>
      <c r="D17" s="56">
        <f>+'cereal data'!E33</f>
        <v>0.23449893799999999</v>
      </c>
      <c r="E17" s="56">
        <f t="shared" si="1"/>
        <v>6.6878638909999992</v>
      </c>
      <c r="F17" s="56">
        <f>+'cereal data'!E45</f>
        <v>4.4668217912901333</v>
      </c>
      <c r="G17" s="56">
        <f>IF(B17&gt;E17,F17,F17*B17/(B17+C17-D17))</f>
        <v>4.4668217912901333</v>
      </c>
      <c r="H17" s="57">
        <v>0.11</v>
      </c>
      <c r="I17" s="58">
        <f t="shared" si="2"/>
        <v>0.49135039704191469</v>
      </c>
      <c r="J17" s="58">
        <f t="shared" si="3"/>
        <v>0.49135039704191469</v>
      </c>
      <c r="K17" s="26"/>
      <c r="L17" s="26"/>
      <c r="M17" s="6">
        <f t="shared" si="4"/>
        <v>1</v>
      </c>
      <c r="N17" s="73"/>
      <c r="O17" s="72"/>
      <c r="P17" s="52"/>
      <c r="Q17" s="52"/>
    </row>
    <row r="18" spans="1:17" ht="15" customHeight="1" outlineLevel="1" x14ac:dyDescent="0.25">
      <c r="A18" s="55" t="str">
        <f>+'cereal data'!A10</f>
        <v>Triticale</v>
      </c>
      <c r="B18" s="56">
        <f>+'cereal data'!E10</f>
        <v>12.926209999999998</v>
      </c>
      <c r="C18" s="56">
        <f>+'cereal data'!E22</f>
        <v>2.8970900000000003E-4</v>
      </c>
      <c r="D18" s="56">
        <f>+'cereal data'!E34</f>
        <v>1.189383E-3</v>
      </c>
      <c r="E18" s="56">
        <f t="shared" si="1"/>
        <v>12.925310325999998</v>
      </c>
      <c r="F18" s="56">
        <f>+'cereal data'!E46</f>
        <v>11.299972997396001</v>
      </c>
      <c r="G18" s="56">
        <f>IF(B18&gt;E18,F18,F18*B18/(B18+C18-D18))</f>
        <v>11.299972997396001</v>
      </c>
      <c r="H18" s="57">
        <v>0.11</v>
      </c>
      <c r="I18" s="58">
        <f t="shared" si="2"/>
        <v>1.2429970297135602</v>
      </c>
      <c r="J18" s="58">
        <f t="shared" si="3"/>
        <v>1.2429970297135602</v>
      </c>
      <c r="K18" s="26"/>
      <c r="L18" s="26"/>
      <c r="M18" s="6">
        <f t="shared" si="4"/>
        <v>1</v>
      </c>
      <c r="N18" s="73"/>
      <c r="O18" s="72"/>
      <c r="P18" s="52"/>
      <c r="Q18" s="52"/>
    </row>
    <row r="19" spans="1:17" ht="15" customHeight="1" outlineLevel="1" x14ac:dyDescent="0.25">
      <c r="A19" s="55" t="str">
        <f>+'cereal data'!A11</f>
        <v>Others</v>
      </c>
      <c r="B19" s="56">
        <f>+'cereal data'!E11</f>
        <v>3.7237566371020683</v>
      </c>
      <c r="C19" s="56">
        <f>+'cereal data'!E23</f>
        <v>0.13884200599999999</v>
      </c>
      <c r="D19" s="56">
        <f>+'cereal data'!E35</f>
        <v>1.8066988000000003E-2</v>
      </c>
      <c r="E19" s="56">
        <f t="shared" si="1"/>
        <v>3.8445316551020681</v>
      </c>
      <c r="F19" s="56">
        <f>+'cereal data'!E47</f>
        <v>3.3030061961373898</v>
      </c>
      <c r="G19" s="56">
        <f>IF(B19&gt;E19,F19,F19*B19/(B19+C19-D19))</f>
        <v>3.1992430674704173</v>
      </c>
      <c r="H19" s="57">
        <v>0.11</v>
      </c>
      <c r="I19" s="58">
        <f t="shared" si="2"/>
        <v>0.36333068157511289</v>
      </c>
      <c r="J19" s="58">
        <f t="shared" si="3"/>
        <v>0.3519167374217459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32.962119999999999</v>
      </c>
      <c r="C21" s="49">
        <f t="shared" si="5"/>
        <v>15.269139976</v>
      </c>
      <c r="D21" s="49">
        <f t="shared" si="5"/>
        <v>1.3567917630000004</v>
      </c>
      <c r="E21" s="49">
        <f t="shared" si="5"/>
        <v>46.874468213</v>
      </c>
      <c r="F21" s="49">
        <f t="shared" si="5"/>
        <v>1.6041995</v>
      </c>
      <c r="G21" s="49">
        <f t="shared" si="5"/>
        <v>1.6041995</v>
      </c>
      <c r="H21" s="50"/>
      <c r="I21" s="50">
        <f>SUM(I23:I25)</f>
        <v>0.46457187932999999</v>
      </c>
      <c r="J21" s="50">
        <f>SUM(J23:J25)</f>
        <v>0.46457187932999999</v>
      </c>
      <c r="K21" s="51">
        <f>J21/I21</f>
        <v>1</v>
      </c>
      <c r="L21" s="51">
        <f>+I21/$I$89</f>
        <v>6.376752932408831E-3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data'!T4</f>
        <v>1.84148</v>
      </c>
      <c r="C23" s="56">
        <f>+'oilseed data'!T12</f>
        <v>12.403726085000001</v>
      </c>
      <c r="D23" s="56">
        <f>+'oilseed data'!T16</f>
        <v>0.13694518</v>
      </c>
      <c r="E23" s="56">
        <f>+B23+C23-D23</f>
        <v>14.108260905000002</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+'oilseed data'!T5</f>
        <v>21.82133</v>
      </c>
      <c r="C24" s="56">
        <f>+'oilseed data'!T13</f>
        <v>2.6108814170000003</v>
      </c>
      <c r="D24" s="56">
        <f>+'oilseed data'!T17</f>
        <v>0.5970725600000002</v>
      </c>
      <c r="E24" s="56">
        <f>+B24+C24-D24</f>
        <v>23.835138857</v>
      </c>
      <c r="F24" s="56">
        <f>+B24*1%</f>
        <v>0.2182133</v>
      </c>
      <c r="G24" s="56">
        <f>F24</f>
        <v>0.2182133</v>
      </c>
      <c r="H24" s="62">
        <f>H47*0.57</f>
        <v>0.18809999999999999</v>
      </c>
      <c r="I24" s="58">
        <f>F24*H24</f>
        <v>4.1045921729999997E-2</v>
      </c>
      <c r="J24" s="58">
        <f>G24*H24</f>
        <v>4.1045921729999997E-2</v>
      </c>
      <c r="K24" s="26"/>
      <c r="L24" s="26"/>
      <c r="M24" s="6">
        <f>+IF(H24&lt;15%,1,IF(H24&lt;30%,2,IF(H24&lt;50%,3,4)))</f>
        <v>2</v>
      </c>
      <c r="N24" s="52"/>
      <c r="O24" s="52"/>
      <c r="P24" s="52"/>
      <c r="Q24" s="52"/>
    </row>
    <row r="25" spans="1:17" ht="15" customHeight="1" outlineLevel="1" x14ac:dyDescent="0.25">
      <c r="A25" s="55" t="s">
        <v>24</v>
      </c>
      <c r="B25" s="56">
        <f>+'oilseed data'!T6</f>
        <v>9.299310000000002</v>
      </c>
      <c r="C25" s="56">
        <f>+'oilseed data'!T14</f>
        <v>0.25453247400000001</v>
      </c>
      <c r="D25" s="56">
        <f>+'oilseed data'!T18</f>
        <v>0.62277402300000007</v>
      </c>
      <c r="E25" s="56">
        <f>+B25+C25-D25</f>
        <v>8.9310684510000016</v>
      </c>
      <c r="F25" s="56">
        <f>+B25*2%</f>
        <v>0.18598620000000005</v>
      </c>
      <c r="G25" s="56">
        <f>F25</f>
        <v>0.18598620000000005</v>
      </c>
      <c r="H25" s="57">
        <v>0.14799999999999999</v>
      </c>
      <c r="I25" s="58">
        <f>F25*H25</f>
        <v>2.7525957600000005E-2</v>
      </c>
      <c r="J25" s="58">
        <f>G25*H25</f>
        <v>2.7525957600000005E-2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2.8426903304999995</v>
      </c>
      <c r="C27" s="49">
        <f t="shared" si="6"/>
        <v>0.61444244700000006</v>
      </c>
      <c r="D27" s="49">
        <f t="shared" si="6"/>
        <v>0.25930561899999993</v>
      </c>
      <c r="E27" s="49">
        <f t="shared" si="6"/>
        <v>3.1978271585</v>
      </c>
      <c r="F27" s="49">
        <f t="shared" si="6"/>
        <v>1.9885147589941754</v>
      </c>
      <c r="G27" s="49">
        <f t="shared" si="6"/>
        <v>1.7309601968110124</v>
      </c>
      <c r="H27" s="50"/>
      <c r="I27" s="50">
        <f>SUM(I29:I32)</f>
        <v>0.51127195853164387</v>
      </c>
      <c r="J27" s="50">
        <f>SUM(J29:J32)</f>
        <v>0.44040442080723846</v>
      </c>
      <c r="K27" s="51">
        <f>J27/I27</f>
        <v>0.86138974269597213</v>
      </c>
      <c r="L27" s="51">
        <f>+I27/$I$89</f>
        <v>7.0177621717590118E-3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data'!E4</f>
        <v>1.2667699999999997</v>
      </c>
      <c r="C29" s="56">
        <f>'protein crop data'!E20</f>
        <v>0.15706675299999998</v>
      </c>
      <c r="D29" s="56">
        <f>'protein crop data'!E28</f>
        <v>0.10362365599999998</v>
      </c>
      <c r="E29" s="56">
        <f>'protein crop data'!E12</f>
        <v>1.3202130969999999</v>
      </c>
      <c r="F29" s="56">
        <f>'protein crop data'!E36</f>
        <v>0.76887184661999997</v>
      </c>
      <c r="G29" s="56">
        <f>IF(B29&gt;E29,F29,F29*B29/E29)</f>
        <v>0.73774740710879128</v>
      </c>
      <c r="H29" s="63">
        <v>0.22500000000000001</v>
      </c>
      <c r="I29" s="58">
        <f>F29*H29</f>
        <v>0.1729961654895</v>
      </c>
      <c r="J29" s="58">
        <f>G29*H29</f>
        <v>0.16599316659947805</v>
      </c>
      <c r="K29" s="26"/>
      <c r="L29" s="26"/>
      <c r="M29" s="6">
        <f>+IF(H29&lt;15%,1,IF(H29&lt;30%,2,IF(H29&lt;50%,3,4)))</f>
        <v>2</v>
      </c>
      <c r="N29" s="52"/>
      <c r="O29" s="52"/>
      <c r="P29" s="52"/>
      <c r="Q29" s="52"/>
    </row>
    <row r="30" spans="1:17" ht="15" customHeight="1" outlineLevel="1" x14ac:dyDescent="0.25">
      <c r="A30" s="55" t="s">
        <v>27</v>
      </c>
      <c r="B30" s="56">
        <f>'protein crop data'!E5</f>
        <v>0.79602000000000006</v>
      </c>
      <c r="C30" s="56">
        <f>'protein crop data'!E21</f>
        <v>1.5176505999999999E-2</v>
      </c>
      <c r="D30" s="56">
        <f>'protein crop data'!E29</f>
        <v>0.13740068699999997</v>
      </c>
      <c r="E30" s="56">
        <f>'protein crop data'!E13</f>
        <v>0.67379581900000018</v>
      </c>
      <c r="F30" s="56">
        <f>'protein crop data'!E37</f>
        <v>0.53538969396000002</v>
      </c>
      <c r="G30" s="56">
        <f>IF(B30&gt;E30,F30,F30*B30/E30)</f>
        <v>0.53538969396000002</v>
      </c>
      <c r="H30" s="63">
        <v>0.26</v>
      </c>
      <c r="I30" s="58">
        <f>F30*H30</f>
        <v>0.13920132042960001</v>
      </c>
      <c r="J30" s="58">
        <f>G30*H30</f>
        <v>0.13920132042960001</v>
      </c>
      <c r="K30" s="26"/>
      <c r="L30" s="26"/>
      <c r="M30" s="6">
        <f>+IF(H30&lt;15%,1,IF(H30&lt;30%,2,IF(H30&lt;50%,3,4)))</f>
        <v>2</v>
      </c>
      <c r="N30" s="52"/>
      <c r="O30" s="52"/>
      <c r="P30" s="52"/>
      <c r="Q30" s="52"/>
    </row>
    <row r="31" spans="1:17" ht="15" customHeight="1" outlineLevel="1" x14ac:dyDescent="0.25">
      <c r="A31" s="55" t="s">
        <v>28</v>
      </c>
      <c r="B31" s="56">
        <f>'protein crop data'!E6</f>
        <v>0.20946000000000001</v>
      </c>
      <c r="C31" s="56">
        <f>'protein crop data'!E22</f>
        <v>7.3481091000000026E-2</v>
      </c>
      <c r="D31" s="56">
        <f>'protein crop data'!E30</f>
        <v>2.4021099999999999E-4</v>
      </c>
      <c r="E31" s="56">
        <f>'protein crop data'!E14</f>
        <v>0.28270088000000004</v>
      </c>
      <c r="F31" s="56">
        <f>'protein crop data'!E39</f>
        <v>0.28011168009000004</v>
      </c>
      <c r="G31" s="56">
        <f>IF(B31&gt;E31,F31,F31*B31/E31)</f>
        <v>0.20754159842605158</v>
      </c>
      <c r="H31" s="61">
        <v>0.35</v>
      </c>
      <c r="I31" s="58">
        <f>F31*H31</f>
        <v>9.8039088031500007E-2</v>
      </c>
      <c r="J31" s="58">
        <f>G31*H31</f>
        <v>7.2639559449118041E-2</v>
      </c>
      <c r="K31" s="26"/>
      <c r="L31" s="26"/>
      <c r="M31" s="6">
        <f>+IF(H31&lt;15%,1,IF(H31&lt;30%,2,IF(H31&lt;50%,3,4)))</f>
        <v>3</v>
      </c>
      <c r="N31" s="52"/>
      <c r="O31" s="52"/>
      <c r="P31" s="52"/>
      <c r="Q31" s="52"/>
    </row>
    <row r="32" spans="1:17" ht="15" customHeight="1" outlineLevel="1" x14ac:dyDescent="0.25">
      <c r="A32" s="55" t="s">
        <v>29</v>
      </c>
      <c r="B32" s="56">
        <f>'protein crop data'!E9</f>
        <v>0.57044033049999987</v>
      </c>
      <c r="C32" s="56">
        <f>'protein crop data'!E25</f>
        <v>0.36871809700000002</v>
      </c>
      <c r="D32" s="56">
        <f>'protein crop data'!E33</f>
        <v>1.8041064999999998E-2</v>
      </c>
      <c r="E32" s="56">
        <f>'protein crop data'!E17</f>
        <v>0.92111736249999976</v>
      </c>
      <c r="F32" s="56">
        <f>'protein crop data'!E41</f>
        <v>0.40414153832417526</v>
      </c>
      <c r="G32" s="56">
        <f>IF(B32&gt;E32,F32,F32*B32/E32)</f>
        <v>0.25028149731616961</v>
      </c>
      <c r="H32" s="63">
        <v>0.25</v>
      </c>
      <c r="I32" s="58">
        <f>F32*H32</f>
        <v>0.10103538458104382</v>
      </c>
      <c r="J32" s="58">
        <f>G32*H32</f>
        <v>6.2570374329042402E-2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80.032189007331368</v>
      </c>
      <c r="G34" s="29">
        <f>+G36+G63</f>
        <v>46.057941343958447</v>
      </c>
      <c r="H34" s="30"/>
      <c r="I34" s="30">
        <f>+I36+I63</f>
        <v>23.768551429753565</v>
      </c>
      <c r="J34" s="30">
        <f>+J36+J63</f>
        <v>9.8953473839077617</v>
      </c>
      <c r="K34" s="31">
        <f>IF(I34=0,0,J34/I34)</f>
        <v>0.41632101195366611</v>
      </c>
      <c r="L34" s="31">
        <f>+I34/$I$89</f>
        <v>0.32624914845766834</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27.198248986041115</v>
      </c>
      <c r="C36" s="49">
        <f t="shared" si="7"/>
        <v>22.834992883000002</v>
      </c>
      <c r="D36" s="49">
        <f t="shared" si="7"/>
        <v>2.1472552870000001</v>
      </c>
      <c r="E36" s="49">
        <f t="shared" si="7"/>
        <v>47.885986582041106</v>
      </c>
      <c r="F36" s="49">
        <f>+F38+F45+F51+F57</f>
        <v>47.730082592713167</v>
      </c>
      <c r="G36" s="49">
        <f>+G38+G45+G51+G57</f>
        <v>15.449770339340228</v>
      </c>
      <c r="H36" s="50"/>
      <c r="I36" s="50">
        <f>+I38+I45+I51+I57</f>
        <v>18.907610258589248</v>
      </c>
      <c r="J36" s="50">
        <f>+J38+J45+J51+J57</f>
        <v>5.2659423889734445</v>
      </c>
      <c r="K36" s="51">
        <f>IF(I36=0,0,J36/I36)</f>
        <v>0.27850914615617595</v>
      </c>
      <c r="L36" s="51">
        <f>+I36/$I$89</f>
        <v>0.25952745856074133</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9.1495511703971637</v>
      </c>
      <c r="C38" s="49">
        <f t="shared" si="8"/>
        <v>17.555409575999999</v>
      </c>
      <c r="D38" s="49">
        <f t="shared" si="8"/>
        <v>1.0543517039999999</v>
      </c>
      <c r="E38" s="49">
        <f t="shared" si="8"/>
        <v>25.650609042397161</v>
      </c>
      <c r="F38" s="49">
        <f>F40+F41+F42+F43</f>
        <v>25.494705053069218</v>
      </c>
      <c r="G38" s="49">
        <f>G40+G41+G42+G43</f>
        <v>0.39061085764400016</v>
      </c>
      <c r="H38" s="50"/>
      <c r="I38" s="50">
        <f>SUM(I40:I43)</f>
        <v>11.641325527705394</v>
      </c>
      <c r="J38" s="50">
        <f>SUM(J40:J43)</f>
        <v>0.16796266878692007</v>
      </c>
      <c r="K38" s="51">
        <f>IF(I38=0,0,J38/I38)</f>
        <v>1.4428139509300962E-2</v>
      </c>
      <c r="L38" s="51">
        <f>+I38/$I$89</f>
        <v>0.15978981939884165</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(MIN((B23-D23)*'oilseed data'!T40,B23-D23-G23)*0.79)</f>
        <v>0.39858250780000015</v>
      </c>
      <c r="C40" s="56"/>
      <c r="D40" s="56"/>
      <c r="E40" s="56">
        <f>B40-D40</f>
        <v>0.39858250780000015</v>
      </c>
      <c r="F40" s="56">
        <f>(B40-D40)*0.98</f>
        <v>0.39061085764400016</v>
      </c>
      <c r="G40" s="56">
        <f>F40</f>
        <v>0.39061085764400016</v>
      </c>
      <c r="H40" s="61">
        <v>0.43</v>
      </c>
      <c r="I40" s="58">
        <f>F40*H40</f>
        <v>0.16796266878692007</v>
      </c>
      <c r="J40" s="58">
        <f>G40*H40</f>
        <v>0.16796266878692007</v>
      </c>
      <c r="K40" s="26"/>
      <c r="L40" s="26"/>
      <c r="M40" s="6">
        <f>+IF(H40&lt;15%,1,IF(H40&lt;30%,2,IF(H40&lt;50%,3,4)))</f>
        <v>3</v>
      </c>
      <c r="N40" s="73"/>
      <c r="O40" s="73"/>
      <c r="P40" s="52"/>
      <c r="Q40" s="52"/>
    </row>
    <row r="41" spans="1:17" ht="15" customHeight="1" outlineLevel="2" x14ac:dyDescent="0.25">
      <c r="A41" s="55" t="s">
        <v>34</v>
      </c>
      <c r="B41" s="56">
        <f>(MIN(C23*'oilseed data'!T40,C23-(F23-G23))*0.79-B43)</f>
        <v>8.4509686625971625</v>
      </c>
      <c r="C41" s="56"/>
      <c r="D41" s="56">
        <f>+'oilseed data'!T35</f>
        <v>1.0543517039999999</v>
      </c>
      <c r="E41" s="56">
        <f>B41-D41</f>
        <v>7.3966169585971624</v>
      </c>
      <c r="F41" s="56">
        <f>(B41-D41)*0.98</f>
        <v>7.2486846194252186</v>
      </c>
      <c r="G41" s="56">
        <v>0</v>
      </c>
      <c r="H41" s="61">
        <v>0.45500000000000002</v>
      </c>
      <c r="I41" s="58">
        <f>F41*H41</f>
        <v>3.2981515018384746</v>
      </c>
      <c r="J41" s="58">
        <f>G41*H41</f>
        <v>0</v>
      </c>
      <c r="K41" s="26"/>
      <c r="L41" s="26"/>
      <c r="M41" s="6">
        <f>+IF(H41&lt;15%,1,IF(H41&lt;30%,2,IF(H41&lt;50%,3,4)))</f>
        <v>3</v>
      </c>
      <c r="N41" s="73"/>
      <c r="O41" s="73"/>
      <c r="P41" s="52"/>
      <c r="Q41" s="52"/>
    </row>
    <row r="42" spans="1:17" ht="15" customHeight="1" outlineLevel="2" x14ac:dyDescent="0.25">
      <c r="A42" s="55" t="s">
        <v>35</v>
      </c>
      <c r="B42" s="56"/>
      <c r="C42" s="56">
        <f>+'oilseed data'!T31</f>
        <v>17.555409575999999</v>
      </c>
      <c r="D42" s="56"/>
      <c r="E42" s="56">
        <f>C42</f>
        <v>17.555409575999999</v>
      </c>
      <c r="F42" s="56">
        <f>(C42-D42)</f>
        <v>17.555409575999999</v>
      </c>
      <c r="G42" s="56">
        <v>0</v>
      </c>
      <c r="H42" s="61">
        <v>0.45500000000000002</v>
      </c>
      <c r="I42" s="58">
        <f>F42*H42</f>
        <v>7.9877113570799994</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13.121239854599029</v>
      </c>
      <c r="C45" s="49">
        <f t="shared" si="9"/>
        <v>0.50244963099999995</v>
      </c>
      <c r="D45" s="49">
        <f t="shared" si="9"/>
        <v>0.55773197200000002</v>
      </c>
      <c r="E45" s="49">
        <f t="shared" si="9"/>
        <v>13.065957513599029</v>
      </c>
      <c r="F45" s="49">
        <f>F47+F48+F49</f>
        <v>13.065957513599029</v>
      </c>
      <c r="G45" s="49">
        <f>G47+G48+G49</f>
        <v>11.126218110137252</v>
      </c>
      <c r="H45" s="50"/>
      <c r="I45" s="50">
        <f>SUM(I47:I49)</f>
        <v>4.3117659794876806</v>
      </c>
      <c r="J45" s="50">
        <f>SUM(J47:J49)</f>
        <v>3.6716519763452933</v>
      </c>
      <c r="K45" s="51">
        <f>IF(I45=0,0,J45/I45)</f>
        <v>0.85154249878411881</v>
      </c>
      <c r="L45" s="51">
        <f>+I45/$I$89</f>
        <v>5.9183664739268678E-2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data'!T41,B24-D24-G24)*0.57)</f>
        <v>11.683950082137251</v>
      </c>
      <c r="C47" s="56"/>
      <c r="D47" s="56">
        <f>+'oilseed data'!T36</f>
        <v>0.55773197200000002</v>
      </c>
      <c r="E47" s="56">
        <f>B47-D47</f>
        <v>11.126218110137252</v>
      </c>
      <c r="F47" s="56">
        <f>(B47-D47)</f>
        <v>11.126218110137252</v>
      </c>
      <c r="G47" s="56">
        <f>F47</f>
        <v>11.126218110137252</v>
      </c>
      <c r="H47" s="61">
        <v>0.33</v>
      </c>
      <c r="I47" s="58">
        <f>F47*H47</f>
        <v>3.6716519763452933</v>
      </c>
      <c r="J47" s="58">
        <f>G47*H47</f>
        <v>3.6716519763452933</v>
      </c>
      <c r="K47" s="26"/>
      <c r="L47" s="26"/>
      <c r="M47" s="6">
        <f>+IF(H47&lt;15%,1,IF(H47&lt;30%,2,IF(H47&lt;50%,3,4)))</f>
        <v>3</v>
      </c>
      <c r="N47" s="52"/>
      <c r="O47" s="52"/>
      <c r="P47" s="52"/>
      <c r="Q47" s="52"/>
    </row>
    <row r="48" spans="1:17" ht="15" customHeight="1" outlineLevel="2" x14ac:dyDescent="0.25">
      <c r="A48" s="55" t="s">
        <v>39</v>
      </c>
      <c r="B48" s="56">
        <f>C24*'oilseed data'!T41*0.57</f>
        <v>1.4372897724617772</v>
      </c>
      <c r="C48" s="56"/>
      <c r="D48" s="56"/>
      <c r="E48" s="56">
        <f>B48-D48</f>
        <v>1.4372897724617772</v>
      </c>
      <c r="F48" s="56">
        <f>(B48-D48)</f>
        <v>1.4372897724617772</v>
      </c>
      <c r="G48" s="56">
        <v>0</v>
      </c>
      <c r="H48" s="61">
        <v>0.33</v>
      </c>
      <c r="I48" s="58">
        <f>F48*H48</f>
        <v>0.47430562491238654</v>
      </c>
      <c r="J48" s="58">
        <f>G48*H48</f>
        <v>0</v>
      </c>
      <c r="K48" s="26"/>
      <c r="L48" s="26"/>
      <c r="M48" s="6">
        <f>+IF(H48&lt;15%,1,IF(H48&lt;30%,2,IF(H48&lt;50%,3,4)))</f>
        <v>3</v>
      </c>
      <c r="N48" s="52"/>
      <c r="O48" s="52"/>
      <c r="P48" s="52"/>
      <c r="Q48" s="52"/>
    </row>
    <row r="49" spans="1:28" ht="15" customHeight="1" outlineLevel="2" x14ac:dyDescent="0.25">
      <c r="A49" s="55" t="s">
        <v>40</v>
      </c>
      <c r="B49" s="56"/>
      <c r="C49" s="56">
        <f>+'oilseed data'!T32</f>
        <v>0.50244963099999995</v>
      </c>
      <c r="D49" s="56"/>
      <c r="E49" s="56">
        <f>C49</f>
        <v>0.50244963099999995</v>
      </c>
      <c r="F49" s="56">
        <f>IF((C49-D49)&lt;0,0,C49-D49)</f>
        <v>0.50244963099999995</v>
      </c>
      <c r="G49" s="56">
        <v>0</v>
      </c>
      <c r="H49" s="61">
        <v>0.33</v>
      </c>
      <c r="I49" s="58">
        <f>F49*H49</f>
        <v>0.16580837823</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4.3334579610449229</v>
      </c>
      <c r="C51" s="49">
        <f t="shared" si="10"/>
        <v>2.9927662669999999</v>
      </c>
      <c r="D51" s="49">
        <f t="shared" si="10"/>
        <v>0.43734345600000002</v>
      </c>
      <c r="E51" s="49">
        <f t="shared" si="10"/>
        <v>6.8888807720449234</v>
      </c>
      <c r="F51" s="49">
        <f>F53+F54+F55</f>
        <v>6.8888807720449234</v>
      </c>
      <c r="G51" s="49">
        <f>G53+G54+G55</f>
        <v>3.7726123975589756</v>
      </c>
      <c r="H51" s="50"/>
      <c r="I51" s="50">
        <f>SUM(I53:I55)</f>
        <v>2.4799970779361722</v>
      </c>
      <c r="J51" s="50">
        <f>SUM(J53:J55)</f>
        <v>1.3581404631212313</v>
      </c>
      <c r="K51" s="51">
        <f>IF(I51=0,0,J51/I51)</f>
        <v>0.54763792877186035</v>
      </c>
      <c r="L51" s="51">
        <f>+I51/$I$89</f>
        <v>3.4040649773942527E-2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data'!T42,B25-D25-F25)*55%</f>
        <v>4.2099558535589754</v>
      </c>
      <c r="C53" s="56"/>
      <c r="D53" s="56">
        <f>+'oilseed data'!T37</f>
        <v>0.43734345600000002</v>
      </c>
      <c r="E53" s="56">
        <f>B53-D53</f>
        <v>3.7726123975589756</v>
      </c>
      <c r="F53" s="56">
        <f>(B53-D53)</f>
        <v>3.7726123975589756</v>
      </c>
      <c r="G53" s="56">
        <f>F53</f>
        <v>3.7726123975589756</v>
      </c>
      <c r="H53" s="61">
        <v>0.36</v>
      </c>
      <c r="I53" s="58">
        <f>F53*H53</f>
        <v>1.3581404631212313</v>
      </c>
      <c r="J53" s="58">
        <f>G53*H53</f>
        <v>1.3581404631212313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data'!T42*55%</f>
        <v>0.12350210748594784</v>
      </c>
      <c r="C54" s="56"/>
      <c r="D54" s="56"/>
      <c r="E54" s="56">
        <f>B54-D54</f>
        <v>0.12350210748594784</v>
      </c>
      <c r="F54" s="56">
        <f>(B54-D54)</f>
        <v>0.12350210748594784</v>
      </c>
      <c r="G54" s="56">
        <v>0</v>
      </c>
      <c r="H54" s="61">
        <v>0.36</v>
      </c>
      <c r="I54" s="58">
        <f>F54*H54</f>
        <v>4.4460758694941219E-2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data'!T33</f>
        <v>2.9927662669999999</v>
      </c>
      <c r="D55" s="56"/>
      <c r="E55" s="56">
        <f>C55</f>
        <v>2.9927662669999999</v>
      </c>
      <c r="F55" s="56">
        <f>C55-D55</f>
        <v>2.9927662669999999</v>
      </c>
      <c r="G55" s="56">
        <v>0</v>
      </c>
      <c r="H55" s="61">
        <v>0.36</v>
      </c>
      <c r="I55" s="58">
        <f>F55*H55</f>
        <v>1.0773958561199999</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0.59399999999999997</v>
      </c>
      <c r="C57" s="49">
        <f t="shared" si="11"/>
        <v>1.7843674090000001</v>
      </c>
      <c r="D57" s="49">
        <f t="shared" si="11"/>
        <v>9.7828155E-2</v>
      </c>
      <c r="E57" s="49">
        <f t="shared" si="11"/>
        <v>2.2805392540000002</v>
      </c>
      <c r="F57" s="49">
        <f>F59+F60+F61</f>
        <v>2.2805392540000002</v>
      </c>
      <c r="G57" s="49">
        <f>G59+G60+G61</f>
        <v>0.16032897399999999</v>
      </c>
      <c r="H57" s="50"/>
      <c r="I57" s="50">
        <f>SUM(I59:I61)</f>
        <v>0.47452167346000002</v>
      </c>
      <c r="J57" s="50">
        <f>SUM(J59:J61)</f>
        <v>6.8187280720000007E-2</v>
      </c>
      <c r="K57" s="51">
        <f>IF(I57=0,0,J57/I57)</f>
        <v>0.14369687315398857</v>
      </c>
      <c r="L57" s="51">
        <f>+I57/$I$89</f>
        <v>6.5133246486884407E-3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1.747428347</v>
      </c>
      <c r="D59" s="56">
        <v>4.2216953999999994E-2</v>
      </c>
      <c r="E59" s="56">
        <f>B59+C59-D59</f>
        <v>1.7052113930000001</v>
      </c>
      <c r="F59" s="56">
        <f>E59</f>
        <v>1.7052113930000001</v>
      </c>
      <c r="G59" s="56">
        <f>IF(B59&gt;E59,F59,F59*(B59-D59)/E59)</f>
        <v>-4.2216953999999994E-2</v>
      </c>
      <c r="H59" s="63">
        <v>0.16</v>
      </c>
      <c r="I59" s="58">
        <f>F59*H59</f>
        <v>0.27283382288000002</v>
      </c>
      <c r="J59" s="58">
        <f>G59*H59</f>
        <v>-6.7547126399999996E-3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0.379</v>
      </c>
      <c r="C60" s="56">
        <v>4.5136880000000009E-3</v>
      </c>
      <c r="D60" s="56">
        <v>1.0731755000000001E-2</v>
      </c>
      <c r="E60" s="56">
        <f>B60+C60-D60</f>
        <v>0.37278193300000001</v>
      </c>
      <c r="F60" s="56">
        <f>E60</f>
        <v>0.37278193300000001</v>
      </c>
      <c r="G60" s="56">
        <v>0</v>
      </c>
      <c r="H60" s="61">
        <v>0.34</v>
      </c>
      <c r="I60" s="58">
        <f>F60*H60</f>
        <v>0.12674585722000001</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0.215</v>
      </c>
      <c r="C61" s="56">
        <v>3.2425373999999993E-2</v>
      </c>
      <c r="D61" s="56">
        <v>4.4879446000000003E-2</v>
      </c>
      <c r="E61" s="56">
        <f>B61+C61-D61</f>
        <v>0.20254592799999999</v>
      </c>
      <c r="F61" s="56">
        <f>E61</f>
        <v>0.20254592799999999</v>
      </c>
      <c r="G61" s="56">
        <f>IF(B61&gt;E61,F61,F61*(B61-D61)/E61)</f>
        <v>0.20254592799999999</v>
      </c>
      <c r="H61" s="61">
        <v>0.37</v>
      </c>
      <c r="I61" s="58">
        <f>F61*H61</f>
        <v>7.494199336E-2</v>
      </c>
      <c r="J61" s="58">
        <f>G61*H61</f>
        <v>7.494199336E-2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33.975023770446697</v>
      </c>
      <c r="C63" s="49">
        <f t="shared" si="12"/>
        <v>3.4352896390000001</v>
      </c>
      <c r="D63" s="49">
        <f t="shared" si="12"/>
        <v>1.46338043</v>
      </c>
      <c r="E63" s="49">
        <f t="shared" si="12"/>
        <v>35.946932979446693</v>
      </c>
      <c r="F63" s="49">
        <f>SUM(F65:F72)</f>
        <v>32.302106414618208</v>
      </c>
      <c r="G63" s="49">
        <f>SUM(G65:G72)</f>
        <v>30.608171004618221</v>
      </c>
      <c r="H63" s="50"/>
      <c r="I63" s="50">
        <f>SUM(I65:I72)</f>
        <v>4.8609411711643169</v>
      </c>
      <c r="J63" s="50">
        <f>SUM(J65:J72)</f>
        <v>4.6294049949343172</v>
      </c>
      <c r="K63" s="51">
        <f>IF(I63=0,0,J63/I63)</f>
        <v>0.95236803572042794</v>
      </c>
      <c r="L63" s="51">
        <f>+I63/$I$89</f>
        <v>6.6721689896927061E-2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3.9388244431836519</v>
      </c>
      <c r="C65" s="56">
        <v>0.46090256300000004</v>
      </c>
      <c r="D65" s="56">
        <v>0.40595848900000009</v>
      </c>
      <c r="E65" s="56">
        <f t="shared" ref="E65:E67" si="13">B65+C65-D65</f>
        <v>3.9937685171836521</v>
      </c>
      <c r="F65" s="56">
        <f>E65</f>
        <v>3.9937685171836521</v>
      </c>
      <c r="G65" s="56">
        <f>+F65</f>
        <v>3.9937685171836521</v>
      </c>
      <c r="H65" s="63">
        <v>0.19</v>
      </c>
      <c r="I65" s="58">
        <f>F65*H65</f>
        <v>0.75881601826489387</v>
      </c>
      <c r="J65" s="58">
        <f>G65*H65</f>
        <v>0.75881601826489387</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0.98745291245987832</v>
      </c>
      <c r="C66" s="56"/>
      <c r="D66" s="56"/>
      <c r="E66" s="56">
        <f t="shared" si="13"/>
        <v>0.98745291245987832</v>
      </c>
      <c r="F66" s="56">
        <v>0.65958173011100163</v>
      </c>
      <c r="G66" s="56">
        <f>+F66</f>
        <v>0.65958173011100163</v>
      </c>
      <c r="H66" s="65">
        <v>0.73</v>
      </c>
      <c r="I66" s="58">
        <f>F66*H66</f>
        <v>0.48149466298103116</v>
      </c>
      <c r="J66" s="58">
        <f>G66*H66</f>
        <v>0.48149466298103116</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'cereal data'!E60*(E77*0.362+(1-E77)*0.276)</f>
        <v>4.3222439809128907</v>
      </c>
      <c r="C67" s="67">
        <v>0.51687273199999995</v>
      </c>
      <c r="D67" s="67">
        <v>0.27127355500000006</v>
      </c>
      <c r="E67" s="67">
        <f t="shared" si="13"/>
        <v>4.5678431579128898</v>
      </c>
      <c r="F67" s="67">
        <f>E67</f>
        <v>4.5678431579128898</v>
      </c>
      <c r="G67" s="67">
        <f>IF(B67&gt;E67,F67,F67*(B67-D67)/E67)</f>
        <v>4.0509704259128902</v>
      </c>
      <c r="H67" s="68" t="s">
        <v>53</v>
      </c>
      <c r="I67" s="69">
        <f>(B67-D67)*0.3+C67*0.27</f>
        <v>1.3548467654138669</v>
      </c>
      <c r="J67" s="69">
        <f>(B67-D67)*0.3</f>
        <v>1.2152911277738669</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5.8183970001500001</v>
      </c>
      <c r="C68" s="56"/>
      <c r="D68" s="56"/>
      <c r="E68" s="56">
        <f>+B68+C68-D68</f>
        <v>5.8183970001500001</v>
      </c>
      <c r="F68" s="56">
        <f>+E68</f>
        <v>5.8183970001500001</v>
      </c>
      <c r="G68" s="56">
        <f>+F68</f>
        <v>5.8183970001500001</v>
      </c>
      <c r="H68" s="57">
        <v>5.3999999999999999E-2</v>
      </c>
      <c r="I68" s="58">
        <f>+F68*$H$68</f>
        <v>0.31419343800810001</v>
      </c>
      <c r="J68" s="58">
        <f>+G68*$H$68</f>
        <v>0.31419343800810001</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data'!E63+'cereal data'!E65)*0.15</f>
        <v>7.3501941653302714</v>
      </c>
      <c r="C69" s="56">
        <v>2.1368500999999998E-2</v>
      </c>
      <c r="D69" s="56">
        <v>0.198494644</v>
      </c>
      <c r="E69" s="56">
        <f>B69+C69-D69</f>
        <v>7.1730680223302716</v>
      </c>
      <c r="F69" s="56">
        <f>E69</f>
        <v>7.1730680223302716</v>
      </c>
      <c r="G69" s="56">
        <f>IF(B69&gt;E69,F69,F69*(B69-D69)/E69)</f>
        <v>7.1730680223302716</v>
      </c>
      <c r="H69" s="71">
        <v>0.155</v>
      </c>
      <c r="I69" s="58">
        <f>F69*H69</f>
        <v>1.1118255434611921</v>
      </c>
      <c r="J69" s="58">
        <f>G69*H69</f>
        <v>1.1118255434611921</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0.27427463300000005</v>
      </c>
      <c r="D70" s="56">
        <v>2.2421390000000003E-2</v>
      </c>
      <c r="E70" s="56">
        <f>B70+C70-D70</f>
        <v>0.25185324300000006</v>
      </c>
      <c r="F70" s="56">
        <f>E70</f>
        <v>0.25185324300000006</v>
      </c>
      <c r="G70" s="56">
        <f>IF(B70&gt;E70,F70,F70*B70/E70)</f>
        <v>0</v>
      </c>
      <c r="H70" s="57">
        <v>7.4999999999999997E-2</v>
      </c>
      <c r="I70" s="58">
        <f>F70*H70</f>
        <v>1.8888993225000004E-2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7.7052741789400017</v>
      </c>
      <c r="C71" s="56">
        <v>0.92520943499999986</v>
      </c>
      <c r="D71" s="56">
        <v>0.35380904999999996</v>
      </c>
      <c r="E71" s="56">
        <f>B71+C71-D71</f>
        <v>8.2766745639400003</v>
      </c>
      <c r="F71" s="56">
        <f>E71</f>
        <v>8.2766745639400003</v>
      </c>
      <c r="G71" s="56">
        <f>IF(B71&gt;E71,F71,F71*(B71-D71)/E71)</f>
        <v>7.3514651289400019</v>
      </c>
      <c r="H71" s="57">
        <v>7.9000000000000001E-2</v>
      </c>
      <c r="I71" s="58">
        <f>F71*H71</f>
        <v>0.65385729055126007</v>
      </c>
      <c r="J71" s="58">
        <f>G71*H71</f>
        <v>0.58076574518626012</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3.8526370894700008</v>
      </c>
      <c r="C72" s="67">
        <v>1.236661775</v>
      </c>
      <c r="D72" s="67">
        <v>0.21142330200000001</v>
      </c>
      <c r="E72" s="67">
        <f>B72+C72-D72</f>
        <v>4.8778755624700008</v>
      </c>
      <c r="F72" s="67">
        <f>E72*0.32</f>
        <v>1.5609201799904002</v>
      </c>
      <c r="G72" s="67">
        <f>+IF(B72&gt;F72,F72,B72-D72)</f>
        <v>1.5609201799904002</v>
      </c>
      <c r="H72" s="77" t="s">
        <v>95</v>
      </c>
      <c r="I72" s="69">
        <f>G72*0.107+(F72-G72)*0.042</f>
        <v>0.16701845925897282</v>
      </c>
      <c r="J72" s="69">
        <f>G72*0.107</f>
        <v>0.16701845925897282</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8.408552826191821</v>
      </c>
      <c r="G74" s="29">
        <f>SUM(G76:G80)</f>
        <v>8.2102204951918196</v>
      </c>
      <c r="H74" s="30"/>
      <c r="I74" s="30">
        <f>SUM(I76:I80)</f>
        <v>1.9038228969545039</v>
      </c>
      <c r="J74" s="30">
        <f>SUM(J76:J80)</f>
        <v>1.778986368504504</v>
      </c>
      <c r="K74" s="31">
        <f>IF(I74=0,0,J74/I74)</f>
        <v>0.93442849718337895</v>
      </c>
      <c r="L74" s="31">
        <f>+I74/$I$89</f>
        <v>2.61320342041584E-2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0.42699999999999999</v>
      </c>
      <c r="C76" s="56">
        <v>0.29438822599999992</v>
      </c>
      <c r="D76" s="56">
        <v>0.24714799499999998</v>
      </c>
      <c r="E76" s="56">
        <f>B76+C76-D76</f>
        <v>0.47424023100000001</v>
      </c>
      <c r="F76" s="56">
        <f>E76</f>
        <v>0.47424023100000001</v>
      </c>
      <c r="G76" s="56">
        <f>IF(B76&gt;E76,F76,F76*B76/E76)</f>
        <v>0.42699999999999999</v>
      </c>
      <c r="H76" s="65">
        <v>0.65</v>
      </c>
      <c r="I76" s="58">
        <f>F76*H76</f>
        <v>0.30825615015000002</v>
      </c>
      <c r="J76" s="58">
        <f>G76*H76</f>
        <v>0.27755000000000002</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1.7854000000000001</v>
      </c>
      <c r="C77" s="56">
        <v>0.16738329400000002</v>
      </c>
      <c r="D77" s="56">
        <v>0.61230927199999996</v>
      </c>
      <c r="E77" s="56">
        <f>B77+C77-D77</f>
        <v>1.340474022</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1.3765700000000001</v>
      </c>
      <c r="C78" s="56">
        <v>5.0447317999999998E-2</v>
      </c>
      <c r="D78" s="56">
        <v>0.69274493999999998</v>
      </c>
      <c r="E78" s="56">
        <f>B78+C78-D78</f>
        <v>0.73427237800000011</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2.245176581316676</v>
      </c>
      <c r="C79" s="56">
        <v>0.15109239599999999</v>
      </c>
      <c r="D79" s="56">
        <v>0.81606076400000005</v>
      </c>
      <c r="E79" s="56">
        <v>2.0703938948316187</v>
      </c>
      <c r="F79" s="56">
        <v>1.4643125951918203</v>
      </c>
      <c r="G79" s="56">
        <v>1.3132204951918203</v>
      </c>
      <c r="H79" s="65">
        <v>0.623</v>
      </c>
      <c r="I79" s="58">
        <f>F79*H79</f>
        <v>0.91226674680450404</v>
      </c>
      <c r="J79" s="58">
        <f>G79*H79</f>
        <v>0.818136368504504</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1034.3484207905715</v>
      </c>
      <c r="G82" s="82">
        <f>SUM(G84:G87)</f>
        <v>1034.3484207905715</v>
      </c>
      <c r="H82" s="30"/>
      <c r="I82" s="82">
        <f>SUM(I84:I87)</f>
        <v>30.669076775280494</v>
      </c>
      <c r="J82" s="82">
        <f>SUM(J84:J87)</f>
        <v>30.669076775280494</v>
      </c>
      <c r="K82" s="31">
        <f>IF(I82=0,0,J82/I82)</f>
        <v>1</v>
      </c>
      <c r="L82" s="31">
        <f>+I82/$I$89</f>
        <v>0.4209663433419365</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712.09753130004583</v>
      </c>
      <c r="C84" s="79"/>
      <c r="D84" s="79"/>
      <c r="E84" s="79">
        <f>+B84+C84-D84</f>
        <v>712.09753130004583</v>
      </c>
      <c r="F84" s="79">
        <f t="shared" ref="F84:G86" si="15">+E84</f>
        <v>712.09753130004583</v>
      </c>
      <c r="G84" s="79">
        <f t="shared" si="15"/>
        <v>712.09753130004583</v>
      </c>
      <c r="H84" s="57">
        <v>2.5972429865201825E-2</v>
      </c>
      <c r="I84" s="79">
        <f>+F84*H84</f>
        <v>18.494903188873803</v>
      </c>
      <c r="J84" s="79">
        <f>+H84*G84</f>
        <v>18.494903188873803</v>
      </c>
      <c r="K84" s="93"/>
      <c r="L84" s="93"/>
      <c r="M84" s="6">
        <f>+IF(H84&lt;15%,1,IF(H84&lt;30%,2,IF(H84&lt;50%,3,4)))</f>
        <v>1</v>
      </c>
    </row>
    <row r="85" spans="1:28" s="96" customFormat="1" ht="15" customHeight="1" outlineLevel="1" x14ac:dyDescent="0.2">
      <c r="A85" s="55" t="s">
        <v>69</v>
      </c>
      <c r="B85" s="79">
        <v>263.63432</v>
      </c>
      <c r="C85" s="79"/>
      <c r="D85" s="79"/>
      <c r="E85" s="79">
        <f>+B85+C85-D85</f>
        <v>263.63432</v>
      </c>
      <c r="F85" s="79">
        <f t="shared" si="15"/>
        <v>263.63432</v>
      </c>
      <c r="G85" s="79">
        <f t="shared" si="15"/>
        <v>263.63432</v>
      </c>
      <c r="H85" s="57">
        <v>2.9487499999999996E-2</v>
      </c>
      <c r="I85" s="79">
        <f>+F85*H85</f>
        <v>7.7739170109999991</v>
      </c>
      <c r="J85" s="79">
        <f>+H85*G85</f>
        <v>7.7739170109999991</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56.839226128525574</v>
      </c>
      <c r="C86" s="79"/>
      <c r="D86" s="79"/>
      <c r="E86" s="79">
        <f>+B86+C86-D86</f>
        <v>56.839226128525574</v>
      </c>
      <c r="F86" s="79">
        <f t="shared" si="15"/>
        <v>56.839226128525574</v>
      </c>
      <c r="G86" s="79">
        <f t="shared" si="15"/>
        <v>56.839226128525574</v>
      </c>
      <c r="H86" s="57">
        <v>7.2099999999999997E-2</v>
      </c>
      <c r="I86" s="79">
        <f>+F86*H86</f>
        <v>4.0981082038666941</v>
      </c>
      <c r="J86" s="79">
        <f>+H86*G86</f>
        <v>4.0981082038666941</v>
      </c>
      <c r="K86" s="94"/>
      <c r="L86" s="94"/>
      <c r="M86" s="6">
        <f>+IF(H86&lt;15%,1,IF(H86&lt;30%,2,IF(H86&lt;50%,3,4)))</f>
        <v>1</v>
      </c>
    </row>
    <row r="87" spans="1:28" s="136" customFormat="1" ht="14.25" customHeight="1" outlineLevel="1" x14ac:dyDescent="0.2">
      <c r="A87" s="55" t="s">
        <v>101</v>
      </c>
      <c r="B87" s="56">
        <v>3.347</v>
      </c>
      <c r="C87" s="56">
        <v>2.9852325000000006E-2</v>
      </c>
      <c r="D87" s="56">
        <v>1.5995089630000001</v>
      </c>
      <c r="E87" s="56">
        <f>B87+C87-D87</f>
        <v>1.7773433619999996</v>
      </c>
      <c r="F87" s="56">
        <f>E87</f>
        <v>1.7773433619999996</v>
      </c>
      <c r="G87" s="56">
        <f>IF(B87&gt;E87,F87,F87*B87/E87)</f>
        <v>1.7773433619999996</v>
      </c>
      <c r="H87" s="71">
        <v>0.17</v>
      </c>
      <c r="I87" s="56">
        <f>F87*H87</f>
        <v>0.30214837153999996</v>
      </c>
      <c r="J87" s="56">
        <f>G87*H87</f>
        <v>0.30214837153999996</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72.853987641404046</v>
      </c>
      <c r="J89" s="82">
        <f>+J74+J82+J34+J6</f>
        <v>57.701223243602797</v>
      </c>
      <c r="K89" s="31">
        <f>IF(I89=0,0,J89/I89)</f>
        <v>0.79201187349709734</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47.710605243937685</v>
      </c>
      <c r="J91" s="105">
        <f t="shared" si="16"/>
        <v>46.534768419566632</v>
      </c>
      <c r="K91" s="106">
        <f>+J91/I91</f>
        <v>0.97535481224018927</v>
      </c>
      <c r="L91" s="5"/>
      <c r="M91" s="6"/>
    </row>
    <row r="92" spans="1:28" x14ac:dyDescent="0.25">
      <c r="A92" s="107" t="s">
        <v>75</v>
      </c>
      <c r="B92" s="108"/>
      <c r="C92" s="109"/>
      <c r="D92" s="109"/>
      <c r="E92" s="110"/>
      <c r="F92" s="110"/>
      <c r="G92" s="110"/>
      <c r="H92" s="111">
        <v>2</v>
      </c>
      <c r="I92" s="112">
        <f t="shared" si="16"/>
        <v>4.2547493137900965</v>
      </c>
      <c r="J92" s="112">
        <f t="shared" si="16"/>
        <v>3.790137131488073</v>
      </c>
      <c r="K92" s="113">
        <f>+J92/I92</f>
        <v>0.89080151425228138</v>
      </c>
      <c r="L92" s="5"/>
      <c r="M92" s="6"/>
    </row>
    <row r="93" spans="1:28" x14ac:dyDescent="0.25">
      <c r="A93" s="114" t="s">
        <v>76</v>
      </c>
      <c r="B93" s="110"/>
      <c r="C93" s="110"/>
      <c r="D93" s="110"/>
      <c r="E93" s="110"/>
      <c r="F93" s="110"/>
      <c r="G93" s="110"/>
      <c r="H93" s="115">
        <v>3</v>
      </c>
      <c r="I93" s="112">
        <f t="shared" si="16"/>
        <v>18.999115523740748</v>
      </c>
      <c r="J93" s="112">
        <f t="shared" si="16"/>
        <v>5.7991366610625628</v>
      </c>
      <c r="K93" s="113">
        <f>+J93/I93</f>
        <v>0.30523192797139048</v>
      </c>
      <c r="L93" s="5"/>
      <c r="M93" s="6"/>
    </row>
    <row r="94" spans="1:28" x14ac:dyDescent="0.25">
      <c r="A94" s="116" t="s">
        <v>77</v>
      </c>
      <c r="B94" s="117"/>
      <c r="C94" s="117"/>
      <c r="D94" s="117"/>
      <c r="E94" s="117"/>
      <c r="F94" s="117"/>
      <c r="G94" s="117"/>
      <c r="H94" s="118">
        <v>4</v>
      </c>
      <c r="I94" s="119">
        <f t="shared" si="16"/>
        <v>1.8895175599355352</v>
      </c>
      <c r="J94" s="119">
        <f t="shared" si="16"/>
        <v>1.5771810314855352</v>
      </c>
      <c r="K94" s="120">
        <f>+J94/I94</f>
        <v>0.83470038327632379</v>
      </c>
      <c r="L94" s="5"/>
      <c r="M94" s="6"/>
    </row>
    <row r="95" spans="1:28" ht="25.5" customHeight="1" x14ac:dyDescent="0.25">
      <c r="A95" s="309" t="s">
        <v>78</v>
      </c>
      <c r="B95" s="310"/>
      <c r="C95" s="310"/>
      <c r="D95" s="310"/>
      <c r="E95" s="310"/>
      <c r="F95" s="310"/>
      <c r="G95" s="310"/>
      <c r="H95" s="310"/>
      <c r="I95" s="310"/>
      <c r="J95" s="310"/>
      <c r="K95" s="310"/>
      <c r="L95" s="310"/>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B96"/>
  <sheetViews>
    <sheetView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106</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156.15617435355898</v>
      </c>
      <c r="G6" s="29">
        <f>G9+G21+G27</f>
        <v>140.8913263425668</v>
      </c>
      <c r="H6" s="30"/>
      <c r="I6" s="30">
        <f>I9+I21+I27</f>
        <v>15.604956245022031</v>
      </c>
      <c r="J6" s="30">
        <f>J9+J21+J27</f>
        <v>14.252978048379088</v>
      </c>
      <c r="K6" s="31">
        <f>J6/I6</f>
        <v>0.9133622564898749</v>
      </c>
      <c r="L6" s="31">
        <f>+I6/$I$89</f>
        <v>0.22553128118284738</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283.47058451299995</v>
      </c>
      <c r="C9" s="49">
        <f t="shared" ref="C9:J9" si="0">SUM(C11:C19)</f>
        <v>19.239849708999998</v>
      </c>
      <c r="D9" s="49">
        <f t="shared" si="0"/>
        <v>45.962459535999997</v>
      </c>
      <c r="E9" s="49">
        <f t="shared" si="0"/>
        <v>256.74797468600002</v>
      </c>
      <c r="F9" s="49">
        <f t="shared" si="0"/>
        <v>152.67397329073418</v>
      </c>
      <c r="G9" s="49">
        <f t="shared" si="0"/>
        <v>137.79605474450301</v>
      </c>
      <c r="H9" s="50"/>
      <c r="I9" s="50">
        <f t="shared" si="0"/>
        <v>14.668471011980767</v>
      </c>
      <c r="J9" s="50">
        <f t="shared" si="0"/>
        <v>13.416649513301699</v>
      </c>
      <c r="K9" s="51">
        <f>J9/I9</f>
        <v>0.91465903312917773</v>
      </c>
      <c r="L9" s="51">
        <f>+I9/$I$89</f>
        <v>0.21199668928138093</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data'!D3</f>
        <v>123.330489766</v>
      </c>
      <c r="C11" s="56">
        <f>+'cereal data'!D15</f>
        <v>1.83109929</v>
      </c>
      <c r="D11" s="56">
        <f>+'cereal data'!D27</f>
        <v>31.701127426999999</v>
      </c>
      <c r="E11" s="56">
        <f>+B11+C11-D11</f>
        <v>93.460461628999994</v>
      </c>
      <c r="F11" s="56">
        <f>+'cereal data'!D39</f>
        <v>36.177502201735543</v>
      </c>
      <c r="G11" s="56">
        <f>IF(B11&gt;E11,F11,F11*B11/E11)-C11</f>
        <v>34.346402911735545</v>
      </c>
      <c r="H11" s="57">
        <v>0.11</v>
      </c>
      <c r="I11" s="58">
        <f>F11*H11</f>
        <v>3.9795252421909098</v>
      </c>
      <c r="J11" s="58">
        <f>G11*H11</f>
        <v>3.7781043202909101</v>
      </c>
      <c r="K11" s="26"/>
      <c r="L11" s="26"/>
      <c r="M11" s="6">
        <f>+IF(H11&lt;15%,1,IF(H11&lt;30%,2,IF(H11&lt;50%,3,4)))</f>
        <v>1</v>
      </c>
      <c r="N11" s="73"/>
      <c r="O11" s="72"/>
      <c r="P11" s="52"/>
      <c r="Q11" s="52"/>
    </row>
    <row r="12" spans="1:17" ht="15" customHeight="1" outlineLevel="1" x14ac:dyDescent="0.25">
      <c r="A12" s="55" t="str">
        <f>+'cereal data'!A4</f>
        <v>Barley</v>
      </c>
      <c r="B12" s="56">
        <f>+'cereal data'!D4</f>
        <v>52.313671724999985</v>
      </c>
      <c r="C12" s="56">
        <f>+'cereal data'!D16</f>
        <v>0.68743300899999993</v>
      </c>
      <c r="D12" s="56">
        <f>+'cereal data'!D28</f>
        <v>8.3309971269999998</v>
      </c>
      <c r="E12" s="56">
        <f t="shared" ref="E12:E19" si="1">+B12+C12-D12</f>
        <v>44.670107606999991</v>
      </c>
      <c r="F12" s="56">
        <f>+'cereal data'!D40</f>
        <v>32.636605000000003</v>
      </c>
      <c r="G12" s="56">
        <f>IF(B12&gt;E12,F12,F12*B12/E12)</f>
        <v>32.636605000000003</v>
      </c>
      <c r="H12" s="57">
        <v>0.1</v>
      </c>
      <c r="I12" s="58">
        <f t="shared" ref="I12:I19" si="2">F12*H12</f>
        <v>3.2636605000000003</v>
      </c>
      <c r="J12" s="58">
        <f t="shared" ref="J12:J19" si="3">G12*H12</f>
        <v>3.2636605000000003</v>
      </c>
      <c r="K12" s="26"/>
      <c r="L12" s="26"/>
      <c r="M12" s="6">
        <f t="shared" ref="M12:M19" si="4">+IF(H12&lt;15%,1,IF(H12&lt;30%,2,IF(H12&lt;50%,3,4)))</f>
        <v>1</v>
      </c>
      <c r="N12" s="73"/>
      <c r="O12" s="72"/>
      <c r="P12" s="52"/>
      <c r="Q12" s="52"/>
    </row>
    <row r="13" spans="1:17" ht="15" customHeight="1" outlineLevel="1" x14ac:dyDescent="0.25">
      <c r="A13" s="55" t="str">
        <f>+'cereal data'!A5</f>
        <v>Durum</v>
      </c>
      <c r="B13" s="56">
        <f>+'cereal data'!D5</f>
        <v>7.95397</v>
      </c>
      <c r="C13" s="56">
        <f>+'cereal data'!D17</f>
        <v>2.0194141340000002</v>
      </c>
      <c r="D13" s="56">
        <f>+'cereal data'!D29</f>
        <v>1.1912133770000002</v>
      </c>
      <c r="E13" s="56">
        <f t="shared" si="1"/>
        <v>8.7821707569999994</v>
      </c>
      <c r="F13" s="56">
        <f>+'cereal data'!D41</f>
        <v>0.1</v>
      </c>
      <c r="G13" s="56">
        <f>IF(B13&gt;E13,F13,F13*B13/E13)</f>
        <v>9.0569521136447215E-2</v>
      </c>
      <c r="H13" s="57">
        <v>0.12</v>
      </c>
      <c r="I13" s="58">
        <f t="shared" si="2"/>
        <v>1.2E-2</v>
      </c>
      <c r="J13" s="58">
        <f t="shared" si="3"/>
        <v>1.0868342536373666E-2</v>
      </c>
      <c r="K13" s="26"/>
      <c r="L13" s="26"/>
      <c r="M13" s="6">
        <f t="shared" si="4"/>
        <v>1</v>
      </c>
      <c r="N13" s="73"/>
      <c r="O13" s="72"/>
      <c r="P13" s="52"/>
      <c r="Q13" s="52"/>
    </row>
    <row r="14" spans="1:17" ht="15" customHeight="1" outlineLevel="1" x14ac:dyDescent="0.25">
      <c r="A14" s="55" t="str">
        <f>+'cereal data'!A6</f>
        <v>Maize</v>
      </c>
      <c r="B14" s="56">
        <f>+'cereal data'!D6</f>
        <v>66.691803022000002</v>
      </c>
      <c r="C14" s="56">
        <f>+'cereal data'!D18</f>
        <v>14.253475785000001</v>
      </c>
      <c r="D14" s="56">
        <f>+'cereal data'!D30</f>
        <v>4.1714026899999999</v>
      </c>
      <c r="E14" s="56">
        <f t="shared" si="1"/>
        <v>76.773876117000015</v>
      </c>
      <c r="F14" s="56">
        <f>+'cereal data'!D42</f>
        <v>60.010000000000005</v>
      </c>
      <c r="G14" s="56">
        <f>F14-C14*0.9</f>
        <v>47.181871793500008</v>
      </c>
      <c r="H14" s="57">
        <v>0.08</v>
      </c>
      <c r="I14" s="58">
        <f t="shared" si="2"/>
        <v>4.8008000000000006</v>
      </c>
      <c r="J14" s="58">
        <f t="shared" si="3"/>
        <v>3.7745497434800006</v>
      </c>
      <c r="K14" s="26"/>
      <c r="L14" s="26"/>
      <c r="M14" s="6">
        <f t="shared" si="4"/>
        <v>1</v>
      </c>
      <c r="N14" s="73"/>
      <c r="O14" s="72"/>
      <c r="P14" s="52"/>
      <c r="Q14" s="52"/>
    </row>
    <row r="15" spans="1:17" ht="15" customHeight="1" outlineLevel="1" x14ac:dyDescent="0.25">
      <c r="A15" s="55" t="str">
        <f>+'cereal data'!A7</f>
        <v>Rye</v>
      </c>
      <c r="B15" s="56">
        <f>+'cereal data'!D7</f>
        <v>10.216767329791898</v>
      </c>
      <c r="C15" s="56">
        <f>+'cereal data'!D19</f>
        <v>7.6745898000000007E-2</v>
      </c>
      <c r="D15" s="56">
        <f>+'cereal data'!D31</f>
        <v>0.18625950499999999</v>
      </c>
      <c r="E15" s="56">
        <f t="shared" si="1"/>
        <v>10.107253722791897</v>
      </c>
      <c r="F15" s="56">
        <f>+'cereal data'!D43</f>
        <v>4.1912703558745141</v>
      </c>
      <c r="G15" s="56">
        <f>IF(B15&gt;E15,F15,F15*B15/(B15+C15-D15))</f>
        <v>4.1912703558745141</v>
      </c>
      <c r="H15" s="57">
        <v>0.11</v>
      </c>
      <c r="I15" s="58">
        <f t="shared" si="2"/>
        <v>0.46103973914619656</v>
      </c>
      <c r="J15" s="58">
        <f t="shared" si="3"/>
        <v>0.46103973914619656</v>
      </c>
      <c r="K15" s="26"/>
      <c r="L15" s="26"/>
      <c r="M15" s="6">
        <f t="shared" si="4"/>
        <v>1</v>
      </c>
      <c r="N15" s="73"/>
      <c r="O15" s="72"/>
      <c r="P15" s="52"/>
      <c r="Q15" s="52"/>
    </row>
    <row r="16" spans="1:17" ht="15" customHeight="1" outlineLevel="1" x14ac:dyDescent="0.25">
      <c r="A16" s="55" t="str">
        <f>+'cereal data'!A8</f>
        <v>Sorghum</v>
      </c>
      <c r="B16" s="56">
        <f>+'cereal data'!D8</f>
        <v>0.62912000000000012</v>
      </c>
      <c r="C16" s="56">
        <f>+'cereal data'!D20</f>
        <v>0.19059023</v>
      </c>
      <c r="D16" s="56">
        <f>+'cereal data'!D32</f>
        <v>1.1886413E-2</v>
      </c>
      <c r="E16" s="56">
        <f t="shared" si="1"/>
        <v>0.80782381700000006</v>
      </c>
      <c r="F16" s="56">
        <f>+'cereal data'!D44</f>
        <v>0.47714642590455503</v>
      </c>
      <c r="G16" s="56">
        <f>IF(B16&gt;E16,F16,F16*B16/(B16+C16-D16))</f>
        <v>0.37159384651452249</v>
      </c>
      <c r="H16" s="57">
        <v>0.11</v>
      </c>
      <c r="I16" s="58">
        <f t="shared" si="2"/>
        <v>5.248610684950105E-2</v>
      </c>
      <c r="J16" s="58">
        <f t="shared" si="3"/>
        <v>4.0875323116597473E-2</v>
      </c>
      <c r="K16" s="26"/>
      <c r="L16" s="26"/>
      <c r="M16" s="6">
        <f t="shared" si="4"/>
        <v>1</v>
      </c>
      <c r="N16" s="73"/>
      <c r="O16" s="72"/>
      <c r="P16" s="52"/>
      <c r="Q16" s="52"/>
    </row>
    <row r="17" spans="1:17" ht="15" customHeight="1" outlineLevel="1" x14ac:dyDescent="0.25">
      <c r="A17" s="55" t="str">
        <f>+'cereal data'!A9</f>
        <v>Oats</v>
      </c>
      <c r="B17" s="56">
        <f>+'cereal data'!D9</f>
        <v>7.3321199999999997</v>
      </c>
      <c r="C17" s="56">
        <f>+'cereal data'!D21</f>
        <v>4.6077105E-2</v>
      </c>
      <c r="D17" s="56">
        <f>+'cereal data'!D33</f>
        <v>0.354009672</v>
      </c>
      <c r="E17" s="56">
        <f t="shared" si="1"/>
        <v>7.0241874329999998</v>
      </c>
      <c r="F17" s="56">
        <f>+'cereal data'!D45</f>
        <v>5.5517220730537664</v>
      </c>
      <c r="G17" s="56">
        <f>IF(B17&gt;E17,F17,F17*B17/(B17+C17-D17))</f>
        <v>5.5517220730537664</v>
      </c>
      <c r="H17" s="57">
        <v>0.11</v>
      </c>
      <c r="I17" s="58">
        <f t="shared" si="2"/>
        <v>0.61068942803591431</v>
      </c>
      <c r="J17" s="58">
        <f t="shared" si="3"/>
        <v>0.61068942803591431</v>
      </c>
      <c r="K17" s="26"/>
      <c r="L17" s="26"/>
      <c r="M17" s="6">
        <f t="shared" si="4"/>
        <v>1</v>
      </c>
      <c r="N17" s="73"/>
      <c r="O17" s="72"/>
      <c r="P17" s="52"/>
      <c r="Q17" s="52"/>
    </row>
    <row r="18" spans="1:17" ht="15" customHeight="1" outlineLevel="1" x14ac:dyDescent="0.25">
      <c r="A18" s="55" t="str">
        <f>+'cereal data'!A10</f>
        <v>Triticale</v>
      </c>
      <c r="B18" s="56">
        <f>+'cereal data'!D10</f>
        <v>11.220780000000001</v>
      </c>
      <c r="C18" s="56">
        <f>+'cereal data'!D22</f>
        <v>3.6230799999999999E-4</v>
      </c>
      <c r="D18" s="56">
        <f>+'cereal data'!D34</f>
        <v>2.4817480000000002E-3</v>
      </c>
      <c r="E18" s="56">
        <f t="shared" si="1"/>
        <v>11.218660560000002</v>
      </c>
      <c r="F18" s="56">
        <f>+'cereal data'!D46</f>
        <v>10.199827104809779</v>
      </c>
      <c r="G18" s="56">
        <f>IF(B18&gt;E18,F18,F18*B18/(B18+C18-D18))</f>
        <v>10.199827104809779</v>
      </c>
      <c r="H18" s="57">
        <v>0.11</v>
      </c>
      <c r="I18" s="58">
        <f t="shared" si="2"/>
        <v>1.1219809815290758</v>
      </c>
      <c r="J18" s="58">
        <f t="shared" si="3"/>
        <v>1.1219809815290758</v>
      </c>
      <c r="K18" s="26"/>
      <c r="L18" s="26"/>
      <c r="M18" s="6">
        <f t="shared" si="4"/>
        <v>1</v>
      </c>
      <c r="N18" s="73"/>
      <c r="O18" s="72"/>
      <c r="P18" s="52"/>
      <c r="Q18" s="52"/>
    </row>
    <row r="19" spans="1:17" ht="15" customHeight="1" outlineLevel="1" x14ac:dyDescent="0.25">
      <c r="A19" s="55" t="str">
        <f>+'cereal data'!A11</f>
        <v>Others</v>
      </c>
      <c r="B19" s="56">
        <f>+'cereal data'!D11</f>
        <v>3.7818626702081017</v>
      </c>
      <c r="C19" s="56">
        <f>+'cereal data'!D23</f>
        <v>0.13465195000000002</v>
      </c>
      <c r="D19" s="56">
        <f>+'cereal data'!D35</f>
        <v>1.3081576999999999E-2</v>
      </c>
      <c r="E19" s="56">
        <f t="shared" si="1"/>
        <v>3.9034330432081017</v>
      </c>
      <c r="F19" s="56">
        <f>+'cereal data'!D47</f>
        <v>3.3299001293560808</v>
      </c>
      <c r="G19" s="56">
        <f>IF(B19&gt;E19,F19,F19*B19/(B19+C19-D19))</f>
        <v>3.2261921378784399</v>
      </c>
      <c r="H19" s="57">
        <v>0.11</v>
      </c>
      <c r="I19" s="58">
        <f t="shared" si="2"/>
        <v>0.36628901422916887</v>
      </c>
      <c r="J19" s="58">
        <f t="shared" si="3"/>
        <v>0.35488113516662839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29.335569999999997</v>
      </c>
      <c r="C21" s="49">
        <f t="shared" si="5"/>
        <v>16.928681208</v>
      </c>
      <c r="D21" s="49">
        <f t="shared" si="5"/>
        <v>1.1864511580000001</v>
      </c>
      <c r="E21" s="49">
        <f t="shared" si="5"/>
        <v>45.077800049999993</v>
      </c>
      <c r="F21" s="49">
        <f t="shared" si="5"/>
        <v>1.5738679999999998</v>
      </c>
      <c r="G21" s="49">
        <f t="shared" si="5"/>
        <v>1.5738679999999998</v>
      </c>
      <c r="H21" s="50"/>
      <c r="I21" s="50">
        <f>SUM(I23:I25)</f>
        <v>0.45889250898</v>
      </c>
      <c r="J21" s="50">
        <f>SUM(J23:J25)</f>
        <v>0.45889250898</v>
      </c>
      <c r="K21" s="51">
        <f>J21/I21</f>
        <v>1</v>
      </c>
      <c r="L21" s="51">
        <f>+I21/$I$89</f>
        <v>6.6321631314080363E-3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data'!S4</f>
        <v>1.2156800000000001</v>
      </c>
      <c r="C23" s="56">
        <f>+'oilseed data'!S12</f>
        <v>12.930475745999999</v>
      </c>
      <c r="D23" s="56">
        <f>+'oilseed data'!S16</f>
        <v>8.1187071E-2</v>
      </c>
      <c r="E23" s="56">
        <f>+B23+C23-D23</f>
        <v>14.064968674999999</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+'oilseed data'!S5</f>
        <v>18.852979999999999</v>
      </c>
      <c r="C24" s="56">
        <f>+'oilseed data'!S13</f>
        <v>3.6562626399999996</v>
      </c>
      <c r="D24" s="56">
        <f>+'oilseed data'!S17</f>
        <v>0.31292377200000004</v>
      </c>
      <c r="E24" s="56">
        <f>+B24+C24-D24</f>
        <v>22.196318867999995</v>
      </c>
      <c r="F24" s="56">
        <f>+B24*1%</f>
        <v>0.1885298</v>
      </c>
      <c r="G24" s="56">
        <f>F24</f>
        <v>0.1885298</v>
      </c>
      <c r="H24" s="62">
        <f>H47*0.57</f>
        <v>0.18809999999999999</v>
      </c>
      <c r="I24" s="58">
        <f>F24*H24</f>
        <v>3.5462455380000001E-2</v>
      </c>
      <c r="J24" s="58">
        <f>G24*H24</f>
        <v>3.5462455380000001E-2</v>
      </c>
      <c r="K24" s="26"/>
      <c r="L24" s="26"/>
      <c r="M24" s="6">
        <f>+IF(H24&lt;15%,1,IF(H24&lt;30%,2,IF(H24&lt;50%,3,4)))</f>
        <v>2</v>
      </c>
      <c r="N24" s="52"/>
      <c r="O24" s="52"/>
      <c r="P24" s="52"/>
      <c r="Q24" s="52"/>
    </row>
    <row r="25" spans="1:17" ht="15" customHeight="1" outlineLevel="1" x14ac:dyDescent="0.25">
      <c r="A25" s="55" t="s">
        <v>24</v>
      </c>
      <c r="B25" s="56">
        <f>+'oilseed data'!S6</f>
        <v>9.2669099999999993</v>
      </c>
      <c r="C25" s="56">
        <f>+'oilseed data'!S14</f>
        <v>0.34194282199999998</v>
      </c>
      <c r="D25" s="56">
        <f>+'oilseed data'!S18</f>
        <v>0.79234031500000002</v>
      </c>
      <c r="E25" s="56">
        <f>+B25+C25-D25</f>
        <v>8.8165125069999988</v>
      </c>
      <c r="F25" s="56">
        <f>+B25*2%</f>
        <v>0.18533819999999998</v>
      </c>
      <c r="G25" s="56">
        <f>F25</f>
        <v>0.18533819999999998</v>
      </c>
      <c r="H25" s="57">
        <v>0.14799999999999999</v>
      </c>
      <c r="I25" s="58">
        <f>F25*H25</f>
        <v>2.7430053599999997E-2</v>
      </c>
      <c r="J25" s="58">
        <f>G25*H25</f>
        <v>2.7430053599999997E-2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2.646989085</v>
      </c>
      <c r="C27" s="49">
        <f t="shared" si="6"/>
        <v>0.92706</v>
      </c>
      <c r="D27" s="49">
        <f t="shared" si="6"/>
        <v>0.26808599999999999</v>
      </c>
      <c r="E27" s="49">
        <f t="shared" si="6"/>
        <v>3.3059630850000001</v>
      </c>
      <c r="F27" s="49">
        <f t="shared" si="6"/>
        <v>1.9083330628248041</v>
      </c>
      <c r="G27" s="49">
        <f t="shared" si="6"/>
        <v>1.521403598063771</v>
      </c>
      <c r="H27" s="50"/>
      <c r="I27" s="50">
        <f>SUM(I29:I32)</f>
        <v>0.47759272406126357</v>
      </c>
      <c r="J27" s="50">
        <f>SUM(J29:J32)</f>
        <v>0.37743602609738852</v>
      </c>
      <c r="K27" s="51">
        <f>J27/I27</f>
        <v>0.79028847610537012</v>
      </c>
      <c r="L27" s="51">
        <f>+I27/$I$89</f>
        <v>6.9024287700584202E-3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data'!D4</f>
        <v>1.1753</v>
      </c>
      <c r="C29" s="56">
        <f>'protein crop data'!D20</f>
        <v>0.18913839999999998</v>
      </c>
      <c r="D29" s="56">
        <f>'protein crop data'!D28</f>
        <v>8.8615899999999997E-2</v>
      </c>
      <c r="E29" s="56">
        <f>'protein crop data'!D12</f>
        <v>1.2758225000000001</v>
      </c>
      <c r="F29" s="56">
        <f>'protein crop data'!D36</f>
        <v>0.90016010820652559</v>
      </c>
      <c r="G29" s="56">
        <f>IF(B29&gt;E29,F29,F29*B29/E29)</f>
        <v>0.82923617915119807</v>
      </c>
      <c r="H29" s="63">
        <v>0.22500000000000001</v>
      </c>
      <c r="I29" s="58">
        <f>F29*H29</f>
        <v>0.20253602434646825</v>
      </c>
      <c r="J29" s="58">
        <f>G29*H29</f>
        <v>0.18657814030901956</v>
      </c>
      <c r="K29" s="26"/>
      <c r="L29" s="26"/>
      <c r="M29" s="6">
        <f>+IF(H29&lt;15%,1,IF(H29&lt;30%,2,IF(H29&lt;50%,3,4)))</f>
        <v>2</v>
      </c>
      <c r="N29" s="52"/>
      <c r="O29" s="52"/>
      <c r="P29" s="52"/>
      <c r="Q29" s="52"/>
    </row>
    <row r="30" spans="1:17" ht="15" customHeight="1" outlineLevel="1" x14ac:dyDescent="0.25">
      <c r="A30" s="55" t="s">
        <v>27</v>
      </c>
      <c r="B30" s="56">
        <f>'protein crop data'!D5</f>
        <v>0.63252999999999993</v>
      </c>
      <c r="C30" s="56">
        <f>'protein crop data'!D21</f>
        <v>2.0956900000000001E-2</v>
      </c>
      <c r="D30" s="56">
        <f>'protein crop data'!D29</f>
        <v>0.14407389999999998</v>
      </c>
      <c r="E30" s="56">
        <f>'protein crop data'!D13</f>
        <v>0.50941299999999989</v>
      </c>
      <c r="F30" s="56">
        <f>'protein crop data'!D37</f>
        <v>0.25140310602256832</v>
      </c>
      <c r="G30" s="56">
        <f>IF(B30&gt;E30,F30,F30*B30/E30)</f>
        <v>0.25140310602256832</v>
      </c>
      <c r="H30" s="63">
        <v>0.26</v>
      </c>
      <c r="I30" s="58">
        <f>F30*H30</f>
        <v>6.5364807565867766E-2</v>
      </c>
      <c r="J30" s="58">
        <f>G30*H30</f>
        <v>6.5364807565867766E-2</v>
      </c>
      <c r="K30" s="26"/>
      <c r="L30" s="26"/>
      <c r="M30" s="6">
        <f>+IF(H30&lt;15%,1,IF(H30&lt;30%,2,IF(H30&lt;50%,3,4)))</f>
        <v>2</v>
      </c>
      <c r="N30" s="52"/>
      <c r="O30" s="52"/>
      <c r="P30" s="52"/>
      <c r="Q30" s="52"/>
    </row>
    <row r="31" spans="1:17" ht="15" customHeight="1" outlineLevel="1" x14ac:dyDescent="0.25">
      <c r="A31" s="55" t="s">
        <v>28</v>
      </c>
      <c r="B31" s="56">
        <f>'protein crop data'!D6</f>
        <v>0.15301999999999999</v>
      </c>
      <c r="C31" s="56">
        <f>'protein crop data'!D22</f>
        <v>5.2287799999999988E-2</v>
      </c>
      <c r="D31" s="56">
        <f>'protein crop data'!D30</f>
        <v>3.1349999999999998E-4</v>
      </c>
      <c r="E31" s="56">
        <f>'protein crop data'!D14</f>
        <v>0.20499429999999999</v>
      </c>
      <c r="F31" s="56">
        <f>'protein crop data'!D39</f>
        <v>0.20499429999999999</v>
      </c>
      <c r="G31" s="56">
        <f>IF(B31&gt;E31,F31,F31*B31/E31)</f>
        <v>0.15302000000000002</v>
      </c>
      <c r="H31" s="61">
        <v>0.35</v>
      </c>
      <c r="I31" s="58">
        <f>F31*H31</f>
        <v>7.174800499999999E-2</v>
      </c>
      <c r="J31" s="58">
        <f>G31*H31</f>
        <v>5.3557E-2</v>
      </c>
      <c r="K31" s="26"/>
      <c r="L31" s="26"/>
      <c r="M31" s="6">
        <f>+IF(H31&lt;15%,1,IF(H31&lt;30%,2,IF(H31&lt;50%,3,4)))</f>
        <v>3</v>
      </c>
      <c r="N31" s="52"/>
      <c r="O31" s="52"/>
      <c r="P31" s="52"/>
      <c r="Q31" s="52"/>
    </row>
    <row r="32" spans="1:17" ht="15" customHeight="1" outlineLevel="1" x14ac:dyDescent="0.25">
      <c r="A32" s="55" t="s">
        <v>29</v>
      </c>
      <c r="B32" s="56">
        <f>'protein crop data'!D9</f>
        <v>0.68613908499999987</v>
      </c>
      <c r="C32" s="56">
        <f>'protein crop data'!D25</f>
        <v>0.66467690000000001</v>
      </c>
      <c r="D32" s="56">
        <f>'protein crop data'!D33</f>
        <v>3.5082700000000001E-2</v>
      </c>
      <c r="E32" s="56">
        <f>'protein crop data'!D17</f>
        <v>1.3157332849999999</v>
      </c>
      <c r="F32" s="56">
        <f>'protein crop data'!D41</f>
        <v>0.5517755485957101</v>
      </c>
      <c r="G32" s="56">
        <f>IF(B32&gt;E32,F32,F32*B32/E32)</f>
        <v>0.28774431289000457</v>
      </c>
      <c r="H32" s="63">
        <v>0.25</v>
      </c>
      <c r="I32" s="58">
        <f>F32*H32</f>
        <v>0.13794388714892752</v>
      </c>
      <c r="J32" s="58">
        <f>G32*H32</f>
        <v>7.1936078222501143E-2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76.953642502537974</v>
      </c>
      <c r="G34" s="29">
        <f>+G36+G63</f>
        <v>42.25973398348841</v>
      </c>
      <c r="H34" s="30"/>
      <c r="I34" s="30">
        <f>+I36+I63</f>
        <v>23.127398122069927</v>
      </c>
      <c r="J34" s="30">
        <f>+J36+J63</f>
        <v>8.9629434972228381</v>
      </c>
      <c r="K34" s="31">
        <f>IF(I34=0,0,J34/I34)</f>
        <v>0.38754655624965068</v>
      </c>
      <c r="L34" s="31">
        <f>+I34/$I$89</f>
        <v>0.33424968625337181</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26.284660244044442</v>
      </c>
      <c r="C36" s="49">
        <f t="shared" si="7"/>
        <v>22.597188325999998</v>
      </c>
      <c r="D36" s="49">
        <f t="shared" si="7"/>
        <v>1.9045817100000002</v>
      </c>
      <c r="E36" s="49">
        <f t="shared" si="7"/>
        <v>46.977266860044431</v>
      </c>
      <c r="F36" s="49">
        <f>+F38+F45+F51+F57</f>
        <v>46.820424340927779</v>
      </c>
      <c r="G36" s="49">
        <f>+G38+G45+G51+G57</f>
        <v>13.653652713878223</v>
      </c>
      <c r="H36" s="50"/>
      <c r="I36" s="50">
        <f>+I38+I45+I51+I57</f>
        <v>18.597811912731029</v>
      </c>
      <c r="J36" s="50">
        <f>+J38+J45+J51+J57</f>
        <v>4.629358275297939</v>
      </c>
      <c r="K36" s="51">
        <f>IF(I36=0,0,J36/I36)</f>
        <v>0.24891951252227351</v>
      </c>
      <c r="L36" s="51">
        <f>+I36/$I$89</f>
        <v>0.26878565258482268</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9.1287648038326967</v>
      </c>
      <c r="C38" s="49">
        <f t="shared" si="8"/>
        <v>17.334451422999997</v>
      </c>
      <c r="D38" s="49">
        <f t="shared" si="8"/>
        <v>0.9866388479999999</v>
      </c>
      <c r="E38" s="49">
        <f t="shared" si="8"/>
        <v>25.476577378832694</v>
      </c>
      <c r="F38" s="49">
        <f>F40+F41+F42+F43</f>
        <v>25.319734859716039</v>
      </c>
      <c r="G38" s="49">
        <f>G40+G41+G42+G43</f>
        <v>-5.0715574368199894E-2</v>
      </c>
      <c r="H38" s="50"/>
      <c r="I38" s="50">
        <f>SUM(I40:I43)</f>
        <v>11.572747250530004</v>
      </c>
      <c r="J38" s="50">
        <f>SUM(J40:J43)</f>
        <v>-2.1807696978325953E-2</v>
      </c>
      <c r="K38" s="51">
        <f>IF(I38=0,0,J38/I38)</f>
        <v>-1.8844010420539699E-3</v>
      </c>
      <c r="L38" s="51">
        <f>+I38/$I$89</f>
        <v>0.16725561246286091</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(MIN((B23-D23)*'oilseed data'!S40,B23-D23-G23)*0.79)</f>
        <v>-5.1750586089999891E-2</v>
      </c>
      <c r="C40" s="56"/>
      <c r="D40" s="56"/>
      <c r="E40" s="56">
        <f>B40-D40</f>
        <v>-5.1750586089999891E-2</v>
      </c>
      <c r="F40" s="56">
        <f>(B40-D40)*0.98</f>
        <v>-5.0715574368199894E-2</v>
      </c>
      <c r="G40" s="56">
        <f>F40</f>
        <v>-5.0715574368199894E-2</v>
      </c>
      <c r="H40" s="61">
        <v>0.43</v>
      </c>
      <c r="I40" s="58">
        <f>F40*H40</f>
        <v>-2.1807696978325953E-2</v>
      </c>
      <c r="J40" s="58">
        <f>G40*H40</f>
        <v>-2.1807696978325953E-2</v>
      </c>
      <c r="K40" s="26"/>
      <c r="L40" s="26"/>
      <c r="M40" s="6">
        <f>+IF(H40&lt;15%,1,IF(H40&lt;30%,2,IF(H40&lt;50%,3,4)))</f>
        <v>3</v>
      </c>
      <c r="N40" s="73"/>
      <c r="O40" s="73"/>
      <c r="P40" s="52"/>
      <c r="Q40" s="52"/>
    </row>
    <row r="41" spans="1:17" ht="15" customHeight="1" outlineLevel="2" x14ac:dyDescent="0.25">
      <c r="A41" s="55" t="s">
        <v>34</v>
      </c>
      <c r="B41" s="56">
        <f>(MIN(C23*'oilseed data'!S40,C23-(F23-G23))*0.79-B43)</f>
        <v>8.8805153899226958</v>
      </c>
      <c r="C41" s="56"/>
      <c r="D41" s="56">
        <f>+'oilseed data'!S35</f>
        <v>0.9866388479999999</v>
      </c>
      <c r="E41" s="56">
        <f>B41-D41</f>
        <v>7.8938765419226957</v>
      </c>
      <c r="F41" s="56">
        <f>(B41-D41)*0.98</f>
        <v>7.7359990110842416</v>
      </c>
      <c r="G41" s="56">
        <v>0</v>
      </c>
      <c r="H41" s="61">
        <v>0.45500000000000002</v>
      </c>
      <c r="I41" s="58">
        <f>F41*H41</f>
        <v>3.51987955004333</v>
      </c>
      <c r="J41" s="58">
        <f>G41*H41</f>
        <v>0</v>
      </c>
      <c r="K41" s="26"/>
      <c r="L41" s="26"/>
      <c r="M41" s="6">
        <f>+IF(H41&lt;15%,1,IF(H41&lt;30%,2,IF(H41&lt;50%,3,4)))</f>
        <v>3</v>
      </c>
      <c r="N41" s="73"/>
      <c r="O41" s="73"/>
      <c r="P41" s="52"/>
      <c r="Q41" s="52"/>
    </row>
    <row r="42" spans="1:17" ht="15" customHeight="1" outlineLevel="2" x14ac:dyDescent="0.25">
      <c r="A42" s="55" t="s">
        <v>35</v>
      </c>
      <c r="B42" s="56"/>
      <c r="C42" s="56">
        <f>+'oilseed data'!S31</f>
        <v>17.334451422999997</v>
      </c>
      <c r="D42" s="56"/>
      <c r="E42" s="56">
        <f>C42</f>
        <v>17.334451422999997</v>
      </c>
      <c r="F42" s="56">
        <f>(C42-D42)</f>
        <v>17.334451422999997</v>
      </c>
      <c r="G42" s="56">
        <v>0</v>
      </c>
      <c r="H42" s="61">
        <v>0.45500000000000002</v>
      </c>
      <c r="I42" s="58">
        <f>F42*H42</f>
        <v>7.8871753974649987</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12.26586126717336</v>
      </c>
      <c r="C45" s="49">
        <f t="shared" si="9"/>
        <v>0.55248767199999993</v>
      </c>
      <c r="D45" s="49">
        <f t="shared" si="9"/>
        <v>0.49711473100000003</v>
      </c>
      <c r="E45" s="49">
        <f t="shared" si="9"/>
        <v>12.32123420817336</v>
      </c>
      <c r="F45" s="49">
        <f>F47+F48+F49</f>
        <v>12.32123420817336</v>
      </c>
      <c r="G45" s="49">
        <f>G47+G48+G49</f>
        <v>9.7482668987482395</v>
      </c>
      <c r="H45" s="50"/>
      <c r="I45" s="50">
        <f>SUM(I47:I49)</f>
        <v>4.0660072886972092</v>
      </c>
      <c r="J45" s="50">
        <f>SUM(J47:J49)</f>
        <v>3.2169280765869193</v>
      </c>
      <c r="K45" s="51">
        <f>IF(I45=0,0,J45/I45)</f>
        <v>0.79117617066979151</v>
      </c>
      <c r="L45" s="51">
        <f>+I45/$I$89</f>
        <v>5.8764139977079605E-2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data'!S41,B24-D24-G24)*0.57)</f>
        <v>10.245381629748239</v>
      </c>
      <c r="C47" s="56"/>
      <c r="D47" s="56">
        <f>+'oilseed data'!S36</f>
        <v>0.49711473100000003</v>
      </c>
      <c r="E47" s="56">
        <f>B47-D47</f>
        <v>9.7482668987482395</v>
      </c>
      <c r="F47" s="56">
        <f>(B47-D47)</f>
        <v>9.7482668987482395</v>
      </c>
      <c r="G47" s="56">
        <f>F47</f>
        <v>9.7482668987482395</v>
      </c>
      <c r="H47" s="61">
        <v>0.33</v>
      </c>
      <c r="I47" s="58">
        <f>F47*H47</f>
        <v>3.2169280765869193</v>
      </c>
      <c r="J47" s="58">
        <f>G47*H47</f>
        <v>3.2169280765869193</v>
      </c>
      <c r="K47" s="26"/>
      <c r="L47" s="26"/>
      <c r="M47" s="6">
        <f>+IF(H47&lt;15%,1,IF(H47&lt;30%,2,IF(H47&lt;50%,3,4)))</f>
        <v>3</v>
      </c>
      <c r="N47" s="52"/>
      <c r="O47" s="52"/>
      <c r="P47" s="52"/>
      <c r="Q47" s="52"/>
    </row>
    <row r="48" spans="1:17" ht="15" customHeight="1" outlineLevel="2" x14ac:dyDescent="0.25">
      <c r="A48" s="55" t="s">
        <v>39</v>
      </c>
      <c r="B48" s="56">
        <f>C24*'oilseed data'!S41*0.57</f>
        <v>2.020479637425121</v>
      </c>
      <c r="C48" s="56"/>
      <c r="D48" s="56"/>
      <c r="E48" s="56">
        <f>B48-D48</f>
        <v>2.020479637425121</v>
      </c>
      <c r="F48" s="56">
        <f>(B48-D48)</f>
        <v>2.020479637425121</v>
      </c>
      <c r="G48" s="56">
        <v>0</v>
      </c>
      <c r="H48" s="61">
        <v>0.33</v>
      </c>
      <c r="I48" s="58">
        <f>F48*H48</f>
        <v>0.66675828035028994</v>
      </c>
      <c r="J48" s="58">
        <f>G48*H48</f>
        <v>0</v>
      </c>
      <c r="K48" s="26"/>
      <c r="L48" s="26"/>
      <c r="M48" s="6">
        <f>+IF(H48&lt;15%,1,IF(H48&lt;30%,2,IF(H48&lt;50%,3,4)))</f>
        <v>3</v>
      </c>
      <c r="N48" s="52"/>
      <c r="O48" s="52"/>
      <c r="P48" s="52"/>
      <c r="Q48" s="52"/>
    </row>
    <row r="49" spans="1:28" ht="15" customHeight="1" outlineLevel="2" x14ac:dyDescent="0.25">
      <c r="A49" s="55" t="s">
        <v>40</v>
      </c>
      <c r="B49" s="56"/>
      <c r="C49" s="56">
        <f>+'oilseed data'!S32</f>
        <v>0.55248767199999993</v>
      </c>
      <c r="D49" s="56"/>
      <c r="E49" s="56">
        <f>C49</f>
        <v>0.55248767199999993</v>
      </c>
      <c r="F49" s="56">
        <f>IF((C49-D49)&lt;0,0,C49-D49)</f>
        <v>0.55248767199999993</v>
      </c>
      <c r="G49" s="56">
        <v>0</v>
      </c>
      <c r="H49" s="61">
        <v>0.33</v>
      </c>
      <c r="I49" s="58">
        <f>F49*H49</f>
        <v>0.18232093176</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4.3000341730383829</v>
      </c>
      <c r="C51" s="49">
        <f t="shared" si="10"/>
        <v>2.9079668709999997</v>
      </c>
      <c r="D51" s="49">
        <f t="shared" si="10"/>
        <v>0.34597381000000005</v>
      </c>
      <c r="E51" s="49">
        <f t="shared" si="10"/>
        <v>6.8620272340383828</v>
      </c>
      <c r="F51" s="49">
        <f>F53+F54+F55</f>
        <v>6.8620272340383828</v>
      </c>
      <c r="G51" s="49">
        <f>G53+G54+G55</f>
        <v>3.7872862764981816</v>
      </c>
      <c r="H51" s="50"/>
      <c r="I51" s="50">
        <f>SUM(I53:I55)</f>
        <v>2.4703298042538173</v>
      </c>
      <c r="J51" s="50">
        <f>SUM(J53:J55)</f>
        <v>1.3634230595393453</v>
      </c>
      <c r="K51" s="51">
        <f>IF(I51=0,0,J51/I51)</f>
        <v>0.55191944702751061</v>
      </c>
      <c r="L51" s="51">
        <f>+I51/$I$89</f>
        <v>3.570254456017858E-2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data'!S42,B25-D25-F25)*55%</f>
        <v>4.1332600864981819</v>
      </c>
      <c r="C53" s="56"/>
      <c r="D53" s="56">
        <f>+'oilseed data'!S37</f>
        <v>0.34597381000000005</v>
      </c>
      <c r="E53" s="56">
        <f>B53-D53</f>
        <v>3.7872862764981816</v>
      </c>
      <c r="F53" s="56">
        <f>(B53-D53)</f>
        <v>3.7872862764981816</v>
      </c>
      <c r="G53" s="56">
        <f>F53</f>
        <v>3.7872862764981816</v>
      </c>
      <c r="H53" s="61">
        <v>0.36</v>
      </c>
      <c r="I53" s="58">
        <f>F53*H53</f>
        <v>1.3634230595393453</v>
      </c>
      <c r="J53" s="58">
        <f>G53*H53</f>
        <v>1.3634230595393453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data'!S42*55%</f>
        <v>0.16677408654020084</v>
      </c>
      <c r="C54" s="56"/>
      <c r="D54" s="56"/>
      <c r="E54" s="56">
        <f>B54-D54</f>
        <v>0.16677408654020084</v>
      </c>
      <c r="F54" s="56">
        <f>(B54-D54)</f>
        <v>0.16677408654020084</v>
      </c>
      <c r="G54" s="56">
        <v>0</v>
      </c>
      <c r="H54" s="61">
        <v>0.36</v>
      </c>
      <c r="I54" s="58">
        <f>F54*H54</f>
        <v>6.0038671154472305E-2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data'!S33</f>
        <v>2.9079668709999997</v>
      </c>
      <c r="D55" s="56"/>
      <c r="E55" s="56">
        <f>C55</f>
        <v>2.9079668709999997</v>
      </c>
      <c r="F55" s="56">
        <f>C55-D55</f>
        <v>2.9079668709999997</v>
      </c>
      <c r="G55" s="56">
        <v>0</v>
      </c>
      <c r="H55" s="61">
        <v>0.36</v>
      </c>
      <c r="I55" s="58">
        <f>F55*H55</f>
        <v>1.0468680735599998</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v>
      </c>
      <c r="C57" s="49">
        <f t="shared" si="11"/>
        <v>1.8022823600000002</v>
      </c>
      <c r="D57" s="49">
        <f t="shared" si="11"/>
        <v>7.4854321000000015E-2</v>
      </c>
      <c r="E57" s="49">
        <f t="shared" si="11"/>
        <v>2.3174280390000002</v>
      </c>
      <c r="F57" s="49">
        <f>F59+F60+F61</f>
        <v>2.3174280390000002</v>
      </c>
      <c r="G57" s="49">
        <f>G59+G60+G61</f>
        <v>0.16881511299999996</v>
      </c>
      <c r="H57" s="50"/>
      <c r="I57" s="50">
        <f>SUM(I59:I61)</f>
        <v>0.48872756925000005</v>
      </c>
      <c r="J57" s="50">
        <f>SUM(J59:J61)</f>
        <v>7.0814836149999991E-2</v>
      </c>
      <c r="K57" s="51">
        <f>IF(I57=0,0,J57/I57)</f>
        <v>0.14489634022216558</v>
      </c>
      <c r="L57" s="51">
        <f>+I57/$I$89</f>
        <v>7.0633555847035741E-3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1.7452419510000001</v>
      </c>
      <c r="D59" s="56">
        <v>3.9777354000000001E-2</v>
      </c>
      <c r="E59" s="56">
        <f>B59+C59-D59</f>
        <v>1.7054645970000002</v>
      </c>
      <c r="F59" s="56">
        <f>E59</f>
        <v>1.7054645970000002</v>
      </c>
      <c r="G59" s="56">
        <f>IF(B59&gt;E59,F59,F59*(B59-D59)/E59)</f>
        <v>-3.9777354000000001E-2</v>
      </c>
      <c r="H59" s="63">
        <v>0.16</v>
      </c>
      <c r="I59" s="58">
        <f>F59*H59</f>
        <v>0.27287433552000001</v>
      </c>
      <c r="J59" s="58">
        <f>G59*H59</f>
        <v>-6.3643766400000006E-3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0.35199999999999998</v>
      </c>
      <c r="C60" s="56">
        <v>6.1107610000000001E-3</v>
      </c>
      <c r="D60" s="56">
        <v>5.6694339999999992E-3</v>
      </c>
      <c r="E60" s="56">
        <f>B60+C60-D60</f>
        <v>0.35244132700000003</v>
      </c>
      <c r="F60" s="56">
        <f>E60</f>
        <v>0.35244132700000003</v>
      </c>
      <c r="G60" s="56">
        <v>0</v>
      </c>
      <c r="H60" s="61">
        <v>0.34</v>
      </c>
      <c r="I60" s="58">
        <f>F60*H60</f>
        <v>0.11983005118000002</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0.23799999999999999</v>
      </c>
      <c r="C61" s="56">
        <v>5.0929648000000008E-2</v>
      </c>
      <c r="D61" s="56">
        <v>2.940753300000001E-2</v>
      </c>
      <c r="E61" s="56">
        <f>B61+C61-D61</f>
        <v>0.259522115</v>
      </c>
      <c r="F61" s="56">
        <f>E61</f>
        <v>0.259522115</v>
      </c>
      <c r="G61" s="56">
        <f>IF(B61&gt;E61,F61,F61*(B61-D61)/E61)</f>
        <v>0.20859246699999998</v>
      </c>
      <c r="H61" s="61">
        <v>0.37</v>
      </c>
      <c r="I61" s="58">
        <f>F61*H61</f>
        <v>9.6023182550000002E-2</v>
      </c>
      <c r="J61" s="58">
        <f>G61*H61</f>
        <v>7.7179212789999993E-2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30.969721412610888</v>
      </c>
      <c r="C63" s="49">
        <f t="shared" si="12"/>
        <v>3.597989965</v>
      </c>
      <c r="D63" s="49">
        <f t="shared" si="12"/>
        <v>1.0551699430000001</v>
      </c>
      <c r="E63" s="49">
        <f t="shared" si="12"/>
        <v>33.512541434610881</v>
      </c>
      <c r="F63" s="49">
        <f>SUM(F65:F72)</f>
        <v>30.133218161610188</v>
      </c>
      <c r="G63" s="49">
        <f>SUM(G65:G72)</f>
        <v>28.606081269610186</v>
      </c>
      <c r="H63" s="50"/>
      <c r="I63" s="50">
        <f>SUM(I65:I72)</f>
        <v>4.5295862093389001</v>
      </c>
      <c r="J63" s="50">
        <f>SUM(J65:J72)</f>
        <v>4.3335852219249</v>
      </c>
      <c r="K63" s="51">
        <f>IF(I63=0,0,J63/I63)</f>
        <v>0.95672872126599695</v>
      </c>
      <c r="L63" s="51">
        <f>+I63/$I$89</f>
        <v>6.5464033668549193E-2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3.8811020716581464</v>
      </c>
      <c r="C65" s="56">
        <v>0.548079011</v>
      </c>
      <c r="D65" s="56">
        <v>0.27547754599999996</v>
      </c>
      <c r="E65" s="56">
        <f t="shared" ref="E65:E67" si="13">B65+C65-D65</f>
        <v>4.1537035366581465</v>
      </c>
      <c r="F65" s="56">
        <f>E65</f>
        <v>4.1537035366581465</v>
      </c>
      <c r="G65" s="56">
        <f>+F65</f>
        <v>4.1537035366581465</v>
      </c>
      <c r="H65" s="63">
        <v>0.19</v>
      </c>
      <c r="I65" s="58">
        <f>F65*H65</f>
        <v>0.78920367196504781</v>
      </c>
      <c r="J65" s="58">
        <f>G65*H65</f>
        <v>0.78920367196504781</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0.96895255781463907</v>
      </c>
      <c r="C66" s="56"/>
      <c r="D66" s="56"/>
      <c r="E66" s="56">
        <f t="shared" si="13"/>
        <v>0.96895255781463907</v>
      </c>
      <c r="F66" s="56">
        <v>0.64670155598633683</v>
      </c>
      <c r="G66" s="56">
        <f>+F66</f>
        <v>0.64670155598633683</v>
      </c>
      <c r="H66" s="65">
        <v>0.73</v>
      </c>
      <c r="I66" s="58">
        <f>F66*H66</f>
        <v>0.47209213587002585</v>
      </c>
      <c r="J66" s="58">
        <f>G66*H66</f>
        <v>0.47209213587002585</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'cereal data'!D60*(D77*0.362+(1-D77)*0.276)</f>
        <v>3.6185202702552903</v>
      </c>
      <c r="C67" s="67">
        <v>0.40265746200000002</v>
      </c>
      <c r="D67" s="67">
        <v>0.24837512199999995</v>
      </c>
      <c r="E67" s="67">
        <f t="shared" si="13"/>
        <v>3.7728026102552898</v>
      </c>
      <c r="F67" s="67">
        <f>E67</f>
        <v>3.7728026102552898</v>
      </c>
      <c r="G67" s="67">
        <f>IF(B67&gt;E67,F67,F67*(B67-D67)/E67)</f>
        <v>3.3701451482552902</v>
      </c>
      <c r="H67" s="68" t="s">
        <v>53</v>
      </c>
      <c r="I67" s="69">
        <f>(B67-D67)*0.3+C67*0.27</f>
        <v>1.119761059216587</v>
      </c>
      <c r="J67" s="69">
        <f>(B67-D67)*0.3</f>
        <v>1.0110435444765871</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5.6456428801499996</v>
      </c>
      <c r="C68" s="56"/>
      <c r="D68" s="56"/>
      <c r="E68" s="56">
        <f>+B68+C68-D68</f>
        <v>5.6456428801499996</v>
      </c>
      <c r="F68" s="56">
        <f>+E68</f>
        <v>5.6456428801499996</v>
      </c>
      <c r="G68" s="56">
        <f>+F68</f>
        <v>5.6456428801499996</v>
      </c>
      <c r="H68" s="57">
        <v>5.3999999999999999E-2</v>
      </c>
      <c r="I68" s="58">
        <f>+F68*$H$68</f>
        <v>0.30486471552809996</v>
      </c>
      <c r="J68" s="58">
        <f>+G68*$H$68</f>
        <v>0.30486471552809996</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data'!D63+'cereal data'!D65)*0.15</f>
        <v>7.3183349414428127</v>
      </c>
      <c r="C69" s="56">
        <v>2.2239675E-2</v>
      </c>
      <c r="D69" s="56">
        <v>0.13401451800000003</v>
      </c>
      <c r="E69" s="56">
        <f>B69+C69-D69</f>
        <v>7.2065600984428126</v>
      </c>
      <c r="F69" s="56">
        <f>E69</f>
        <v>7.2065600984428126</v>
      </c>
      <c r="G69" s="56">
        <f>IF(B69&gt;E69,F69,F69*(B69-D69)/E69)</f>
        <v>7.2065600984428126</v>
      </c>
      <c r="H69" s="71">
        <v>0.155</v>
      </c>
      <c r="I69" s="58">
        <f>F69*H69</f>
        <v>1.1170168152586359</v>
      </c>
      <c r="J69" s="58">
        <f>G69*H69</f>
        <v>1.1170168152586359</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0.40769656499999996</v>
      </c>
      <c r="D70" s="56">
        <v>2.0095990999999997E-2</v>
      </c>
      <c r="E70" s="56">
        <f>B70+C70-D70</f>
        <v>0.38760057399999998</v>
      </c>
      <c r="F70" s="56">
        <f>E70</f>
        <v>0.38760057399999998</v>
      </c>
      <c r="G70" s="56">
        <f>IF(B70&gt;E70,F70,F70*B70/E70)</f>
        <v>0</v>
      </c>
      <c r="H70" s="57">
        <v>7.4999999999999997E-2</v>
      </c>
      <c r="I70" s="58">
        <f>F70*H70</f>
        <v>2.9070043049999997E-2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6.3581124608600001</v>
      </c>
      <c r="C71" s="56">
        <v>0.73687885600000003</v>
      </c>
      <c r="D71" s="56">
        <v>0.21340665600000003</v>
      </c>
      <c r="E71" s="56">
        <f>B71+C71-D71</f>
        <v>6.8815846608599998</v>
      </c>
      <c r="F71" s="56">
        <f>E71</f>
        <v>6.8815846608599998</v>
      </c>
      <c r="G71" s="56">
        <f>IF(B71&gt;E71,F71,F71*(B71-D71)/E71)</f>
        <v>6.1447058048599992</v>
      </c>
      <c r="H71" s="57">
        <v>7.9000000000000001E-2</v>
      </c>
      <c r="I71" s="58">
        <f>F71*H71</f>
        <v>0.54364518820793994</v>
      </c>
      <c r="J71" s="58">
        <f>G71*H71</f>
        <v>0.48543175858393994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3.1790562304300001</v>
      </c>
      <c r="C72" s="67">
        <v>1.480438396</v>
      </c>
      <c r="D72" s="67">
        <v>0.16380010999999997</v>
      </c>
      <c r="E72" s="67">
        <f>B72+C72-D72</f>
        <v>4.4956945164299995</v>
      </c>
      <c r="F72" s="67">
        <f>E72*0.32</f>
        <v>1.4386222452575999</v>
      </c>
      <c r="G72" s="67">
        <f>+IF(B72&gt;F72,F72,B72-D72)</f>
        <v>1.4386222452575999</v>
      </c>
      <c r="H72" s="77" t="s">
        <v>95</v>
      </c>
      <c r="I72" s="69">
        <f>G72*0.107+(F72-G72)*0.042</f>
        <v>0.15393258024256318</v>
      </c>
      <c r="J72" s="69">
        <f>G72*0.107</f>
        <v>0.15393258024256318</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8.8211799868509164</v>
      </c>
      <c r="G74" s="29">
        <f>SUM(G76:G80)</f>
        <v>8.6235321258509163</v>
      </c>
      <c r="H74" s="30"/>
      <c r="I74" s="30">
        <f>SUM(I76:I80)</f>
        <v>2.1606215385551204</v>
      </c>
      <c r="J74" s="30">
        <f>SUM(J76:J80)</f>
        <v>2.0355345144051205</v>
      </c>
      <c r="K74" s="31">
        <f>IF(I74=0,0,J74/I74)</f>
        <v>0.94210599963117569</v>
      </c>
      <c r="L74" s="31">
        <f>+I74/$I$89</f>
        <v>3.1226472928883451E-2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0.39200000000000002</v>
      </c>
      <c r="C76" s="56">
        <v>0.31036299599999995</v>
      </c>
      <c r="D76" s="56">
        <v>0.23805163500000004</v>
      </c>
      <c r="E76" s="56">
        <f>B76+C76-D76</f>
        <v>0.46431136099999992</v>
      </c>
      <c r="F76" s="56">
        <f>E76</f>
        <v>0.46431136099999992</v>
      </c>
      <c r="G76" s="56">
        <f>IF(B76&gt;E76,F76,F76*B76/E76)</f>
        <v>0.39200000000000002</v>
      </c>
      <c r="H76" s="65">
        <v>0.65</v>
      </c>
      <c r="I76" s="58">
        <f>F76*H76</f>
        <v>0.30180238464999998</v>
      </c>
      <c r="J76" s="58">
        <f>G76*H76</f>
        <v>0.25480000000000003</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1.8559000000000001</v>
      </c>
      <c r="C77" s="56">
        <v>0.170425138</v>
      </c>
      <c r="D77" s="56">
        <v>0.61459251500000001</v>
      </c>
      <c r="E77" s="56">
        <f>B77+C77-D77</f>
        <v>1.4117326230000002</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1.201675</v>
      </c>
      <c r="C78" s="56">
        <v>4.1950808999999999E-2</v>
      </c>
      <c r="D78" s="56">
        <v>0.55656760299999997</v>
      </c>
      <c r="E78" s="56">
        <f>B78+C78-D78</f>
        <v>0.68705820600000012</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2.5931287954173809</v>
      </c>
      <c r="C79" s="56">
        <v>0.125336471</v>
      </c>
      <c r="D79" s="56">
        <v>0.67696850800000008</v>
      </c>
      <c r="E79" s="56">
        <v>2.412374076455424</v>
      </c>
      <c r="F79" s="56">
        <v>1.8868686258509157</v>
      </c>
      <c r="G79" s="56">
        <v>1.7615321258509158</v>
      </c>
      <c r="H79" s="65">
        <v>0.623</v>
      </c>
      <c r="I79" s="58">
        <f>F79*H79</f>
        <v>1.1755191539051204</v>
      </c>
      <c r="J79" s="58">
        <f>G79*H79</f>
        <v>1.0974345144051205</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950.86581665414258</v>
      </c>
      <c r="G82" s="82">
        <f>SUM(G84:G87)</f>
        <v>950.86581665414258</v>
      </c>
      <c r="H82" s="30"/>
      <c r="I82" s="82">
        <f>SUM(I84:I87)</f>
        <v>28.299005637571561</v>
      </c>
      <c r="J82" s="82">
        <f>SUM(J84:J87)</f>
        <v>28.299005637571561</v>
      </c>
      <c r="K82" s="31">
        <f>IF(I82=0,0,J82/I82)</f>
        <v>1</v>
      </c>
      <c r="L82" s="31">
        <f>+I82/$I$89</f>
        <v>0.40899255963489722</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670.92668941489296</v>
      </c>
      <c r="C84" s="79"/>
      <c r="D84" s="79"/>
      <c r="E84" s="79">
        <f>+B84+C84-D84</f>
        <v>670.92668941489296</v>
      </c>
      <c r="F84" s="79">
        <f t="shared" ref="F84:G86" si="15">+E84</f>
        <v>670.92668941489296</v>
      </c>
      <c r="G84" s="79">
        <f t="shared" si="15"/>
        <v>670.92668941489296</v>
      </c>
      <c r="H84" s="57">
        <v>2.5972429865201825E-2</v>
      </c>
      <c r="I84" s="79">
        <f>+F84*H84</f>
        <v>17.425596385520354</v>
      </c>
      <c r="J84" s="79">
        <f>+H84*G84</f>
        <v>17.425596385520354</v>
      </c>
      <c r="K84" s="93"/>
      <c r="L84" s="93"/>
      <c r="M84" s="6">
        <f>+IF(H84&lt;15%,1,IF(H84&lt;30%,2,IF(H84&lt;50%,3,4)))</f>
        <v>1</v>
      </c>
    </row>
    <row r="85" spans="1:28" s="96" customFormat="1" ht="15" customHeight="1" outlineLevel="1" x14ac:dyDescent="0.2">
      <c r="A85" s="55" t="s">
        <v>69</v>
      </c>
      <c r="B85" s="79">
        <v>222.78181000000001</v>
      </c>
      <c r="C85" s="79"/>
      <c r="D85" s="79"/>
      <c r="E85" s="79">
        <f>+B85+C85-D85</f>
        <v>222.78181000000001</v>
      </c>
      <c r="F85" s="79">
        <f t="shared" si="15"/>
        <v>222.78181000000001</v>
      </c>
      <c r="G85" s="79">
        <f t="shared" si="15"/>
        <v>222.78181000000001</v>
      </c>
      <c r="H85" s="57">
        <v>2.9487499999999996E-2</v>
      </c>
      <c r="I85" s="79">
        <f>+F85*H85</f>
        <v>6.5692786223749993</v>
      </c>
      <c r="J85" s="79">
        <f>+H85*G85</f>
        <v>6.5692786223749993</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55.287163442249771</v>
      </c>
      <c r="C86" s="79"/>
      <c r="D86" s="79"/>
      <c r="E86" s="79">
        <f>+B86+C86-D86</f>
        <v>55.287163442249771</v>
      </c>
      <c r="F86" s="79">
        <f t="shared" si="15"/>
        <v>55.287163442249771</v>
      </c>
      <c r="G86" s="79">
        <f t="shared" si="15"/>
        <v>55.287163442249771</v>
      </c>
      <c r="H86" s="57">
        <v>7.2099999999999997E-2</v>
      </c>
      <c r="I86" s="79">
        <f>+F86*H86</f>
        <v>3.9862044841862083</v>
      </c>
      <c r="J86" s="79">
        <f>+H86*G86</f>
        <v>3.9862044841862083</v>
      </c>
      <c r="K86" s="94"/>
      <c r="L86" s="94"/>
      <c r="M86" s="6">
        <f>+IF(H86&lt;15%,1,IF(H86&lt;30%,2,IF(H86&lt;50%,3,4)))</f>
        <v>1</v>
      </c>
    </row>
    <row r="87" spans="1:28" s="136" customFormat="1" ht="14.25" customHeight="1" outlineLevel="1" x14ac:dyDescent="0.2">
      <c r="A87" s="55" t="s">
        <v>101</v>
      </c>
      <c r="B87" s="56">
        <v>3.2640000000000002</v>
      </c>
      <c r="C87" s="56">
        <v>3.9101820000000002E-2</v>
      </c>
      <c r="D87" s="56">
        <v>1.432948023</v>
      </c>
      <c r="E87" s="56">
        <f>B87+C87-D87</f>
        <v>1.8701537970000002</v>
      </c>
      <c r="F87" s="56">
        <f>E87</f>
        <v>1.8701537970000002</v>
      </c>
      <c r="G87" s="56">
        <f>IF(B87&gt;E87,F87,F87*B87/E87)</f>
        <v>1.8701537970000002</v>
      </c>
      <c r="H87" s="71">
        <v>0.17</v>
      </c>
      <c r="I87" s="56">
        <f>F87*H87</f>
        <v>0.31792614549000003</v>
      </c>
      <c r="J87" s="56">
        <f>G87*H87</f>
        <v>0.31792614549000003</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69.191981543218645</v>
      </c>
      <c r="J89" s="82">
        <f>+J74+J82+J34+J6</f>
        <v>53.550461697578612</v>
      </c>
      <c r="K89" s="31">
        <f>IF(I89=0,0,J89/I89)</f>
        <v>0.77394028185375729</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44.333993084690931</v>
      </c>
      <c r="J91" s="105">
        <f t="shared" si="16"/>
        <v>42.994888113337865</v>
      </c>
      <c r="K91" s="106">
        <f>+J91/I91</f>
        <v>0.96979507420423461</v>
      </c>
      <c r="L91" s="5"/>
      <c r="M91" s="6"/>
    </row>
    <row r="92" spans="1:28" x14ac:dyDescent="0.25">
      <c r="A92" s="107" t="s">
        <v>75</v>
      </c>
      <c r="B92" s="108"/>
      <c r="C92" s="109"/>
      <c r="D92" s="109"/>
      <c r="E92" s="110"/>
      <c r="F92" s="110"/>
      <c r="G92" s="110"/>
      <c r="H92" s="111">
        <v>2</v>
      </c>
      <c r="I92" s="112">
        <f t="shared" si="16"/>
        <v>4.0580892018915353</v>
      </c>
      <c r="J92" s="112">
        <f t="shared" si="16"/>
        <v>3.5881672820276598</v>
      </c>
      <c r="K92" s="113">
        <f>+J92/I92</f>
        <v>0.88420118521671776</v>
      </c>
      <c r="L92" s="5"/>
      <c r="M92" s="6"/>
    </row>
    <row r="93" spans="1:28" x14ac:dyDescent="0.25">
      <c r="A93" s="114" t="s">
        <v>76</v>
      </c>
      <c r="B93" s="110"/>
      <c r="C93" s="110"/>
      <c r="D93" s="110"/>
      <c r="E93" s="110"/>
      <c r="F93" s="110"/>
      <c r="G93" s="110"/>
      <c r="H93" s="115">
        <v>3</v>
      </c>
      <c r="I93" s="112">
        <f t="shared" si="16"/>
        <v>18.662985582211029</v>
      </c>
      <c r="J93" s="112">
        <f t="shared" si="16"/>
        <v>5.1430796519379385</v>
      </c>
      <c r="K93" s="113">
        <f>+J93/I93</f>
        <v>0.27557646815309983</v>
      </c>
      <c r="L93" s="5"/>
      <c r="M93" s="6"/>
    </row>
    <row r="94" spans="1:28" x14ac:dyDescent="0.25">
      <c r="A94" s="116" t="s">
        <v>77</v>
      </c>
      <c r="B94" s="117"/>
      <c r="C94" s="117"/>
      <c r="D94" s="117"/>
      <c r="E94" s="117"/>
      <c r="F94" s="117"/>
      <c r="G94" s="117"/>
      <c r="H94" s="118">
        <v>4</v>
      </c>
      <c r="I94" s="119">
        <f t="shared" si="16"/>
        <v>2.1369136744251462</v>
      </c>
      <c r="J94" s="119">
        <f t="shared" si="16"/>
        <v>1.8243266502751463</v>
      </c>
      <c r="K94" s="120">
        <f>+J94/I94</f>
        <v>0.8537203313867654</v>
      </c>
      <c r="L94" s="5"/>
      <c r="M94" s="6"/>
    </row>
    <row r="95" spans="1:28" ht="25.5" customHeight="1" x14ac:dyDescent="0.25">
      <c r="A95" s="309" t="s">
        <v>78</v>
      </c>
      <c r="B95" s="310"/>
      <c r="C95" s="310"/>
      <c r="D95" s="310"/>
      <c r="E95" s="310"/>
      <c r="F95" s="310"/>
      <c r="G95" s="310"/>
      <c r="H95" s="310"/>
      <c r="I95" s="310"/>
      <c r="J95" s="310"/>
      <c r="K95" s="310"/>
      <c r="L95" s="310"/>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B96"/>
  <sheetViews>
    <sheetView workbookViewId="0"/>
  </sheetViews>
  <sheetFormatPr defaultRowHeight="15" outlineLevelRow="2" outlineLevelCol="1" x14ac:dyDescent="0.25"/>
  <cols>
    <col min="1" max="1" width="46.42578125" customWidth="1"/>
    <col min="2" max="2" width="12.855468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107</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155.58927501291336</v>
      </c>
      <c r="G6" s="29">
        <f>G9+G21+G27</f>
        <v>141.09018003542917</v>
      </c>
      <c r="H6" s="30"/>
      <c r="I6" s="30">
        <f>I9+I21+I27</f>
        <v>15.63264046814815</v>
      </c>
      <c r="J6" s="30">
        <f>J9+J21+J27</f>
        <v>14.229320088939362</v>
      </c>
      <c r="K6" s="31">
        <f>J6/I6</f>
        <v>0.91023139167896272</v>
      </c>
      <c r="L6" s="31">
        <f>+I6/$I$89</f>
        <v>0.23198644742270072</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256.51880984900004</v>
      </c>
      <c r="C9" s="49">
        <f t="shared" ref="C9:J9" si="0">SUM(C11:C19)</f>
        <v>17.059838647999996</v>
      </c>
      <c r="D9" s="49">
        <f t="shared" si="0"/>
        <v>35.022558521999997</v>
      </c>
      <c r="E9" s="49">
        <f t="shared" si="0"/>
        <v>238.55608997500002</v>
      </c>
      <c r="F9" s="49">
        <f t="shared" si="0"/>
        <v>152.05290181181846</v>
      </c>
      <c r="G9" s="49">
        <f t="shared" si="0"/>
        <v>138.17666434039353</v>
      </c>
      <c r="H9" s="50"/>
      <c r="I9" s="50">
        <f t="shared" si="0"/>
        <v>14.678100669300035</v>
      </c>
      <c r="J9" s="50">
        <f t="shared" si="0"/>
        <v>13.435911460168075</v>
      </c>
      <c r="K9" s="51">
        <f>J9/I9</f>
        <v>0.91537125700942634</v>
      </c>
      <c r="L9" s="51">
        <f>+I9/$I$89</f>
        <v>0.21782119508995865</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data'!C3</f>
        <v>110.78742479200002</v>
      </c>
      <c r="C11" s="56">
        <f>+'cereal data'!C15</f>
        <v>4.0202233859999996</v>
      </c>
      <c r="D11" s="56">
        <f>+'cereal data'!C27</f>
        <v>22.657018689000001</v>
      </c>
      <c r="E11" s="56">
        <f>+B11+C11-D11</f>
        <v>92.150629489000025</v>
      </c>
      <c r="F11" s="56">
        <f>+'cereal data'!C39</f>
        <v>38.152999999999999</v>
      </c>
      <c r="G11" s="56">
        <f>IF(B11&gt;E11,F11,F11*B11/E11)-C11</f>
        <v>34.132776614000001</v>
      </c>
      <c r="H11" s="57">
        <v>0.11</v>
      </c>
      <c r="I11" s="58">
        <f>F11*H11</f>
        <v>4.1968300000000003</v>
      </c>
      <c r="J11" s="58">
        <f>G11*H11</f>
        <v>3.75460542754</v>
      </c>
      <c r="K11" s="26"/>
      <c r="L11" s="26"/>
      <c r="M11" s="6">
        <f>+IF(H11&lt;15%,1,IF(H11&lt;30%,2,IF(H11&lt;50%,3,4)))</f>
        <v>1</v>
      </c>
      <c r="N11" s="73"/>
      <c r="O11" s="72"/>
      <c r="P11" s="52"/>
      <c r="Q11" s="52"/>
    </row>
    <row r="12" spans="1:17" ht="15" customHeight="1" outlineLevel="1" x14ac:dyDescent="0.25">
      <c r="A12" s="55" t="str">
        <f>+'cereal data'!A4</f>
        <v>Barley</v>
      </c>
      <c r="B12" s="56">
        <f>+'cereal data'!C4</f>
        <v>48.825297105000011</v>
      </c>
      <c r="C12" s="56">
        <f>+'cereal data'!C16</f>
        <v>0.41356716600000004</v>
      </c>
      <c r="D12" s="56">
        <f>+'cereal data'!C28</f>
        <v>7.8076972359999992</v>
      </c>
      <c r="E12" s="56">
        <f t="shared" ref="E12:E19" si="1">+B12+C12-D12</f>
        <v>41.431167035000016</v>
      </c>
      <c r="F12" s="56">
        <f>+'cereal data'!C40</f>
        <v>33.971853000000003</v>
      </c>
      <c r="G12" s="56">
        <f>IF(B12&gt;E12,F12,F12*B12/E12)</f>
        <v>33.971853000000003</v>
      </c>
      <c r="H12" s="57">
        <v>0.1</v>
      </c>
      <c r="I12" s="58">
        <f t="shared" ref="I12:I19" si="2">F12*H12</f>
        <v>3.3971853000000003</v>
      </c>
      <c r="J12" s="58">
        <f t="shared" ref="J12:J19" si="3">G12*H12</f>
        <v>3.3971853000000003</v>
      </c>
      <c r="K12" s="26"/>
      <c r="L12" s="26"/>
      <c r="M12" s="6">
        <f t="shared" ref="M12:M19" si="4">+IF(H12&lt;15%,1,IF(H12&lt;30%,2,IF(H12&lt;50%,3,4)))</f>
        <v>1</v>
      </c>
      <c r="N12" s="73"/>
      <c r="O12" s="72"/>
      <c r="P12" s="52"/>
      <c r="Q12" s="52"/>
    </row>
    <row r="13" spans="1:17" ht="15" customHeight="1" outlineLevel="1" x14ac:dyDescent="0.25">
      <c r="A13" s="55" t="str">
        <f>+'cereal data'!A5</f>
        <v>Durum</v>
      </c>
      <c r="B13" s="56">
        <f>+'cereal data'!C5</f>
        <v>8.3079300000000025</v>
      </c>
      <c r="C13" s="56">
        <f>+'cereal data'!C17</f>
        <v>1.5442239360000001</v>
      </c>
      <c r="D13" s="56">
        <f>+'cereal data'!C29</f>
        <v>1.496209101</v>
      </c>
      <c r="E13" s="56">
        <f t="shared" si="1"/>
        <v>8.3559448350000025</v>
      </c>
      <c r="F13" s="56">
        <f>+'cereal data'!C41</f>
        <v>0.20000000000000004</v>
      </c>
      <c r="G13" s="56">
        <f>IF(B13&gt;E13,F13,F13*B13/E13)</f>
        <v>0.19885076227887763</v>
      </c>
      <c r="H13" s="57">
        <v>0.12</v>
      </c>
      <c r="I13" s="58">
        <f t="shared" si="2"/>
        <v>2.4000000000000004E-2</v>
      </c>
      <c r="J13" s="58">
        <f t="shared" si="3"/>
        <v>2.3862091473465314E-2</v>
      </c>
      <c r="K13" s="26"/>
      <c r="L13" s="26"/>
      <c r="M13" s="6">
        <f t="shared" si="4"/>
        <v>1</v>
      </c>
      <c r="N13" s="73"/>
      <c r="O13" s="72"/>
      <c r="P13" s="52"/>
      <c r="Q13" s="52"/>
    </row>
    <row r="14" spans="1:17" ht="15" customHeight="1" outlineLevel="1" x14ac:dyDescent="0.25">
      <c r="A14" s="55" t="str">
        <f>+'cereal data'!A6</f>
        <v>Maize</v>
      </c>
      <c r="B14" s="56">
        <f>+'cereal data'!C6</f>
        <v>57.986867952000004</v>
      </c>
      <c r="C14" s="56">
        <f>+'cereal data'!C18</f>
        <v>10.526237225999999</v>
      </c>
      <c r="D14" s="56">
        <f>+'cereal data'!C30</f>
        <v>2.6931734679999999</v>
      </c>
      <c r="E14" s="56">
        <f t="shared" si="1"/>
        <v>65.819931710000006</v>
      </c>
      <c r="F14" s="56">
        <f>+'cereal data'!C42</f>
        <v>57</v>
      </c>
      <c r="G14" s="56">
        <f>F14-C14*0.9</f>
        <v>47.526386496599997</v>
      </c>
      <c r="H14" s="57">
        <v>0.08</v>
      </c>
      <c r="I14" s="58">
        <f t="shared" si="2"/>
        <v>4.5600000000000005</v>
      </c>
      <c r="J14" s="58">
        <f t="shared" si="3"/>
        <v>3.8021109197279999</v>
      </c>
      <c r="K14" s="26"/>
      <c r="L14" s="26"/>
      <c r="M14" s="6">
        <f t="shared" si="4"/>
        <v>1</v>
      </c>
      <c r="N14" s="73"/>
      <c r="O14" s="72"/>
      <c r="P14" s="52"/>
      <c r="Q14" s="52"/>
    </row>
    <row r="15" spans="1:17" ht="15" customHeight="1" outlineLevel="1" x14ac:dyDescent="0.25">
      <c r="A15" s="55" t="str">
        <f>+'cereal data'!A7</f>
        <v>Rye</v>
      </c>
      <c r="B15" s="56">
        <f>+'cereal data'!C7</f>
        <v>8.476859976578254</v>
      </c>
      <c r="C15" s="56">
        <f>+'cereal data'!C19</f>
        <v>9.6526785000000004E-2</v>
      </c>
      <c r="D15" s="56">
        <f>+'cereal data'!C31</f>
        <v>0.129729231</v>
      </c>
      <c r="E15" s="56">
        <f t="shared" si="1"/>
        <v>8.4436575305782533</v>
      </c>
      <c r="F15" s="56">
        <f>+'cereal data'!C43</f>
        <v>3.4</v>
      </c>
      <c r="G15" s="56">
        <f>IF(B15&gt;E15,F15,F15*B15/(B15+C15-D15))</f>
        <v>3.4</v>
      </c>
      <c r="H15" s="57">
        <v>0.11</v>
      </c>
      <c r="I15" s="58">
        <f t="shared" si="2"/>
        <v>0.374</v>
      </c>
      <c r="J15" s="58">
        <f t="shared" si="3"/>
        <v>0.374</v>
      </c>
      <c r="K15" s="26"/>
      <c r="L15" s="26"/>
      <c r="M15" s="6">
        <f t="shared" si="4"/>
        <v>1</v>
      </c>
      <c r="N15" s="73"/>
      <c r="O15" s="72"/>
      <c r="P15" s="52"/>
      <c r="Q15" s="52"/>
    </row>
    <row r="16" spans="1:17" ht="15" customHeight="1" outlineLevel="1" x14ac:dyDescent="0.25">
      <c r="A16" s="55" t="str">
        <f>+'cereal data'!A8</f>
        <v>Sorghum</v>
      </c>
      <c r="B16" s="56">
        <f>+'cereal data'!C8</f>
        <v>0.39660000000000006</v>
      </c>
      <c r="C16" s="56">
        <f>+'cereal data'!C20</f>
        <v>0.31454375199999995</v>
      </c>
      <c r="D16" s="56">
        <f>+'cereal data'!C32</f>
        <v>9.281025E-3</v>
      </c>
      <c r="E16" s="56">
        <f t="shared" si="1"/>
        <v>0.70186272699999996</v>
      </c>
      <c r="F16" s="56">
        <f>+'cereal data'!C44</f>
        <v>0.67225284648470884</v>
      </c>
      <c r="G16" s="56">
        <f>IF(B16&gt;E16,F16,F16*B16/(B16+C16-D16))</f>
        <v>0.37986841110004638</v>
      </c>
      <c r="H16" s="57">
        <v>0.11</v>
      </c>
      <c r="I16" s="58">
        <f t="shared" si="2"/>
        <v>7.3947813113317967E-2</v>
      </c>
      <c r="J16" s="58">
        <f t="shared" si="3"/>
        <v>4.17855252210051E-2</v>
      </c>
      <c r="K16" s="26"/>
      <c r="L16" s="26"/>
      <c r="M16" s="6">
        <f t="shared" si="4"/>
        <v>1</v>
      </c>
      <c r="N16" s="73"/>
      <c r="O16" s="72"/>
      <c r="P16" s="52"/>
      <c r="Q16" s="52"/>
    </row>
    <row r="17" spans="1:17" ht="15" customHeight="1" outlineLevel="1" x14ac:dyDescent="0.25">
      <c r="A17" s="55" t="str">
        <f>+'cereal data'!A9</f>
        <v>Oats</v>
      </c>
      <c r="B17" s="56">
        <f>+'cereal data'!C9</f>
        <v>7.1050100000000009</v>
      </c>
      <c r="C17" s="56">
        <f>+'cereal data'!C21</f>
        <v>2.1726709E-2</v>
      </c>
      <c r="D17" s="56">
        <f>+'cereal data'!C33</f>
        <v>0.20531511900000002</v>
      </c>
      <c r="E17" s="56">
        <f t="shared" si="1"/>
        <v>6.9214215900000013</v>
      </c>
      <c r="F17" s="56">
        <f>+'cereal data'!C45</f>
        <v>5.5163249722100787</v>
      </c>
      <c r="G17" s="56">
        <f>IF(B17&gt;E17,F17,F17*B17/(B17+C17-D17))</f>
        <v>5.5163249722100787</v>
      </c>
      <c r="H17" s="57">
        <v>0.11</v>
      </c>
      <c r="I17" s="58">
        <f t="shared" si="2"/>
        <v>0.60679574694310867</v>
      </c>
      <c r="J17" s="58">
        <f t="shared" si="3"/>
        <v>0.60679574694310867</v>
      </c>
      <c r="K17" s="26"/>
      <c r="L17" s="26"/>
      <c r="M17" s="6">
        <f t="shared" si="4"/>
        <v>1</v>
      </c>
      <c r="N17" s="73"/>
      <c r="O17" s="72"/>
      <c r="P17" s="52"/>
      <c r="Q17" s="52"/>
    </row>
    <row r="18" spans="1:17" ht="15" customHeight="1" outlineLevel="1" x14ac:dyDescent="0.25">
      <c r="A18" s="55" t="str">
        <f>+'cereal data'!A10</f>
        <v>Triticale</v>
      </c>
      <c r="B18" s="56">
        <f>+'cereal data'!C10</f>
        <v>9.7968500000000009</v>
      </c>
      <c r="C18" s="56">
        <f>+'cereal data'!C22</f>
        <v>4.4486500000000002E-4</v>
      </c>
      <c r="D18" s="56">
        <f>+'cereal data'!C34</f>
        <v>2.8942170000000001E-3</v>
      </c>
      <c r="E18" s="56">
        <f t="shared" si="1"/>
        <v>9.7944006480000017</v>
      </c>
      <c r="F18" s="56">
        <f>+'cereal data'!C46</f>
        <v>8.7999704533678873</v>
      </c>
      <c r="G18" s="56">
        <f>IF(B18&gt;E18,F18,F18*B18/(B18+C18-D18))</f>
        <v>8.7999704533678873</v>
      </c>
      <c r="H18" s="57">
        <v>0.11</v>
      </c>
      <c r="I18" s="58">
        <f t="shared" si="2"/>
        <v>0.96799674987046758</v>
      </c>
      <c r="J18" s="58">
        <f t="shared" si="3"/>
        <v>0.96799674987046758</v>
      </c>
      <c r="K18" s="26"/>
      <c r="L18" s="26"/>
      <c r="M18" s="6">
        <f t="shared" si="4"/>
        <v>1</v>
      </c>
      <c r="N18" s="73"/>
      <c r="O18" s="72"/>
      <c r="P18" s="52"/>
      <c r="Q18" s="52"/>
    </row>
    <row r="19" spans="1:17" ht="15" customHeight="1" outlineLevel="1" x14ac:dyDescent="0.25">
      <c r="A19" s="55" t="str">
        <f>+'cereal data'!A11</f>
        <v>Others</v>
      </c>
      <c r="B19" s="56">
        <f>+'cereal data'!C11</f>
        <v>4.8359700234217478</v>
      </c>
      <c r="C19" s="56">
        <f>+'cereal data'!C23</f>
        <v>0.12234482300000001</v>
      </c>
      <c r="D19" s="56">
        <f>+'cereal data'!C35</f>
        <v>2.1240436000000001E-2</v>
      </c>
      <c r="E19" s="56">
        <f t="shared" si="1"/>
        <v>4.9370744104217472</v>
      </c>
      <c r="F19" s="56">
        <f>+'cereal data'!C47</f>
        <v>4.3395005397558037</v>
      </c>
      <c r="G19" s="56">
        <f>IF(B19&gt;E19,F19,F19*B19/(B19+C19-D19))</f>
        <v>4.2506336308366217</v>
      </c>
      <c r="H19" s="57">
        <v>0.11</v>
      </c>
      <c r="I19" s="58">
        <f t="shared" si="2"/>
        <v>0.47734505937313843</v>
      </c>
      <c r="J19" s="58">
        <f t="shared" si="3"/>
        <v>0.46756969939202842</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24.848650000000003</v>
      </c>
      <c r="C21" s="49">
        <f t="shared" si="5"/>
        <v>15.911710967000001</v>
      </c>
      <c r="D21" s="49">
        <f t="shared" si="5"/>
        <v>0.745395221</v>
      </c>
      <c r="E21" s="49">
        <f t="shared" si="5"/>
        <v>40.014965746000001</v>
      </c>
      <c r="F21" s="49">
        <f t="shared" si="5"/>
        <v>1.5108804</v>
      </c>
      <c r="G21" s="49">
        <f t="shared" si="5"/>
        <v>1.5108804</v>
      </c>
      <c r="H21" s="50"/>
      <c r="I21" s="50">
        <f>SUM(I23:I25)</f>
        <v>0.44870337416000006</v>
      </c>
      <c r="J21" s="50">
        <f>SUM(J23:J25)</f>
        <v>0.44870337416000006</v>
      </c>
      <c r="K21" s="51">
        <f>J21/I21</f>
        <v>1</v>
      </c>
      <c r="L21" s="51">
        <f>+I21/$I$89</f>
        <v>6.6587024712843144E-3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data'!R4</f>
        <v>0.95914999999999995</v>
      </c>
      <c r="C23" s="56">
        <f>+'oilseed data'!R12</f>
        <v>11.713046432000002</v>
      </c>
      <c r="D23" s="56">
        <f>+'oilseed data'!R16</f>
        <v>0.147662659</v>
      </c>
      <c r="E23" s="56">
        <f>+B23+C23-D23</f>
        <v>12.524533773000002</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+'oilseed data'!R5</f>
        <v>16.69096</v>
      </c>
      <c r="C24" s="56">
        <f>+'oilseed data'!R13</f>
        <v>3.9861286679999997</v>
      </c>
      <c r="D24" s="56">
        <f>+'oilseed data'!R17</f>
        <v>0.11578896899999999</v>
      </c>
      <c r="E24" s="56">
        <f>+B24+C24-D24</f>
        <v>20.561299698999999</v>
      </c>
      <c r="F24" s="56">
        <f>+B24*1%</f>
        <v>0.16690960000000002</v>
      </c>
      <c r="G24" s="56">
        <f>F24</f>
        <v>0.16690960000000002</v>
      </c>
      <c r="H24" s="62">
        <f>H47*0.57</f>
        <v>0.18809999999999999</v>
      </c>
      <c r="I24" s="58">
        <f>F24*H24</f>
        <v>3.1395695760000002E-2</v>
      </c>
      <c r="J24" s="58">
        <f>G24*H24</f>
        <v>3.1395695760000002E-2</v>
      </c>
      <c r="K24" s="26"/>
      <c r="L24" s="26"/>
      <c r="M24" s="6">
        <f>+IF(H24&lt;15%,1,IF(H24&lt;30%,2,IF(H24&lt;50%,3,4)))</f>
        <v>2</v>
      </c>
      <c r="N24" s="52"/>
      <c r="O24" s="52"/>
      <c r="P24" s="52"/>
      <c r="Q24" s="52"/>
    </row>
    <row r="25" spans="1:17" ht="15" customHeight="1" outlineLevel="1" x14ac:dyDescent="0.25">
      <c r="A25" s="55" t="s">
        <v>24</v>
      </c>
      <c r="B25" s="56">
        <f>+'oilseed data'!R6</f>
        <v>7.1985400000000004</v>
      </c>
      <c r="C25" s="56">
        <f>+'oilseed data'!R14</f>
        <v>0.21253586699999999</v>
      </c>
      <c r="D25" s="56">
        <f>+'oilseed data'!R18</f>
        <v>0.481943593</v>
      </c>
      <c r="E25" s="56">
        <f>+B25+C25-D25</f>
        <v>6.9291322740000005</v>
      </c>
      <c r="F25" s="56">
        <f>+B25*2%</f>
        <v>0.14397080000000001</v>
      </c>
      <c r="G25" s="56">
        <f>F25</f>
        <v>0.14397080000000001</v>
      </c>
      <c r="H25" s="57">
        <v>0.14799999999999999</v>
      </c>
      <c r="I25" s="58">
        <f>F25*H25</f>
        <v>2.1307678400000002E-2</v>
      </c>
      <c r="J25" s="58">
        <f>G25*H25</f>
        <v>2.1307678400000002E-2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2.5632337000000001</v>
      </c>
      <c r="C27" s="49">
        <f t="shared" si="6"/>
        <v>1.2102724</v>
      </c>
      <c r="D27" s="49">
        <f t="shared" si="6"/>
        <v>0.35151350000000003</v>
      </c>
      <c r="E27" s="49">
        <f t="shared" si="6"/>
        <v>3.4219926000000003</v>
      </c>
      <c r="F27" s="49">
        <f t="shared" si="6"/>
        <v>2.0254928010949058</v>
      </c>
      <c r="G27" s="49">
        <f t="shared" si="6"/>
        <v>1.4026352950356467</v>
      </c>
      <c r="H27" s="50"/>
      <c r="I27" s="50">
        <f>SUM(I29:I32)</f>
        <v>0.50583642468811441</v>
      </c>
      <c r="J27" s="50">
        <f>SUM(J29:J32)</f>
        <v>0.34470525461128526</v>
      </c>
      <c r="K27" s="51">
        <f>J27/I27</f>
        <v>0.68145597625521248</v>
      </c>
      <c r="L27" s="51">
        <f>+I27/$I$89</f>
        <v>7.5065498614577406E-3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data'!C4</f>
        <v>1.1485699999999999</v>
      </c>
      <c r="C29" s="56">
        <f>'protein crop data'!C20</f>
        <v>0.38848550000000004</v>
      </c>
      <c r="D29" s="56">
        <f>'protein crop data'!C28</f>
        <v>0.106795</v>
      </c>
      <c r="E29" s="56">
        <f>'protein crop data'!C12</f>
        <v>1.4302604999999999</v>
      </c>
      <c r="F29" s="56">
        <f>'protein crop data'!C36</f>
        <v>1.0223354205642912</v>
      </c>
      <c r="G29" s="56">
        <f>IF(B29&gt;E29,F29,F29*B29/E29)</f>
        <v>0.82098596304486338</v>
      </c>
      <c r="H29" s="63">
        <v>0.22500000000000001</v>
      </c>
      <c r="I29" s="58">
        <f>F29*H29</f>
        <v>0.23002546962696552</v>
      </c>
      <c r="J29" s="58">
        <f>G29*H29</f>
        <v>0.18472184168509426</v>
      </c>
      <c r="K29" s="26"/>
      <c r="L29" s="26"/>
      <c r="M29" s="6">
        <f>+IF(H29&lt;15%,1,IF(H29&lt;30%,2,IF(H29&lt;50%,3,4)))</f>
        <v>2</v>
      </c>
      <c r="N29" s="52"/>
      <c r="O29" s="52"/>
      <c r="P29" s="52"/>
      <c r="Q29" s="52"/>
    </row>
    <row r="30" spans="1:17" ht="15" customHeight="1" outlineLevel="1" x14ac:dyDescent="0.25">
      <c r="A30" s="55" t="s">
        <v>27</v>
      </c>
      <c r="B30" s="56">
        <f>'protein crop data'!C5</f>
        <v>0.66957</v>
      </c>
      <c r="C30" s="56">
        <f>'protein crop data'!C21</f>
        <v>1.64376E-2</v>
      </c>
      <c r="D30" s="56">
        <f>'protein crop data'!C29</f>
        <v>0.20608770000000001</v>
      </c>
      <c r="E30" s="56">
        <f>'protein crop data'!C13</f>
        <v>0.47991990000000007</v>
      </c>
      <c r="F30" s="56">
        <f>'protein crop data'!C37</f>
        <v>0.15720799284952186</v>
      </c>
      <c r="G30" s="56">
        <f>IF(B30&gt;E30,F30,F30*B30/E30)</f>
        <v>0.15720799284952186</v>
      </c>
      <c r="H30" s="63">
        <v>0.26</v>
      </c>
      <c r="I30" s="58">
        <f>F30*H30</f>
        <v>4.0874078140875687E-2</v>
      </c>
      <c r="J30" s="58">
        <f>G30*H30</f>
        <v>4.0874078140875687E-2</v>
      </c>
      <c r="K30" s="26"/>
      <c r="L30" s="26"/>
      <c r="M30" s="6">
        <f>+IF(H30&lt;15%,1,IF(H30&lt;30%,2,IF(H30&lt;50%,3,4)))</f>
        <v>2</v>
      </c>
      <c r="N30" s="52"/>
      <c r="O30" s="52"/>
      <c r="P30" s="52"/>
      <c r="Q30" s="52"/>
    </row>
    <row r="31" spans="1:17" ht="15" customHeight="1" outlineLevel="1" x14ac:dyDescent="0.25">
      <c r="A31" s="55" t="s">
        <v>28</v>
      </c>
      <c r="B31" s="56">
        <f>'protein crop data'!C6</f>
        <v>0.12999000000000002</v>
      </c>
      <c r="C31" s="56">
        <f>'protein crop data'!C22</f>
        <v>0.10473359999999998</v>
      </c>
      <c r="D31" s="56">
        <f>'protein crop data'!C30</f>
        <v>2.2830000000000002E-4</v>
      </c>
      <c r="E31" s="56">
        <f>'protein crop data'!C14</f>
        <v>0.23449530000000002</v>
      </c>
      <c r="F31" s="56">
        <f>'protein crop data'!C39</f>
        <v>0.23449530000000002</v>
      </c>
      <c r="G31" s="56">
        <f>IF(B31&gt;E31,F31,F31*B31/E31)</f>
        <v>0.12999000000000002</v>
      </c>
      <c r="H31" s="61">
        <v>0.35</v>
      </c>
      <c r="I31" s="58">
        <f>F31*H31</f>
        <v>8.2073355000000001E-2</v>
      </c>
      <c r="J31" s="58">
        <f>G31*H31</f>
        <v>4.5496500000000002E-2</v>
      </c>
      <c r="K31" s="26"/>
      <c r="L31" s="26"/>
      <c r="M31" s="6">
        <f>+IF(H31&lt;15%,1,IF(H31&lt;30%,2,IF(H31&lt;50%,3,4)))</f>
        <v>3</v>
      </c>
      <c r="N31" s="52"/>
      <c r="O31" s="52"/>
      <c r="P31" s="52"/>
      <c r="Q31" s="52"/>
    </row>
    <row r="32" spans="1:17" ht="15" customHeight="1" outlineLevel="1" x14ac:dyDescent="0.25">
      <c r="A32" s="55" t="s">
        <v>29</v>
      </c>
      <c r="B32" s="56">
        <f>'protein crop data'!C9</f>
        <v>0.61510370000000025</v>
      </c>
      <c r="C32" s="56">
        <f>'protein crop data'!C25</f>
        <v>0.70061570000000006</v>
      </c>
      <c r="D32" s="56">
        <f>'protein crop data'!C33</f>
        <v>3.8402499999999999E-2</v>
      </c>
      <c r="E32" s="56">
        <f>'protein crop data'!C17</f>
        <v>1.2773169000000004</v>
      </c>
      <c r="F32" s="56">
        <f>'protein crop data'!C41</f>
        <v>0.61145408768109277</v>
      </c>
      <c r="G32" s="56">
        <f>IF(B32&gt;E32,F32,F32*B32/E32)</f>
        <v>0.29445133914126131</v>
      </c>
      <c r="H32" s="63">
        <v>0.25</v>
      </c>
      <c r="I32" s="58">
        <f>F32*H32</f>
        <v>0.15286352192027319</v>
      </c>
      <c r="J32" s="58">
        <f>G32*H32</f>
        <v>7.3612834785315329E-2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73.240292902410758</v>
      </c>
      <c r="G34" s="29">
        <f>+G36+G63</f>
        <v>39.870969850712328</v>
      </c>
      <c r="H34" s="30"/>
      <c r="I34" s="30">
        <f>+I36+I63</f>
        <v>21.341976828100357</v>
      </c>
      <c r="J34" s="30">
        <f>+J36+J63</f>
        <v>8.0205090259654543</v>
      </c>
      <c r="K34" s="31">
        <f>IF(I34=0,0,J34/I34)</f>
        <v>0.3758090963441158</v>
      </c>
      <c r="L34" s="31">
        <f>+I34/$I$89</f>
        <v>0.31671229152979452</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23.160247882480679</v>
      </c>
      <c r="C36" s="49">
        <f t="shared" si="7"/>
        <v>22.335455241999998</v>
      </c>
      <c r="D36" s="49">
        <f t="shared" si="7"/>
        <v>2.154393405</v>
      </c>
      <c r="E36" s="49">
        <f t="shared" si="7"/>
        <v>43.341309719480677</v>
      </c>
      <c r="F36" s="49">
        <f>+F38+F45+F51+F57</f>
        <v>43.212355294592697</v>
      </c>
      <c r="G36" s="49">
        <f>+G38+G45+G51+G57</f>
        <v>11.34428800689426</v>
      </c>
      <c r="H36" s="50"/>
      <c r="I36" s="50">
        <f>+I38+I45+I51+I57</f>
        <v>16.949550881643702</v>
      </c>
      <c r="J36" s="50">
        <f>+J38+J45+J51+J57</f>
        <v>3.8220040287688013</v>
      </c>
      <c r="K36" s="51">
        <f>IF(I36=0,0,J36/I36)</f>
        <v>0.22549293815849816</v>
      </c>
      <c r="L36" s="51">
        <f>+I36/$I$89</f>
        <v>0.25152923477351757</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8.0011378763986851</v>
      </c>
      <c r="C38" s="49">
        <f t="shared" si="8"/>
        <v>15.91548907</v>
      </c>
      <c r="D38" s="49">
        <f t="shared" si="8"/>
        <v>1.253416632</v>
      </c>
      <c r="E38" s="49">
        <f t="shared" si="8"/>
        <v>22.663210314398686</v>
      </c>
      <c r="F38" s="49">
        <f>F40+F41+F42+F43</f>
        <v>22.53425588951071</v>
      </c>
      <c r="G38" s="49">
        <f>G40+G41+G42+G43</f>
        <v>-0.30078650059779999</v>
      </c>
      <c r="H38" s="50"/>
      <c r="I38" s="50">
        <f>SUM(I40:I43)</f>
        <v>10.311606092242318</v>
      </c>
      <c r="J38" s="50">
        <f>SUM(J40:J43)</f>
        <v>-0.12933819525705401</v>
      </c>
      <c r="K38" s="51">
        <f>IF(I38=0,0,J38/I38)</f>
        <v>-1.2542972850209862E-2</v>
      </c>
      <c r="L38" s="51">
        <f>+I38/$I$89</f>
        <v>0.15302295664226637</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(MIN((B23-D23)*'oilseed data'!R40,B23-D23-G23)*0.79)</f>
        <v>-0.30692500061</v>
      </c>
      <c r="C40" s="56"/>
      <c r="D40" s="56"/>
      <c r="E40" s="56">
        <f>B40-D40</f>
        <v>-0.30692500061</v>
      </c>
      <c r="F40" s="56">
        <f>(B40-D40)*0.98</f>
        <v>-0.30078650059779999</v>
      </c>
      <c r="G40" s="56">
        <f>F40</f>
        <v>-0.30078650059779999</v>
      </c>
      <c r="H40" s="61">
        <v>0.43</v>
      </c>
      <c r="I40" s="58">
        <f>F40*H40</f>
        <v>-0.12933819525705401</v>
      </c>
      <c r="J40" s="58">
        <f>G40*H40</f>
        <v>-0.12933819525705401</v>
      </c>
      <c r="K40" s="26"/>
      <c r="L40" s="26"/>
      <c r="M40" s="6">
        <f>+IF(H40&lt;15%,1,IF(H40&lt;30%,2,IF(H40&lt;50%,3,4)))</f>
        <v>3</v>
      </c>
      <c r="N40" s="73"/>
      <c r="O40" s="73"/>
      <c r="P40" s="52"/>
      <c r="Q40" s="52"/>
    </row>
    <row r="41" spans="1:17" ht="15" customHeight="1" outlineLevel="2" x14ac:dyDescent="0.25">
      <c r="A41" s="55" t="s">
        <v>34</v>
      </c>
      <c r="B41" s="56">
        <f>(MIN(C23*'oilseed data'!R40,C23-(F23-G23))*0.79-B43)</f>
        <v>8.008062877008685</v>
      </c>
      <c r="C41" s="56"/>
      <c r="D41" s="56">
        <f>+'oilseed data'!R35</f>
        <v>1.253416632</v>
      </c>
      <c r="E41" s="56">
        <f>B41-D41</f>
        <v>6.7546462450086846</v>
      </c>
      <c r="F41" s="56">
        <f>(B41-D41)*0.98</f>
        <v>6.6195533201085111</v>
      </c>
      <c r="G41" s="56">
        <v>0</v>
      </c>
      <c r="H41" s="61">
        <v>0.45500000000000002</v>
      </c>
      <c r="I41" s="58">
        <f>F41*H41</f>
        <v>3.0118967606493725</v>
      </c>
      <c r="J41" s="58">
        <f>G41*H41</f>
        <v>0</v>
      </c>
      <c r="K41" s="26"/>
      <c r="L41" s="26"/>
      <c r="M41" s="6">
        <f>+IF(H41&lt;15%,1,IF(H41&lt;30%,2,IF(H41&lt;50%,3,4)))</f>
        <v>3</v>
      </c>
      <c r="N41" s="73"/>
      <c r="O41" s="73"/>
      <c r="P41" s="52"/>
      <c r="Q41" s="52"/>
    </row>
    <row r="42" spans="1:17" ht="15" customHeight="1" outlineLevel="2" x14ac:dyDescent="0.25">
      <c r="A42" s="55" t="s">
        <v>35</v>
      </c>
      <c r="B42" s="56"/>
      <c r="C42" s="56">
        <f>+'oilseed data'!R31</f>
        <v>15.91548907</v>
      </c>
      <c r="D42" s="56"/>
      <c r="E42" s="56">
        <f>C42</f>
        <v>15.91548907</v>
      </c>
      <c r="F42" s="56">
        <f>(C42-D42)</f>
        <v>15.91548907</v>
      </c>
      <c r="G42" s="56">
        <v>0</v>
      </c>
      <c r="H42" s="61">
        <v>0.45500000000000002</v>
      </c>
      <c r="I42" s="58">
        <f>F42*H42</f>
        <v>7.2415475268499998</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11.263538334604503</v>
      </c>
      <c r="C45" s="49">
        <f t="shared" si="9"/>
        <v>0.50066498299999995</v>
      </c>
      <c r="D45" s="49">
        <f t="shared" si="9"/>
        <v>0.50673240399999997</v>
      </c>
      <c r="E45" s="49">
        <f t="shared" si="9"/>
        <v>11.257470913604504</v>
      </c>
      <c r="F45" s="49">
        <f>F47+F48+F49</f>
        <v>11.257470913604504</v>
      </c>
      <c r="G45" s="49">
        <f>G47+G48+G49</f>
        <v>8.5731933323762117</v>
      </c>
      <c r="H45" s="50"/>
      <c r="I45" s="50">
        <f>SUM(I47:I49)</f>
        <v>3.714965401489486</v>
      </c>
      <c r="J45" s="50">
        <f>SUM(J47:J49)</f>
        <v>2.8291537996841498</v>
      </c>
      <c r="K45" s="51">
        <f>IF(I45=0,0,J45/I45)</f>
        <v>0.76155589458513473</v>
      </c>
      <c r="L45" s="51">
        <f>+I45/$I$89</f>
        <v>5.5129626216746525E-2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data'!R41,B24-D24-G24)*0.57)</f>
        <v>9.0799257363762109</v>
      </c>
      <c r="C47" s="56"/>
      <c r="D47" s="56">
        <f>+'oilseed data'!R36</f>
        <v>0.50673240399999997</v>
      </c>
      <c r="E47" s="56">
        <f>B47-D47</f>
        <v>8.5731933323762117</v>
      </c>
      <c r="F47" s="56">
        <f>(B47-D47)</f>
        <v>8.5731933323762117</v>
      </c>
      <c r="G47" s="56">
        <f>F47</f>
        <v>8.5731933323762117</v>
      </c>
      <c r="H47" s="61">
        <v>0.33</v>
      </c>
      <c r="I47" s="58">
        <f>F47*H47</f>
        <v>2.8291537996841498</v>
      </c>
      <c r="J47" s="58">
        <f>G47*H47</f>
        <v>2.8291537996841498</v>
      </c>
      <c r="K47" s="26"/>
      <c r="L47" s="26"/>
      <c r="M47" s="6">
        <f>+IF(H47&lt;15%,1,IF(H47&lt;30%,2,IF(H47&lt;50%,3,4)))</f>
        <v>3</v>
      </c>
      <c r="N47" s="52"/>
      <c r="O47" s="52"/>
      <c r="P47" s="52"/>
      <c r="Q47" s="52"/>
    </row>
    <row r="48" spans="1:17" ht="15" customHeight="1" outlineLevel="2" x14ac:dyDescent="0.25">
      <c r="A48" s="55" t="s">
        <v>39</v>
      </c>
      <c r="B48" s="56">
        <f>C24*'oilseed data'!R41*0.57</f>
        <v>2.1836125982282915</v>
      </c>
      <c r="C48" s="56"/>
      <c r="D48" s="56"/>
      <c r="E48" s="56">
        <f>B48-D48</f>
        <v>2.1836125982282915</v>
      </c>
      <c r="F48" s="56">
        <f>(B48-D48)</f>
        <v>2.1836125982282915</v>
      </c>
      <c r="G48" s="56">
        <v>0</v>
      </c>
      <c r="H48" s="61">
        <v>0.33</v>
      </c>
      <c r="I48" s="58">
        <f>F48*H48</f>
        <v>0.72059215741533622</v>
      </c>
      <c r="J48" s="58">
        <f>G48*H48</f>
        <v>0</v>
      </c>
      <c r="K48" s="26"/>
      <c r="L48" s="26"/>
      <c r="M48" s="6">
        <f>+IF(H48&lt;15%,1,IF(H48&lt;30%,2,IF(H48&lt;50%,3,4)))</f>
        <v>3</v>
      </c>
      <c r="N48" s="52"/>
      <c r="O48" s="52"/>
      <c r="P48" s="52"/>
      <c r="Q48" s="52"/>
    </row>
    <row r="49" spans="1:28" ht="15" customHeight="1" outlineLevel="2" x14ac:dyDescent="0.25">
      <c r="A49" s="55" t="s">
        <v>40</v>
      </c>
      <c r="B49" s="56"/>
      <c r="C49" s="56">
        <f>+'oilseed data'!R32</f>
        <v>0.50066498299999995</v>
      </c>
      <c r="D49" s="56"/>
      <c r="E49" s="56">
        <f>C49</f>
        <v>0.50066498299999995</v>
      </c>
      <c r="F49" s="56">
        <f>IF((C49-D49)&lt;0,0,C49-D49)</f>
        <v>0.50066498299999995</v>
      </c>
      <c r="G49" s="56">
        <v>0</v>
      </c>
      <c r="H49" s="61">
        <v>0.33</v>
      </c>
      <c r="I49" s="58">
        <f>F49*H49</f>
        <v>0.16521944439</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3.301571671477491</v>
      </c>
      <c r="C51" s="49">
        <f t="shared" si="10"/>
        <v>3.4832614609999992</v>
      </c>
      <c r="D51" s="49">
        <f t="shared" si="10"/>
        <v>0.26077008899999998</v>
      </c>
      <c r="E51" s="49">
        <f t="shared" si="10"/>
        <v>6.52406304347749</v>
      </c>
      <c r="F51" s="49">
        <f>F53+F54+F55</f>
        <v>6.52406304347749</v>
      </c>
      <c r="G51" s="49">
        <f>G53+G54+G55</f>
        <v>2.9395331451158482</v>
      </c>
      <c r="H51" s="50"/>
      <c r="I51" s="50">
        <f>SUM(I53:I55)</f>
        <v>2.3486626956518966</v>
      </c>
      <c r="J51" s="50">
        <f>SUM(J53:J55)</f>
        <v>1.0582319322417053</v>
      </c>
      <c r="K51" s="51">
        <f>IF(I51=0,0,J51/I51)</f>
        <v>0.45056786323588355</v>
      </c>
      <c r="L51" s="51">
        <f>+I51/$I$89</f>
        <v>3.485386336803864E-2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data'!R42,B25-D25-F25)*55%</f>
        <v>3.2003032341158479</v>
      </c>
      <c r="C53" s="56"/>
      <c r="D53" s="56">
        <f>+'oilseed data'!R37</f>
        <v>0.26077008899999998</v>
      </c>
      <c r="E53" s="56">
        <f>B53-D53</f>
        <v>2.9395331451158482</v>
      </c>
      <c r="F53" s="56">
        <f>(B53-D53)</f>
        <v>2.9395331451158482</v>
      </c>
      <c r="G53" s="56">
        <f>F53</f>
        <v>2.9395331451158482</v>
      </c>
      <c r="H53" s="61">
        <v>0.36</v>
      </c>
      <c r="I53" s="58">
        <f>F53*H53</f>
        <v>1.0582319322417053</v>
      </c>
      <c r="J53" s="58">
        <f>G53*H53</f>
        <v>1.0582319322417053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data'!R42*55%</f>
        <v>0.10126843736164295</v>
      </c>
      <c r="C54" s="56"/>
      <c r="D54" s="56"/>
      <c r="E54" s="56">
        <f>B54-D54</f>
        <v>0.10126843736164295</v>
      </c>
      <c r="F54" s="56">
        <f>(B54-D54)</f>
        <v>0.10126843736164295</v>
      </c>
      <c r="G54" s="56">
        <v>0</v>
      </c>
      <c r="H54" s="61">
        <v>0.36</v>
      </c>
      <c r="I54" s="58">
        <f>F54*H54</f>
        <v>3.6456637450191461E-2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data'!R33</f>
        <v>3.4832614609999992</v>
      </c>
      <c r="D55" s="56"/>
      <c r="E55" s="56">
        <f>C55</f>
        <v>3.4832614609999992</v>
      </c>
      <c r="F55" s="56">
        <f>C55-D55</f>
        <v>3.4832614609999992</v>
      </c>
      <c r="G55" s="56">
        <v>0</v>
      </c>
      <c r="H55" s="61">
        <v>0.36</v>
      </c>
      <c r="I55" s="58">
        <f>F55*H55</f>
        <v>1.2539741259599997</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0.59399999999999997</v>
      </c>
      <c r="C57" s="49">
        <f t="shared" si="11"/>
        <v>2.4360397279999999</v>
      </c>
      <c r="D57" s="49">
        <f t="shared" si="11"/>
        <v>0.13347428</v>
      </c>
      <c r="E57" s="49">
        <f t="shared" si="11"/>
        <v>2.8965654479999996</v>
      </c>
      <c r="F57" s="49">
        <f>F59+F60+F61</f>
        <v>2.8965654479999996</v>
      </c>
      <c r="G57" s="49">
        <f>G59+G60+G61</f>
        <v>0.13234803000000001</v>
      </c>
      <c r="H57" s="50"/>
      <c r="I57" s="50">
        <f>SUM(I59:I61)</f>
        <v>0.57431669226000004</v>
      </c>
      <c r="J57" s="50">
        <f>SUM(J59:J61)</f>
        <v>6.3956492099999998E-2</v>
      </c>
      <c r="K57" s="51">
        <f>IF(I57=0,0,J57/I57)</f>
        <v>0.111361019036943</v>
      </c>
      <c r="L57" s="51">
        <f>+I57/$I$89</f>
        <v>8.5227885464659973E-3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2.385965122</v>
      </c>
      <c r="D59" s="56">
        <v>7.1370099999999992E-2</v>
      </c>
      <c r="E59" s="56">
        <f>B59+C59-D59</f>
        <v>2.3145950219999998</v>
      </c>
      <c r="F59" s="56">
        <f>E59</f>
        <v>2.3145950219999998</v>
      </c>
      <c r="G59" s="56">
        <f>IF(B59&gt;E59,F59,F59*(B59-D59)/E59)</f>
        <v>-7.1370099999999992E-2</v>
      </c>
      <c r="H59" s="63">
        <v>0.16</v>
      </c>
      <c r="I59" s="58">
        <f>F59*H59</f>
        <v>0.37033520351999999</v>
      </c>
      <c r="J59" s="58">
        <f>G59*H59</f>
        <v>-1.1419215999999999E-2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0.379</v>
      </c>
      <c r="C60" s="56">
        <v>5.4028770000000004E-3</v>
      </c>
      <c r="D60" s="56">
        <v>6.1505809999999987E-3</v>
      </c>
      <c r="E60" s="56">
        <f>B60+C60-D60</f>
        <v>0.37825229599999999</v>
      </c>
      <c r="F60" s="56">
        <f>E60</f>
        <v>0.37825229599999999</v>
      </c>
      <c r="G60" s="56">
        <v>0</v>
      </c>
      <c r="H60" s="61">
        <v>0.34</v>
      </c>
      <c r="I60" s="58">
        <f>F60*H60</f>
        <v>0.12860578064</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0.215</v>
      </c>
      <c r="C61" s="56">
        <v>4.4671728999999993E-2</v>
      </c>
      <c r="D61" s="56">
        <v>5.5953599000000014E-2</v>
      </c>
      <c r="E61" s="56">
        <f>B61+C61-D61</f>
        <v>0.20371813</v>
      </c>
      <c r="F61" s="56">
        <f>E61</f>
        <v>0.20371813</v>
      </c>
      <c r="G61" s="56">
        <f>IF(B61&gt;E61,F61,F61*(B61-D61)/E61)</f>
        <v>0.20371813</v>
      </c>
      <c r="H61" s="61">
        <v>0.37</v>
      </c>
      <c r="I61" s="58">
        <f>F61*H61</f>
        <v>7.5375708099999994E-2</v>
      </c>
      <c r="J61" s="58">
        <f>G61*H61</f>
        <v>7.5375708099999994E-2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30.877328049323292</v>
      </c>
      <c r="C63" s="49">
        <f t="shared" si="12"/>
        <v>3.6217064339999996</v>
      </c>
      <c r="D63" s="49">
        <f t="shared" si="12"/>
        <v>0.91812463999999994</v>
      </c>
      <c r="E63" s="49">
        <f t="shared" si="12"/>
        <v>33.58090984332329</v>
      </c>
      <c r="F63" s="49">
        <f>SUM(F65:F72)</f>
        <v>30.02793760781806</v>
      </c>
      <c r="G63" s="49">
        <f>SUM(G65:G72)</f>
        <v>28.526681843818064</v>
      </c>
      <c r="H63" s="50"/>
      <c r="I63" s="50">
        <f>SUM(I65:I72)</f>
        <v>4.3924259464566529</v>
      </c>
      <c r="J63" s="50">
        <f>SUM(J65:J72)</f>
        <v>4.198504997196653</v>
      </c>
      <c r="K63" s="51">
        <f>IF(I63=0,0,J63/I63)</f>
        <v>0.95585106006933707</v>
      </c>
      <c r="L63" s="51">
        <f>+I63/$I$89</f>
        <v>6.5183056756276947E-2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3.77568581604352</v>
      </c>
      <c r="C65" s="56">
        <v>0.46731787700000005</v>
      </c>
      <c r="D65" s="56">
        <v>0.21403787100000002</v>
      </c>
      <c r="E65" s="56">
        <f t="shared" ref="E65:E67" si="13">B65+C65-D65</f>
        <v>4.0289658220435198</v>
      </c>
      <c r="F65" s="56">
        <f>E65</f>
        <v>4.0289658220435198</v>
      </c>
      <c r="G65" s="56">
        <f>+F65</f>
        <v>4.0289658220435198</v>
      </c>
      <c r="H65" s="63">
        <v>0.19</v>
      </c>
      <c r="I65" s="58">
        <f>F65*H65</f>
        <v>0.76550350618826879</v>
      </c>
      <c r="J65" s="58">
        <f>G65*H65</f>
        <v>0.76550350618826879</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0.955301938064124</v>
      </c>
      <c r="C66" s="56"/>
      <c r="D66" s="56"/>
      <c r="E66" s="56">
        <f t="shared" si="13"/>
        <v>0.955301938064124</v>
      </c>
      <c r="F66" s="56">
        <v>0.64342182673649229</v>
      </c>
      <c r="G66" s="56">
        <f>+F66</f>
        <v>0.64342182673649229</v>
      </c>
      <c r="H66" s="65">
        <v>0.73</v>
      </c>
      <c r="I66" s="58">
        <f>F66*H66</f>
        <v>0.46969793351763933</v>
      </c>
      <c r="J66" s="58">
        <f>G66*H66</f>
        <v>0.46969793351763933</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'cereal data'!C60*(C77*0.362+(1-C77)*0.276)</f>
        <v>3.0865158456918778</v>
      </c>
      <c r="C67" s="67">
        <v>0.40281553600000003</v>
      </c>
      <c r="D67" s="67">
        <v>0.212122914</v>
      </c>
      <c r="E67" s="67">
        <f t="shared" si="13"/>
        <v>3.2772084676918776</v>
      </c>
      <c r="F67" s="67">
        <f>E67</f>
        <v>3.2772084676918776</v>
      </c>
      <c r="G67" s="67">
        <f>IF(B67&gt;E67,F67,F67*(B67-D67)/E67)</f>
        <v>2.8743929316918777</v>
      </c>
      <c r="H67" s="68" t="s">
        <v>53</v>
      </c>
      <c r="I67" s="69">
        <f>(B67-D67)*0.3+C67*0.27</f>
        <v>0.97107807422756331</v>
      </c>
      <c r="J67" s="69">
        <f>(B67-D67)*0.3</f>
        <v>0.86231787950756333</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5.8624999999999998</v>
      </c>
      <c r="C68" s="56"/>
      <c r="D68" s="56"/>
      <c r="E68" s="56">
        <f>+B68+C68-D68</f>
        <v>5.8624999999999998</v>
      </c>
      <c r="F68" s="56">
        <f>+E68</f>
        <v>5.8624999999999998</v>
      </c>
      <c r="G68" s="56">
        <f>+F68</f>
        <v>5.8624999999999998</v>
      </c>
      <c r="H68" s="57">
        <v>5.3999999999999999E-2</v>
      </c>
      <c r="I68" s="58">
        <f>+F68*$H$68</f>
        <v>0.316575</v>
      </c>
      <c r="J68" s="58">
        <f>+G68*$H$68</f>
        <v>0.316575</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data'!C63+'cereal data'!C65)*0.15</f>
        <v>7.2984281545637755</v>
      </c>
      <c r="C69" s="56">
        <v>2.9057941999999996E-2</v>
      </c>
      <c r="D69" s="56">
        <v>0.124462108</v>
      </c>
      <c r="E69" s="56">
        <f>B69+C69-D69</f>
        <v>7.2030239885637748</v>
      </c>
      <c r="F69" s="56">
        <f>E69</f>
        <v>7.2030239885637748</v>
      </c>
      <c r="G69" s="56">
        <f>IF(B69&gt;E69,F69,F69*(B69-D69)/E69)</f>
        <v>7.2030239885637748</v>
      </c>
      <c r="H69" s="71">
        <v>0.155</v>
      </c>
      <c r="I69" s="58">
        <f>F69*H69</f>
        <v>1.1164687182273851</v>
      </c>
      <c r="J69" s="58">
        <f>G69*H69</f>
        <v>1.1164687182273851</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0.43618574799999998</v>
      </c>
      <c r="D70" s="56">
        <v>3.2179880000000001E-2</v>
      </c>
      <c r="E70" s="56">
        <f>B70+C70-D70</f>
        <v>0.40400586799999999</v>
      </c>
      <c r="F70" s="56">
        <f>E70</f>
        <v>0.40400586799999999</v>
      </c>
      <c r="G70" s="56">
        <f>IF(B70&gt;E70,F70,F70*B70/E70)</f>
        <v>0</v>
      </c>
      <c r="H70" s="57">
        <v>7.4999999999999997E-2</v>
      </c>
      <c r="I70" s="58">
        <f>F70*H70</f>
        <v>3.0300440099999999E-2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6.5992641966399983</v>
      </c>
      <c r="C71" s="56">
        <v>0.69443435999999992</v>
      </c>
      <c r="D71" s="56">
        <v>0.21010674499999996</v>
      </c>
      <c r="E71" s="56">
        <f>B71+C71-D71</f>
        <v>7.0835918116399981</v>
      </c>
      <c r="F71" s="56">
        <f>E71</f>
        <v>7.0835918116399981</v>
      </c>
      <c r="G71" s="56">
        <f>IF(B71&gt;E71,F71,F71*(B71-D71)/E71)</f>
        <v>6.3891574516399983</v>
      </c>
      <c r="H71" s="57">
        <v>7.9000000000000001E-2</v>
      </c>
      <c r="I71" s="58">
        <f>F71*H71</f>
        <v>0.5596037531195599</v>
      </c>
      <c r="J71" s="58">
        <f>G71*H71</f>
        <v>0.50474343867955984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3.2996320983199992</v>
      </c>
      <c r="C72" s="67">
        <v>1.5918949709999999</v>
      </c>
      <c r="D72" s="67">
        <v>0.12521512199999998</v>
      </c>
      <c r="E72" s="67">
        <f>B72+C72-D72</f>
        <v>4.7663119473199984</v>
      </c>
      <c r="F72" s="67">
        <f>E72*0.32</f>
        <v>1.5252198231423995</v>
      </c>
      <c r="G72" s="67">
        <f>+IF(B72&gt;F72,F72,B72-D72)</f>
        <v>1.5252198231423995</v>
      </c>
      <c r="H72" s="77" t="s">
        <v>95</v>
      </c>
      <c r="I72" s="69">
        <f>G72*0.107+(F72-G72)*0.042</f>
        <v>0.16319852107623675</v>
      </c>
      <c r="J72" s="69">
        <f>G72*0.107</f>
        <v>0.16319852107623675</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8.9922505570649029</v>
      </c>
      <c r="G74" s="29">
        <f>SUM(G76:G80)</f>
        <v>8.768419550502724</v>
      </c>
      <c r="H74" s="30"/>
      <c r="I74" s="30">
        <f>SUM(I76:I80)</f>
        <v>2.2699273603724341</v>
      </c>
      <c r="J74" s="30">
        <f>SUM(J76:J80)</f>
        <v>2.1267443799631973</v>
      </c>
      <c r="K74" s="31">
        <f>IF(I74=0,0,J74/I74)</f>
        <v>0.93692177868381465</v>
      </c>
      <c r="L74" s="31">
        <f>+I74/$I$89</f>
        <v>3.368544074901058E-2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0.42699999999999999</v>
      </c>
      <c r="C76" s="56">
        <v>0.38657178599999997</v>
      </c>
      <c r="D76" s="56">
        <v>0.24819166299999995</v>
      </c>
      <c r="E76" s="56">
        <f>B76+C76-D76</f>
        <v>0.56538012300000007</v>
      </c>
      <c r="F76" s="56">
        <f>E76</f>
        <v>0.56538012300000007</v>
      </c>
      <c r="G76" s="56">
        <f>IF(B76&gt;E76,F76,F76*B76/E76)</f>
        <v>0.42699999999999999</v>
      </c>
      <c r="H76" s="65">
        <v>0.65</v>
      </c>
      <c r="I76" s="58">
        <f>F76*H76</f>
        <v>0.36749707995000008</v>
      </c>
      <c r="J76" s="58">
        <f>G76*H76</f>
        <v>0.27755000000000002</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1.8012000000000001</v>
      </c>
      <c r="C77" s="56">
        <v>0.14092176200000001</v>
      </c>
      <c r="D77" s="56">
        <v>0.56985122399999999</v>
      </c>
      <c r="E77" s="56">
        <f>B77+C77-D77</f>
        <v>1.3722705380000002</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1.044675</v>
      </c>
      <c r="C78" s="56">
        <v>1.8943858000000001E-2</v>
      </c>
      <c r="D78" s="56">
        <v>0.46770712599999997</v>
      </c>
      <c r="E78" s="56">
        <f>B78+C78-D78</f>
        <v>0.59591173200000014</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2.6636387904688652</v>
      </c>
      <c r="C79" s="56">
        <v>9.973950899999999E-2</v>
      </c>
      <c r="D79" s="56">
        <v>0.77876330399999993</v>
      </c>
      <c r="E79" s="56">
        <v>2.4226933600639513</v>
      </c>
      <c r="F79" s="56">
        <v>1.9568704340649026</v>
      </c>
      <c r="G79" s="56">
        <v>1.871419550502724</v>
      </c>
      <c r="H79" s="65">
        <v>0.623</v>
      </c>
      <c r="I79" s="58">
        <f>F79*H79</f>
        <v>1.2191302804224342</v>
      </c>
      <c r="J79" s="58">
        <f>G79*H79</f>
        <v>1.1658943799631971</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957.73216808157133</v>
      </c>
      <c r="G82" s="82">
        <f>SUM(G84:G87)</f>
        <v>957.73216808157133</v>
      </c>
      <c r="H82" s="30"/>
      <c r="I82" s="82">
        <f>SUM(I84:I87)</f>
        <v>28.141462766752529</v>
      </c>
      <c r="J82" s="82">
        <f>SUM(J84:J87)</f>
        <v>28.141462766752529</v>
      </c>
      <c r="K82" s="31">
        <f>IF(I82=0,0,J82/I82)</f>
        <v>1</v>
      </c>
      <c r="L82" s="31">
        <f>+I82/$I$89</f>
        <v>0.41761582029849414</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672.23028578715616</v>
      </c>
      <c r="C84" s="79"/>
      <c r="D84" s="79"/>
      <c r="E84" s="79">
        <f>+B84+C84-D84</f>
        <v>672.23028578715616</v>
      </c>
      <c r="F84" s="79">
        <f t="shared" ref="F84:G86" si="15">+E84</f>
        <v>672.23028578715616</v>
      </c>
      <c r="G84" s="79">
        <f t="shared" si="15"/>
        <v>672.23028578715616</v>
      </c>
      <c r="H84" s="57">
        <v>2.5972429865201825E-2</v>
      </c>
      <c r="I84" s="79">
        <f>+F84*H84</f>
        <v>17.459453950871492</v>
      </c>
      <c r="J84" s="79">
        <f>+H84*G84</f>
        <v>17.459453950871492</v>
      </c>
      <c r="K84" s="93"/>
      <c r="L84" s="93"/>
      <c r="M84" s="6">
        <f>+IF(H84&lt;15%,1,IF(H84&lt;30%,2,IF(H84&lt;50%,3,4)))</f>
        <v>1</v>
      </c>
    </row>
    <row r="85" spans="1:28" s="96" customFormat="1" ht="15" customHeight="1" outlineLevel="1" x14ac:dyDescent="0.2">
      <c r="A85" s="55" t="s">
        <v>69</v>
      </c>
      <c r="B85" s="79">
        <v>236.07339000000002</v>
      </c>
      <c r="C85" s="79"/>
      <c r="D85" s="79"/>
      <c r="E85" s="79">
        <f>+B85+C85-D85</f>
        <v>236.07339000000002</v>
      </c>
      <c r="F85" s="79">
        <f t="shared" si="15"/>
        <v>236.07339000000002</v>
      </c>
      <c r="G85" s="79">
        <f t="shared" si="15"/>
        <v>236.07339000000002</v>
      </c>
      <c r="H85" s="57">
        <v>2.9487499999999996E-2</v>
      </c>
      <c r="I85" s="79">
        <f>+F85*H85</f>
        <v>6.9612140876249997</v>
      </c>
      <c r="J85" s="79">
        <f>+H85*G85</f>
        <v>6.9612140876249997</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47.824810641415233</v>
      </c>
      <c r="C86" s="79"/>
      <c r="D86" s="79"/>
      <c r="E86" s="79">
        <f>+B86+C86-D86</f>
        <v>47.824810641415233</v>
      </c>
      <c r="F86" s="79">
        <f t="shared" si="15"/>
        <v>47.824810641415233</v>
      </c>
      <c r="G86" s="79">
        <f t="shared" si="15"/>
        <v>47.824810641415233</v>
      </c>
      <c r="H86" s="57">
        <v>7.2099999999999997E-2</v>
      </c>
      <c r="I86" s="79">
        <f>+F86*H86</f>
        <v>3.4481688472460381</v>
      </c>
      <c r="J86" s="79">
        <f>+H86*G86</f>
        <v>3.4481688472460381</v>
      </c>
      <c r="K86" s="94"/>
      <c r="L86" s="94"/>
      <c r="M86" s="6">
        <f>+IF(H86&lt;15%,1,IF(H86&lt;30%,2,IF(H86&lt;50%,3,4)))</f>
        <v>1</v>
      </c>
    </row>
    <row r="87" spans="1:28" s="136" customFormat="1" ht="14.25" customHeight="1" outlineLevel="1" x14ac:dyDescent="0.2">
      <c r="A87" s="55" t="s">
        <v>101</v>
      </c>
      <c r="B87" s="56">
        <v>3.2350000000000003</v>
      </c>
      <c r="C87" s="56">
        <v>3.729979600000001E-2</v>
      </c>
      <c r="D87" s="56">
        <v>1.668618143</v>
      </c>
      <c r="E87" s="56">
        <f>B87+C87-D87</f>
        <v>1.6036816530000004</v>
      </c>
      <c r="F87" s="56">
        <f>E87</f>
        <v>1.6036816530000004</v>
      </c>
      <c r="G87" s="56">
        <f>IF(B87&gt;E87,F87,F87*B87/E87)</f>
        <v>1.6036816530000004</v>
      </c>
      <c r="H87" s="71">
        <v>0.17</v>
      </c>
      <c r="I87" s="56">
        <f>F87*H87</f>
        <v>0.27262588101000007</v>
      </c>
      <c r="J87" s="56">
        <f>G87*H87</f>
        <v>0.27262588101000007</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67.386007423373471</v>
      </c>
      <c r="J89" s="82">
        <f>+J74+J82+J34+J6</f>
        <v>52.518036261620537</v>
      </c>
      <c r="K89" s="31">
        <f>IF(I89=0,0,J89/I89)</f>
        <v>0.77936115032991493</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44.263422947738363</v>
      </c>
      <c r="J91" s="105">
        <f t="shared" si="16"/>
        <v>42.936072984066406</v>
      </c>
      <c r="K91" s="106">
        <f>+J91/I91</f>
        <v>0.97001248716713229</v>
      </c>
      <c r="L91" s="5"/>
      <c r="M91" s="6"/>
    </row>
    <row r="92" spans="1:28" x14ac:dyDescent="0.25">
      <c r="A92" s="107" t="s">
        <v>75</v>
      </c>
      <c r="B92" s="108"/>
      <c r="C92" s="109"/>
      <c r="D92" s="109"/>
      <c r="E92" s="110"/>
      <c r="F92" s="110"/>
      <c r="G92" s="110"/>
      <c r="H92" s="111">
        <v>2</v>
      </c>
      <c r="I92" s="112">
        <f t="shared" si="16"/>
        <v>3.951170148621332</v>
      </c>
      <c r="J92" s="112">
        <f t="shared" si="16"/>
        <v>3.3361012193045023</v>
      </c>
      <c r="K92" s="113">
        <f>+J92/I92</f>
        <v>0.84433246198434575</v>
      </c>
      <c r="L92" s="5"/>
      <c r="M92" s="6"/>
    </row>
    <row r="93" spans="1:28" x14ac:dyDescent="0.25">
      <c r="A93" s="114" t="s">
        <v>76</v>
      </c>
      <c r="B93" s="110"/>
      <c r="C93" s="110"/>
      <c r="D93" s="110"/>
      <c r="E93" s="110"/>
      <c r="F93" s="110"/>
      <c r="G93" s="110"/>
      <c r="H93" s="115">
        <v>3</v>
      </c>
      <c r="I93" s="112">
        <f t="shared" si="16"/>
        <v>16.927589033123702</v>
      </c>
      <c r="J93" s="112">
        <f t="shared" si="16"/>
        <v>4.3327197447688013</v>
      </c>
      <c r="K93" s="113">
        <f>+J93/I93</f>
        <v>0.25595610433893379</v>
      </c>
      <c r="L93" s="5"/>
      <c r="M93" s="6"/>
    </row>
    <row r="94" spans="1:28" x14ac:dyDescent="0.25">
      <c r="A94" s="116" t="s">
        <v>77</v>
      </c>
      <c r="B94" s="117"/>
      <c r="C94" s="117"/>
      <c r="D94" s="117"/>
      <c r="E94" s="117"/>
      <c r="F94" s="117"/>
      <c r="G94" s="117"/>
      <c r="H94" s="118">
        <v>4</v>
      </c>
      <c r="I94" s="119">
        <f t="shared" si="16"/>
        <v>2.2438252938900733</v>
      </c>
      <c r="J94" s="119">
        <f t="shared" si="16"/>
        <v>1.9131423134808365</v>
      </c>
      <c r="K94" s="120">
        <f>+J94/I94</f>
        <v>0.85262534417911895</v>
      </c>
      <c r="L94" s="5"/>
      <c r="M94" s="6"/>
    </row>
    <row r="95" spans="1:28" ht="25.5" customHeight="1" x14ac:dyDescent="0.25">
      <c r="A95" s="309" t="s">
        <v>78</v>
      </c>
      <c r="B95" s="310"/>
      <c r="C95" s="310"/>
      <c r="D95" s="310"/>
      <c r="E95" s="310"/>
      <c r="F95" s="310"/>
      <c r="G95" s="310"/>
      <c r="H95" s="310"/>
      <c r="I95" s="310"/>
      <c r="J95" s="310"/>
      <c r="K95" s="310"/>
      <c r="L95" s="310"/>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B96"/>
  <sheetViews>
    <sheetView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5703125"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108</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159.77051212075995</v>
      </c>
      <c r="G6" s="29">
        <f>G9+G21+G27</f>
        <v>146.78056812754409</v>
      </c>
      <c r="H6" s="30"/>
      <c r="I6" s="30">
        <f>I9+I21+I27</f>
        <v>16.15946472140422</v>
      </c>
      <c r="J6" s="30">
        <f>J9+J21+J27</f>
        <v>14.846790504026449</v>
      </c>
      <c r="K6" s="31">
        <f>J6/I6</f>
        <v>0.91876746909573981</v>
      </c>
      <c r="L6" s="31">
        <f>+I6/$I$89</f>
        <v>0.23027408963146037</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265.46612846099998</v>
      </c>
      <c r="C9" s="49">
        <f t="shared" ref="C9:J9" si="0">SUM(C11:C19)</f>
        <v>16.496491048999996</v>
      </c>
      <c r="D9" s="49">
        <f t="shared" si="0"/>
        <v>26.450344737000005</v>
      </c>
      <c r="E9" s="49">
        <f t="shared" si="0"/>
        <v>255.51227477300003</v>
      </c>
      <c r="F9" s="49">
        <f t="shared" si="0"/>
        <v>156.44566481253722</v>
      </c>
      <c r="G9" s="49">
        <f t="shared" si="0"/>
        <v>143.74699340677614</v>
      </c>
      <c r="H9" s="50"/>
      <c r="I9" s="50">
        <f t="shared" si="0"/>
        <v>15.261463239379095</v>
      </c>
      <c r="J9" s="50">
        <f t="shared" si="0"/>
        <v>14.029913118865023</v>
      </c>
      <c r="K9" s="51">
        <f>J9/I9</f>
        <v>0.91930327379511634</v>
      </c>
      <c r="L9" s="51">
        <f>+I9/$I$89</f>
        <v>0.21747747307725382</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data'!B3</f>
        <v>114.21698393599999</v>
      </c>
      <c r="C11" s="56">
        <f>+'cereal data'!B15</f>
        <v>6.9630877499999997</v>
      </c>
      <c r="D11" s="56">
        <f>+'cereal data'!B27</f>
        <v>14.813286536</v>
      </c>
      <c r="E11" s="56">
        <f>+B11+C11-D11</f>
        <v>106.36678515</v>
      </c>
      <c r="F11" s="56">
        <f>+'cereal data'!B39</f>
        <v>48.378999999999991</v>
      </c>
      <c r="G11" s="56">
        <f>IF(B11&gt;E11,F11,F11*B11/E11)-C11</f>
        <v>41.415912249999991</v>
      </c>
      <c r="H11" s="57">
        <v>0.11</v>
      </c>
      <c r="I11" s="58">
        <f>F11*H11</f>
        <v>5.3216899999999994</v>
      </c>
      <c r="J11" s="58">
        <f>G11*H11</f>
        <v>4.5557503474999992</v>
      </c>
      <c r="K11" s="26"/>
      <c r="L11" s="26"/>
      <c r="M11" s="6">
        <f>+IF(H11&lt;15%,1,IF(H11&lt;30%,2,IF(H11&lt;50%,3,4)))</f>
        <v>1</v>
      </c>
      <c r="N11" s="73"/>
      <c r="O11" s="72"/>
      <c r="P11" s="52"/>
      <c r="Q11" s="52"/>
    </row>
    <row r="12" spans="1:17" ht="15" customHeight="1" outlineLevel="1" x14ac:dyDescent="0.25">
      <c r="A12" s="55" t="str">
        <f>+'cereal data'!A4</f>
        <v>Barley</v>
      </c>
      <c r="B12" s="56">
        <f>+'cereal data'!B4</f>
        <v>45.785655555000012</v>
      </c>
      <c r="C12" s="56">
        <f>+'cereal data'!B16</f>
        <v>1.072334084</v>
      </c>
      <c r="D12" s="56">
        <f>+'cereal data'!B28</f>
        <v>5.6307603380000009</v>
      </c>
      <c r="E12" s="56">
        <f t="shared" ref="E12:E19" si="1">+B12+C12-D12</f>
        <v>41.227229301000008</v>
      </c>
      <c r="F12" s="56">
        <f>+'cereal data'!B40</f>
        <v>33.135989000000002</v>
      </c>
      <c r="G12" s="56">
        <f>IF(B12&gt;E12,F12,F12*B12/E12)</f>
        <v>33.135989000000002</v>
      </c>
      <c r="H12" s="57">
        <v>0.1</v>
      </c>
      <c r="I12" s="58">
        <f t="shared" ref="I12:I19" si="2">F12*H12</f>
        <v>3.3135989000000006</v>
      </c>
      <c r="J12" s="58">
        <f t="shared" ref="J12:J19" si="3">G12*H12</f>
        <v>3.3135989000000006</v>
      </c>
      <c r="K12" s="26"/>
      <c r="L12" s="26"/>
      <c r="M12" s="6">
        <f t="shared" ref="M12:M19" si="4">+IF(H12&lt;15%,1,IF(H12&lt;30%,2,IF(H12&lt;50%,3,4)))</f>
        <v>1</v>
      </c>
      <c r="N12" s="73"/>
      <c r="O12" s="72"/>
      <c r="P12" s="52"/>
      <c r="Q12" s="52"/>
    </row>
    <row r="13" spans="1:17" ht="15" customHeight="1" outlineLevel="1" x14ac:dyDescent="0.25">
      <c r="A13" s="55" t="str">
        <f>+'cereal data'!A5</f>
        <v>Durum</v>
      </c>
      <c r="B13" s="56">
        <f>+'cereal data'!B5</f>
        <v>8.47072</v>
      </c>
      <c r="C13" s="56">
        <f>+'cereal data'!B17</f>
        <v>1.8064797890000002</v>
      </c>
      <c r="D13" s="56">
        <f>+'cereal data'!B29</f>
        <v>1.463136089</v>
      </c>
      <c r="E13" s="56">
        <f t="shared" si="1"/>
        <v>8.8140637000000002</v>
      </c>
      <c r="F13" s="56">
        <f>+'cereal data'!B41</f>
        <v>0.2</v>
      </c>
      <c r="G13" s="56">
        <f>IF(B13&gt;E13,F13,F13*B13/E13)</f>
        <v>0.19220918496425207</v>
      </c>
      <c r="H13" s="57">
        <v>0.12</v>
      </c>
      <c r="I13" s="58">
        <f t="shared" si="2"/>
        <v>2.4E-2</v>
      </c>
      <c r="J13" s="58">
        <f t="shared" si="3"/>
        <v>2.3065102195710247E-2</v>
      </c>
      <c r="K13" s="26"/>
      <c r="L13" s="26"/>
      <c r="M13" s="6">
        <f t="shared" si="4"/>
        <v>1</v>
      </c>
      <c r="N13" s="73"/>
      <c r="O13" s="72"/>
      <c r="P13" s="52"/>
      <c r="Q13" s="52"/>
    </row>
    <row r="14" spans="1:17" ht="15" customHeight="1" outlineLevel="1" x14ac:dyDescent="0.25">
      <c r="A14" s="55" t="str">
        <f>+'cereal data'!A6</f>
        <v>Maize</v>
      </c>
      <c r="B14" s="56">
        <f>+'cereal data'!B6</f>
        <v>68.672508969999996</v>
      </c>
      <c r="C14" s="56">
        <f>+'cereal data'!B18</f>
        <v>6.1252460099999997</v>
      </c>
      <c r="D14" s="56">
        <f>+'cereal data'!B30</f>
        <v>4.1950274299999997</v>
      </c>
      <c r="E14" s="56">
        <f t="shared" si="1"/>
        <v>70.602727549999997</v>
      </c>
      <c r="F14" s="56">
        <f>+'cereal data'!B42</f>
        <v>53.940000000000005</v>
      </c>
      <c r="G14" s="56">
        <f>F14-C14*0.9</f>
        <v>48.427278591000004</v>
      </c>
      <c r="H14" s="57">
        <v>0.08</v>
      </c>
      <c r="I14" s="58">
        <f t="shared" si="2"/>
        <v>4.3152000000000008</v>
      </c>
      <c r="J14" s="58">
        <f t="shared" si="3"/>
        <v>3.8741822872800005</v>
      </c>
      <c r="K14" s="26"/>
      <c r="L14" s="26"/>
      <c r="M14" s="6">
        <f t="shared" si="4"/>
        <v>1</v>
      </c>
      <c r="N14" s="73"/>
      <c r="O14" s="72"/>
      <c r="P14" s="52"/>
      <c r="Q14" s="52"/>
    </row>
    <row r="15" spans="1:17" ht="15" customHeight="1" outlineLevel="1" x14ac:dyDescent="0.25">
      <c r="A15" s="55" t="str">
        <f>+'cereal data'!A7</f>
        <v>Rye</v>
      </c>
      <c r="B15" s="56">
        <f>+'cereal data'!B7</f>
        <v>6.5792604504987091</v>
      </c>
      <c r="C15" s="56">
        <f>+'cereal data'!B19</f>
        <v>0.28921191100000004</v>
      </c>
      <c r="D15" s="56">
        <f>+'cereal data'!B31</f>
        <v>7.1110434E-2</v>
      </c>
      <c r="E15" s="56">
        <f t="shared" si="1"/>
        <v>6.7973619274987085</v>
      </c>
      <c r="F15" s="56">
        <f>+'cereal data'!B43</f>
        <v>1.9945156419804184</v>
      </c>
      <c r="G15" s="56">
        <f>IF(B15&gt;E15,F15,F15*B15/(B15+C15-D15))</f>
        <v>1.9305192251270342</v>
      </c>
      <c r="H15" s="57">
        <v>0.11</v>
      </c>
      <c r="I15" s="58">
        <f t="shared" si="2"/>
        <v>0.21939672061784601</v>
      </c>
      <c r="J15" s="58">
        <f t="shared" si="3"/>
        <v>0.21235711476397376</v>
      </c>
      <c r="K15" s="26"/>
      <c r="L15" s="26"/>
      <c r="M15" s="6">
        <f t="shared" si="4"/>
        <v>1</v>
      </c>
      <c r="N15" s="73"/>
      <c r="O15" s="72"/>
      <c r="P15" s="52"/>
      <c r="Q15" s="52"/>
    </row>
    <row r="16" spans="1:17" ht="15" customHeight="1" outlineLevel="1" x14ac:dyDescent="0.25">
      <c r="A16" s="55" t="str">
        <f>+'cereal data'!A8</f>
        <v>Sorghum</v>
      </c>
      <c r="B16" s="56">
        <f>+'cereal data'!B8</f>
        <v>0.57859000000000005</v>
      </c>
      <c r="C16" s="56">
        <f>+'cereal data'!B20</f>
        <v>8.5229344999999998E-2</v>
      </c>
      <c r="D16" s="56">
        <f>+'cereal data'!B32</f>
        <v>9.4928889999999991E-3</v>
      </c>
      <c r="E16" s="56">
        <f t="shared" si="1"/>
        <v>0.65432645600000006</v>
      </c>
      <c r="F16" s="56">
        <f>+'cereal data'!B44</f>
        <v>0.4840352005048828</v>
      </c>
      <c r="G16" s="56">
        <f>IF(B16&gt;E16,F16,F16*B16/(B16+C16-D16))</f>
        <v>0.42800948072947875</v>
      </c>
      <c r="H16" s="57">
        <v>0.11</v>
      </c>
      <c r="I16" s="58">
        <f t="shared" si="2"/>
        <v>5.3243872055537107E-2</v>
      </c>
      <c r="J16" s="58">
        <f t="shared" si="3"/>
        <v>4.708104288024266E-2</v>
      </c>
      <c r="K16" s="26"/>
      <c r="L16" s="26"/>
      <c r="M16" s="6">
        <f t="shared" si="4"/>
        <v>1</v>
      </c>
      <c r="N16" s="73"/>
      <c r="O16" s="72"/>
      <c r="P16" s="52"/>
      <c r="Q16" s="52"/>
    </row>
    <row r="17" spans="1:17" ht="15" customHeight="1" outlineLevel="1" x14ac:dyDescent="0.25">
      <c r="A17" s="55" t="str">
        <f>+'cereal data'!A9</f>
        <v>Oats</v>
      </c>
      <c r="B17" s="56">
        <f>+'cereal data'!B9</f>
        <v>7.0649799999999994</v>
      </c>
      <c r="C17" s="56">
        <f>+'cereal data'!B21</f>
        <v>3.1741077999999999E-2</v>
      </c>
      <c r="D17" s="56">
        <f>+'cereal data'!B33</f>
        <v>0.25090119699999996</v>
      </c>
      <c r="E17" s="56">
        <f t="shared" si="1"/>
        <v>6.8458198809999988</v>
      </c>
      <c r="F17" s="56">
        <f>+'cereal data'!B45</f>
        <v>5.3632946389683251</v>
      </c>
      <c r="G17" s="56">
        <f>IF(B17&gt;E17,F17,F17*B17/(B17+C17-D17))</f>
        <v>5.3632946389683251</v>
      </c>
      <c r="H17" s="57">
        <v>0.11</v>
      </c>
      <c r="I17" s="58">
        <f t="shared" si="2"/>
        <v>0.58996241028651575</v>
      </c>
      <c r="J17" s="58">
        <f t="shared" si="3"/>
        <v>0.58996241028651575</v>
      </c>
      <c r="K17" s="26"/>
      <c r="L17" s="26"/>
      <c r="M17" s="6">
        <f t="shared" si="4"/>
        <v>1</v>
      </c>
      <c r="N17" s="73"/>
      <c r="O17" s="72"/>
      <c r="P17" s="52"/>
      <c r="Q17" s="52"/>
    </row>
    <row r="18" spans="1:17" ht="15" customHeight="1" outlineLevel="1" x14ac:dyDescent="0.25">
      <c r="A18" s="55" t="str">
        <f>+'cereal data'!A10</f>
        <v>Triticale</v>
      </c>
      <c r="B18" s="56">
        <f>+'cereal data'!B10</f>
        <v>9.8387999999999973</v>
      </c>
      <c r="C18" s="56">
        <f>+'cereal data'!B22</f>
        <v>4.6535100000000002E-4</v>
      </c>
      <c r="D18" s="56">
        <f>+'cereal data'!B34</f>
        <v>1.7654120000000001E-3</v>
      </c>
      <c r="E18" s="56">
        <f t="shared" si="1"/>
        <v>9.8374999389999989</v>
      </c>
      <c r="F18" s="56">
        <f>+'cereal data'!B46</f>
        <v>9.0999575595510009</v>
      </c>
      <c r="G18" s="56">
        <f>IF(B18&gt;E18,F18,F18*B18/(B18+C18-D18))</f>
        <v>9.0999575595510009</v>
      </c>
      <c r="H18" s="57">
        <v>0.11</v>
      </c>
      <c r="I18" s="58">
        <f t="shared" si="2"/>
        <v>1.0009953315506102</v>
      </c>
      <c r="J18" s="58">
        <f t="shared" si="3"/>
        <v>1.0009953315506102</v>
      </c>
      <c r="K18" s="26"/>
      <c r="L18" s="26"/>
      <c r="M18" s="6">
        <f t="shared" si="4"/>
        <v>1</v>
      </c>
      <c r="N18" s="73"/>
      <c r="O18" s="72"/>
      <c r="P18" s="52"/>
      <c r="Q18" s="52"/>
    </row>
    <row r="19" spans="1:17" ht="15" customHeight="1" outlineLevel="1" x14ac:dyDescent="0.25">
      <c r="A19" s="55" t="str">
        <f>+'cereal data'!A11</f>
        <v>Others</v>
      </c>
      <c r="B19" s="56">
        <f>+'cereal data'!B11</f>
        <v>4.2586295495012907</v>
      </c>
      <c r="C19" s="56">
        <f>+'cereal data'!B23</f>
        <v>0.122695731</v>
      </c>
      <c r="D19" s="56">
        <f>+'cereal data'!B35</f>
        <v>1.4864412E-2</v>
      </c>
      <c r="E19" s="56">
        <f t="shared" si="1"/>
        <v>4.3664608685012913</v>
      </c>
      <c r="F19" s="56">
        <f>+'cereal data'!B47</f>
        <v>3.8488727715326054</v>
      </c>
      <c r="G19" s="56">
        <f>IF(B19&gt;E19,F19,F19*B19/(B19+C19-D19))</f>
        <v>3.7538234764360938</v>
      </c>
      <c r="H19" s="57">
        <v>0.11</v>
      </c>
      <c r="I19" s="58">
        <f t="shared" si="2"/>
        <v>0.42337600486858662</v>
      </c>
      <c r="J19" s="58">
        <f t="shared" si="3"/>
        <v>0.4129205824079703</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26.271819999999998</v>
      </c>
      <c r="C21" s="49">
        <f t="shared" si="5"/>
        <v>15.973689299</v>
      </c>
      <c r="D21" s="49">
        <f t="shared" si="5"/>
        <v>0.98343231499999995</v>
      </c>
      <c r="E21" s="49">
        <f t="shared" si="5"/>
        <v>41.262076983999997</v>
      </c>
      <c r="F21" s="49">
        <f t="shared" si="5"/>
        <v>1.5359043999999999</v>
      </c>
      <c r="G21" s="49">
        <f t="shared" si="5"/>
        <v>1.5359043999999999</v>
      </c>
      <c r="H21" s="50"/>
      <c r="I21" s="50">
        <f>SUM(I23:I25)</f>
        <v>0.45231952419999999</v>
      </c>
      <c r="J21" s="50">
        <f>SUM(J23:J25)</f>
        <v>0.45231952419999999</v>
      </c>
      <c r="K21" s="51">
        <f>J21/I21</f>
        <v>1</v>
      </c>
      <c r="L21" s="51">
        <f>+I21/$I$89</f>
        <v>6.4456012902288301E-3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data'!Q4</f>
        <v>1.2401000000000004</v>
      </c>
      <c r="C23" s="56">
        <f>+'oilseed data'!Q12</f>
        <v>11.218803402000001</v>
      </c>
      <c r="D23" s="56">
        <f>+'oilseed data'!Q16</f>
        <v>0.12563176400000001</v>
      </c>
      <c r="E23" s="56">
        <f>+B23+C23-D23</f>
        <v>12.333271638000001</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+'oilseed data'!Q5</f>
        <v>16.472999999999999</v>
      </c>
      <c r="C24" s="56">
        <f>+'oilseed data'!Q13</f>
        <v>4.5025685549999999</v>
      </c>
      <c r="D24" s="56">
        <f>+'oilseed data'!Q17</f>
        <v>0.165129267</v>
      </c>
      <c r="E24" s="56">
        <f>+B24+C24-D24</f>
        <v>20.810439287999998</v>
      </c>
      <c r="F24" s="56">
        <f>+B24*1%</f>
        <v>0.16472999999999999</v>
      </c>
      <c r="G24" s="56">
        <f>F24</f>
        <v>0.16472999999999999</v>
      </c>
      <c r="H24" s="62">
        <f>H47*0.57</f>
        <v>0.18809999999999999</v>
      </c>
      <c r="I24" s="58">
        <f>F24*H24</f>
        <v>3.0985712999999995E-2</v>
      </c>
      <c r="J24" s="58">
        <f>G24*H24</f>
        <v>3.0985712999999995E-2</v>
      </c>
      <c r="K24" s="26"/>
      <c r="L24" s="26"/>
      <c r="M24" s="6">
        <f>+IF(H24&lt;15%,1,IF(H24&lt;30%,2,IF(H24&lt;50%,3,4)))</f>
        <v>2</v>
      </c>
      <c r="N24" s="52"/>
      <c r="O24" s="52"/>
      <c r="P24" s="52"/>
      <c r="Q24" s="52"/>
    </row>
    <row r="25" spans="1:17" ht="15" customHeight="1" outlineLevel="1" x14ac:dyDescent="0.25">
      <c r="A25" s="55" t="s">
        <v>24</v>
      </c>
      <c r="B25" s="56">
        <f>+'oilseed data'!Q6</f>
        <v>8.5587199999999992</v>
      </c>
      <c r="C25" s="56">
        <f>+'oilseed data'!Q14</f>
        <v>0.252317342</v>
      </c>
      <c r="D25" s="56">
        <f>+'oilseed data'!Q18</f>
        <v>0.692671284</v>
      </c>
      <c r="E25" s="56">
        <f>+B25+C25-D25</f>
        <v>8.1183660579999994</v>
      </c>
      <c r="F25" s="56">
        <f>+B25*2%</f>
        <v>0.17117439999999998</v>
      </c>
      <c r="G25" s="56">
        <f>F25</f>
        <v>0.17117439999999998</v>
      </c>
      <c r="H25" s="57">
        <v>0.14799999999999999</v>
      </c>
      <c r="I25" s="58">
        <f>F25*H25</f>
        <v>2.5333811199999997E-2</v>
      </c>
      <c r="J25" s="58">
        <f>G25*H25</f>
        <v>2.5333811199999997E-2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2.9053740000000006</v>
      </c>
      <c r="C27" s="49">
        <f t="shared" si="6"/>
        <v>0.85002069999999996</v>
      </c>
      <c r="D27" s="49">
        <f t="shared" si="6"/>
        <v>0.53830489999999998</v>
      </c>
      <c r="E27" s="49">
        <f t="shared" si="6"/>
        <v>3.217089800000001</v>
      </c>
      <c r="F27" s="49">
        <f t="shared" si="6"/>
        <v>1.7889429082227406</v>
      </c>
      <c r="G27" s="49">
        <f t="shared" si="6"/>
        <v>1.49767032076795</v>
      </c>
      <c r="H27" s="50"/>
      <c r="I27" s="50">
        <f>SUM(I29:I32)</f>
        <v>0.44568195782512304</v>
      </c>
      <c r="J27" s="50">
        <f>SUM(J29:J32)</f>
        <v>0.3645578609614254</v>
      </c>
      <c r="K27" s="51">
        <f>J27/I27</f>
        <v>0.81797760613964732</v>
      </c>
      <c r="L27" s="51">
        <f>+I27/$I$89</f>
        <v>6.3510152639776858E-3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data'!B4</f>
        <v>1.4551100000000006</v>
      </c>
      <c r="C29" s="56">
        <f>'protein crop data'!B20</f>
        <v>0.14381759999999999</v>
      </c>
      <c r="D29" s="56">
        <f>'protein crop data'!B28</f>
        <v>0.26751960000000002</v>
      </c>
      <c r="E29" s="56">
        <f>'protein crop data'!B12</f>
        <v>1.3314080000000006</v>
      </c>
      <c r="F29" s="56">
        <f>'protein crop data'!B36</f>
        <v>0.98765962727394097</v>
      </c>
      <c r="G29" s="56">
        <f>IF(B29&gt;E29,F29,F29*B29/E29)</f>
        <v>0.98765962727394097</v>
      </c>
      <c r="H29" s="63">
        <v>0.22500000000000001</v>
      </c>
      <c r="I29" s="58">
        <f>F29*H29</f>
        <v>0.22222341613663671</v>
      </c>
      <c r="J29" s="58">
        <f>G29*H29</f>
        <v>0.22222341613663671</v>
      </c>
      <c r="K29" s="26"/>
      <c r="L29" s="26"/>
      <c r="M29" s="6">
        <f>+IF(H29&lt;15%,1,IF(H29&lt;30%,2,IF(H29&lt;50%,3,4)))</f>
        <v>2</v>
      </c>
      <c r="N29" s="52"/>
      <c r="O29" s="52"/>
      <c r="P29" s="52"/>
      <c r="Q29" s="52"/>
    </row>
    <row r="30" spans="1:17" ht="15" customHeight="1" outlineLevel="1" x14ac:dyDescent="0.25">
      <c r="A30" s="55" t="s">
        <v>27</v>
      </c>
      <c r="B30" s="56">
        <f>'protein crop data'!B5</f>
        <v>0.73054999999999992</v>
      </c>
      <c r="C30" s="56">
        <f>'protein crop data'!B21</f>
        <v>2.8815799999999996E-2</v>
      </c>
      <c r="D30" s="56">
        <f>'protein crop data'!B29</f>
        <v>0.23605109999999996</v>
      </c>
      <c r="E30" s="56">
        <f>'protein crop data'!B13</f>
        <v>0.52331469999999991</v>
      </c>
      <c r="F30" s="56">
        <f>'protein crop data'!B37</f>
        <v>0.15907714512864507</v>
      </c>
      <c r="G30" s="56">
        <f>IF(B30&gt;E30,F30,F30*B30/E30)</f>
        <v>0.15907714512864507</v>
      </c>
      <c r="H30" s="63">
        <v>0.26</v>
      </c>
      <c r="I30" s="58">
        <f>F30*H30</f>
        <v>4.1360057733447718E-2</v>
      </c>
      <c r="J30" s="58">
        <f>G30*H30</f>
        <v>4.1360057733447718E-2</v>
      </c>
      <c r="K30" s="26"/>
      <c r="L30" s="26"/>
      <c r="M30" s="6">
        <f>+IF(H30&lt;15%,1,IF(H30&lt;30%,2,IF(H30&lt;50%,3,4)))</f>
        <v>2</v>
      </c>
      <c r="N30" s="52"/>
      <c r="O30" s="52"/>
      <c r="P30" s="52"/>
      <c r="Q30" s="52"/>
    </row>
    <row r="31" spans="1:17" ht="15" customHeight="1" outlineLevel="1" x14ac:dyDescent="0.25">
      <c r="A31" s="55" t="s">
        <v>28</v>
      </c>
      <c r="B31" s="56">
        <f>'protein crop data'!B6</f>
        <v>0.13241</v>
      </c>
      <c r="C31" s="56">
        <f>'protein crop data'!B22</f>
        <v>8.3207800000000012E-2</v>
      </c>
      <c r="D31" s="56">
        <f>'protein crop data'!B30</f>
        <v>1.4830000000000003E-4</v>
      </c>
      <c r="E31" s="56">
        <f>'protein crop data'!B14</f>
        <v>0.21546950000000004</v>
      </c>
      <c r="F31" s="56">
        <f>'protein crop data'!B39</f>
        <v>0.21546950000000004</v>
      </c>
      <c r="G31" s="56">
        <f>IF(B31&gt;E31,F31,F31*B31/E31)</f>
        <v>0.13241</v>
      </c>
      <c r="H31" s="61">
        <v>0.35</v>
      </c>
      <c r="I31" s="58">
        <f>F31*H31</f>
        <v>7.5414325000000004E-2</v>
      </c>
      <c r="J31" s="58">
        <f>G31*H31</f>
        <v>4.6343499999999996E-2</v>
      </c>
      <c r="K31" s="26"/>
      <c r="L31" s="26"/>
      <c r="M31" s="6">
        <f>+IF(H31&lt;15%,1,IF(H31&lt;30%,2,IF(H31&lt;50%,3,4)))</f>
        <v>3</v>
      </c>
      <c r="N31" s="52"/>
      <c r="O31" s="52"/>
      <c r="P31" s="52"/>
      <c r="Q31" s="52"/>
    </row>
    <row r="32" spans="1:17" ht="15" customHeight="1" outlineLevel="1" x14ac:dyDescent="0.25">
      <c r="A32" s="55" t="s">
        <v>29</v>
      </c>
      <c r="B32" s="56">
        <f>'protein crop data'!B9</f>
        <v>0.58730400000000005</v>
      </c>
      <c r="C32" s="56">
        <f>'protein crop data'!B25</f>
        <v>0.59417949999999997</v>
      </c>
      <c r="D32" s="56">
        <f>'protein crop data'!B33</f>
        <v>3.4585900000000003E-2</v>
      </c>
      <c r="E32" s="56">
        <f>'protein crop data'!B17</f>
        <v>1.1468976000000002</v>
      </c>
      <c r="F32" s="56">
        <f>'protein crop data'!B41</f>
        <v>0.42673663582015459</v>
      </c>
      <c r="G32" s="56">
        <f>IF(B32&gt;E32,F32,F32*B32/E32)</f>
        <v>0.21852354836536411</v>
      </c>
      <c r="H32" s="63">
        <v>0.25</v>
      </c>
      <c r="I32" s="58">
        <f>F32*H32</f>
        <v>0.10668415895503865</v>
      </c>
      <c r="J32" s="58">
        <f>G32*H32</f>
        <v>5.4630887091341028E-2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78.586631719579884</v>
      </c>
      <c r="G34" s="29">
        <f>+G36+G63</f>
        <v>41.930041307043027</v>
      </c>
      <c r="H34" s="30"/>
      <c r="I34" s="30">
        <f>+I36+I63</f>
        <v>23.513458814240451</v>
      </c>
      <c r="J34" s="30">
        <f>+J36+J63</f>
        <v>8.6588175228296187</v>
      </c>
      <c r="K34" s="31">
        <f>IF(I34=0,0,J34/I34)</f>
        <v>0.36824941797102095</v>
      </c>
      <c r="L34" s="31">
        <f>+I34/$I$89</f>
        <v>0.33506928700207256</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23.754798600533327</v>
      </c>
      <c r="C36" s="49">
        <f t="shared" si="7"/>
        <v>25.549558010000002</v>
      </c>
      <c r="D36" s="49">
        <f t="shared" si="7"/>
        <v>2.0294489149999997</v>
      </c>
      <c r="E36" s="49">
        <f t="shared" si="7"/>
        <v>47.274907695533329</v>
      </c>
      <c r="F36" s="49">
        <f>+F38+F45+F51+F57</f>
        <v>47.146237988803648</v>
      </c>
      <c r="G36" s="49">
        <f>+G38+G45+G51+G57</f>
        <v>12.145017418266782</v>
      </c>
      <c r="H36" s="50"/>
      <c r="I36" s="50">
        <f>+I38+I45+I51+I57</f>
        <v>18.790926182210825</v>
      </c>
      <c r="J36" s="50">
        <f>+J38+J45+J51+J57</f>
        <v>4.1321062228929915</v>
      </c>
      <c r="K36" s="51">
        <f>IF(I36=0,0,J36/I36)</f>
        <v>0.21989901843182236</v>
      </c>
      <c r="L36" s="51">
        <f>+I36/$I$89</f>
        <v>0.26777269510722745</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7.8979394314840077</v>
      </c>
      <c r="C38" s="49">
        <f t="shared" si="8"/>
        <v>19.889443155000002</v>
      </c>
      <c r="D38" s="49">
        <f t="shared" si="8"/>
        <v>1.164454095</v>
      </c>
      <c r="E38" s="49">
        <f t="shared" si="8"/>
        <v>26.622928491484011</v>
      </c>
      <c r="F38" s="49">
        <f>F40+F41+F42+F43</f>
        <v>26.494258784754329</v>
      </c>
      <c r="G38" s="49">
        <f>G40+G41+G42+G43</f>
        <v>0</v>
      </c>
      <c r="H38" s="50"/>
      <c r="I38" s="50">
        <f>SUM(I40:I43)</f>
        <v>12.105887747063219</v>
      </c>
      <c r="J38" s="50">
        <f>SUM(J40:J43)</f>
        <v>0</v>
      </c>
      <c r="K38" s="51">
        <f>IF(I38=0,0,J38/I38)</f>
        <v>0</v>
      </c>
      <c r="L38" s="51">
        <f>+I38/$I$89</f>
        <v>0.17251018695212023</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MAX(MIN((B23-D23)*'oilseed data'!Q40,B23-D23-G23)*0.79,0)</f>
        <v>0</v>
      </c>
      <c r="C40" s="56"/>
      <c r="D40" s="56"/>
      <c r="E40" s="56">
        <f>B40-D40</f>
        <v>0</v>
      </c>
      <c r="F40" s="56">
        <f>(B40-D40)*0.98</f>
        <v>0</v>
      </c>
      <c r="G40" s="56">
        <f>F40</f>
        <v>0</v>
      </c>
      <c r="H40" s="61">
        <v>0.43</v>
      </c>
      <c r="I40" s="58">
        <f>F40*H40</f>
        <v>0</v>
      </c>
      <c r="J40" s="58">
        <f>G40*H40</f>
        <v>0</v>
      </c>
      <c r="K40" s="26"/>
      <c r="L40" s="26"/>
      <c r="M40" s="6">
        <f>+IF(H40&lt;15%,1,IF(H40&lt;30%,2,IF(H40&lt;50%,3,4)))</f>
        <v>3</v>
      </c>
      <c r="N40" s="73"/>
      <c r="O40" s="73"/>
      <c r="P40" s="52"/>
      <c r="Q40" s="52"/>
    </row>
    <row r="41" spans="1:17" ht="15" customHeight="1" outlineLevel="2" x14ac:dyDescent="0.25">
      <c r="A41" s="55" t="s">
        <v>34</v>
      </c>
      <c r="B41" s="56">
        <f>(MIN(C23*'oilseed data'!Q40,C23-(F23-G23))*0.79-B43)</f>
        <v>7.5979394314840079</v>
      </c>
      <c r="C41" s="56"/>
      <c r="D41" s="56">
        <f>+'oilseed data'!Q35</f>
        <v>1.164454095</v>
      </c>
      <c r="E41" s="56">
        <f>B41-D41</f>
        <v>6.4334853364840079</v>
      </c>
      <c r="F41" s="56">
        <f>(B41-D41)*0.98</f>
        <v>6.3048156297543274</v>
      </c>
      <c r="G41" s="56">
        <v>0</v>
      </c>
      <c r="H41" s="61">
        <v>0.45500000000000002</v>
      </c>
      <c r="I41" s="58">
        <f>F41*H41</f>
        <v>2.8686911115382192</v>
      </c>
      <c r="J41" s="58">
        <f>G41*H41</f>
        <v>0</v>
      </c>
      <c r="K41" s="26"/>
      <c r="L41" s="26"/>
      <c r="M41" s="6">
        <f>+IF(H41&lt;15%,1,IF(H41&lt;30%,2,IF(H41&lt;50%,3,4)))</f>
        <v>3</v>
      </c>
      <c r="N41" s="73"/>
      <c r="O41" s="73"/>
      <c r="P41" s="52"/>
      <c r="Q41" s="52"/>
    </row>
    <row r="42" spans="1:17" ht="15" customHeight="1" outlineLevel="2" x14ac:dyDescent="0.25">
      <c r="A42" s="55" t="s">
        <v>35</v>
      </c>
      <c r="B42" s="56"/>
      <c r="C42" s="56">
        <f>+'oilseed data'!Q31</f>
        <v>19.889443155000002</v>
      </c>
      <c r="D42" s="56"/>
      <c r="E42" s="56">
        <f>C42</f>
        <v>19.889443155000002</v>
      </c>
      <c r="F42" s="56">
        <f>(C42-D42)</f>
        <v>19.889443155000002</v>
      </c>
      <c r="G42" s="56">
        <v>0</v>
      </c>
      <c r="H42" s="61">
        <v>0.45500000000000002</v>
      </c>
      <c r="I42" s="58">
        <f>F42*H42</f>
        <v>9.0496966355250006</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11.327703508005008</v>
      </c>
      <c r="C45" s="49">
        <f t="shared" si="9"/>
        <v>0.32875747799999999</v>
      </c>
      <c r="D45" s="49">
        <f t="shared" si="9"/>
        <v>0.40531827799999998</v>
      </c>
      <c r="E45" s="49">
        <f t="shared" si="9"/>
        <v>11.251142708005009</v>
      </c>
      <c r="F45" s="49">
        <f>F47+F48+F49</f>
        <v>11.251142708005009</v>
      </c>
      <c r="G45" s="49">
        <f>G47+G48+G49</f>
        <v>8.4715113724350228</v>
      </c>
      <c r="H45" s="50"/>
      <c r="I45" s="50">
        <f>SUM(I47:I49)</f>
        <v>3.7128770936416533</v>
      </c>
      <c r="J45" s="50">
        <f>SUM(J47:J49)</f>
        <v>2.7955987529035577</v>
      </c>
      <c r="K45" s="51">
        <f>IF(I45=0,0,J45/I45)</f>
        <v>0.75294675325802041</v>
      </c>
      <c r="L45" s="51">
        <f>+I45/$I$89</f>
        <v>5.2908893171403168E-2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data'!Q41,B24-D24-G24)*0.57)</f>
        <v>8.8768296504350221</v>
      </c>
      <c r="C47" s="56"/>
      <c r="D47" s="56">
        <f>+'oilseed data'!Q36</f>
        <v>0.40531827799999998</v>
      </c>
      <c r="E47" s="56">
        <f>B47-D47</f>
        <v>8.4715113724350228</v>
      </c>
      <c r="F47" s="56">
        <f>(B47-D47)</f>
        <v>8.4715113724350228</v>
      </c>
      <c r="G47" s="56">
        <f>F47</f>
        <v>8.4715113724350228</v>
      </c>
      <c r="H47" s="61">
        <v>0.33</v>
      </c>
      <c r="I47" s="58">
        <f>F47*H47</f>
        <v>2.7955987529035577</v>
      </c>
      <c r="J47" s="58">
        <f>G47*H47</f>
        <v>2.7955987529035577</v>
      </c>
      <c r="K47" s="26"/>
      <c r="L47" s="26"/>
      <c r="M47" s="6">
        <f>+IF(H47&lt;15%,1,IF(H47&lt;30%,2,IF(H47&lt;50%,3,4)))</f>
        <v>3</v>
      </c>
      <c r="N47" s="52"/>
      <c r="O47" s="52"/>
      <c r="P47" s="52"/>
      <c r="Q47" s="52"/>
    </row>
    <row r="48" spans="1:17" ht="15" customHeight="1" outlineLevel="2" x14ac:dyDescent="0.25">
      <c r="A48" s="55" t="s">
        <v>39</v>
      </c>
      <c r="B48" s="56">
        <f>C24*'oilseed data'!Q41*0.57</f>
        <v>2.4508738575699853</v>
      </c>
      <c r="C48" s="56"/>
      <c r="D48" s="56"/>
      <c r="E48" s="56">
        <f>B48-D48</f>
        <v>2.4508738575699853</v>
      </c>
      <c r="F48" s="56">
        <f>(B48-D48)</f>
        <v>2.4508738575699853</v>
      </c>
      <c r="G48" s="56">
        <v>0</v>
      </c>
      <c r="H48" s="61">
        <v>0.33</v>
      </c>
      <c r="I48" s="58">
        <f>F48*H48</f>
        <v>0.80878837299809525</v>
      </c>
      <c r="J48" s="58">
        <f>G48*H48</f>
        <v>0</v>
      </c>
      <c r="K48" s="26"/>
      <c r="L48" s="26"/>
      <c r="M48" s="6">
        <f>+IF(H48&lt;15%,1,IF(H48&lt;30%,2,IF(H48&lt;50%,3,4)))</f>
        <v>3</v>
      </c>
      <c r="N48" s="52"/>
      <c r="O48" s="52"/>
      <c r="P48" s="52"/>
      <c r="Q48" s="52"/>
    </row>
    <row r="49" spans="1:28" ht="15" customHeight="1" outlineLevel="2" x14ac:dyDescent="0.25">
      <c r="A49" s="55" t="s">
        <v>40</v>
      </c>
      <c r="B49" s="56"/>
      <c r="C49" s="56">
        <f>+'oilseed data'!Q32</f>
        <v>0.32875747799999999</v>
      </c>
      <c r="D49" s="56"/>
      <c r="E49" s="56">
        <f>C49</f>
        <v>0.32875747799999999</v>
      </c>
      <c r="F49" s="56">
        <f>IF((C49-D49)&lt;0,0,C49-D49)</f>
        <v>0.32875747799999999</v>
      </c>
      <c r="G49" s="56">
        <v>0</v>
      </c>
      <c r="H49" s="61">
        <v>0.33</v>
      </c>
      <c r="I49" s="58">
        <f>F49*H49</f>
        <v>0.10848996774</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3.939155661044309</v>
      </c>
      <c r="C51" s="49">
        <f t="shared" si="10"/>
        <v>3.1549706320000004</v>
      </c>
      <c r="D51" s="49">
        <f t="shared" si="10"/>
        <v>0.31943186800000001</v>
      </c>
      <c r="E51" s="49">
        <f t="shared" si="10"/>
        <v>6.7746944250443093</v>
      </c>
      <c r="F51" s="49">
        <f>F53+F54+F55</f>
        <v>6.7746944250443093</v>
      </c>
      <c r="G51" s="49">
        <f>G53+G54+G55</f>
        <v>3.4972955508317609</v>
      </c>
      <c r="H51" s="50"/>
      <c r="I51" s="50">
        <f>SUM(I53:I55)</f>
        <v>2.4388899930159509</v>
      </c>
      <c r="J51" s="50">
        <f>SUM(J53:J55)</f>
        <v>1.2590263982994339</v>
      </c>
      <c r="K51" s="51">
        <f>IF(I51=0,0,J51/I51)</f>
        <v>0.51622926901369248</v>
      </c>
      <c r="L51" s="51">
        <f>+I51/$I$89</f>
        <v>3.4754441594165873E-2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data'!Q42,B25-D25-F25)*55%</f>
        <v>3.816727418831761</v>
      </c>
      <c r="C53" s="56"/>
      <c r="D53" s="56">
        <f>+'oilseed data'!Q37</f>
        <v>0.31943186800000001</v>
      </c>
      <c r="E53" s="56">
        <f>B53-D53</f>
        <v>3.4972955508317609</v>
      </c>
      <c r="F53" s="56">
        <f>(B53-D53)</f>
        <v>3.4972955508317609</v>
      </c>
      <c r="G53" s="56">
        <f>F53</f>
        <v>3.4972955508317609</v>
      </c>
      <c r="H53" s="61">
        <v>0.36</v>
      </c>
      <c r="I53" s="58">
        <f>F53*H53</f>
        <v>1.2590263982994339</v>
      </c>
      <c r="J53" s="58">
        <f>G53*H53</f>
        <v>1.2590263982994339</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data'!Q42*55%</f>
        <v>0.12242824221254808</v>
      </c>
      <c r="C54" s="56"/>
      <c r="D54" s="56"/>
      <c r="E54" s="56">
        <f>B54-D54</f>
        <v>0.12242824221254808</v>
      </c>
      <c r="F54" s="56">
        <f>(B54-D54)</f>
        <v>0.12242824221254808</v>
      </c>
      <c r="G54" s="56">
        <v>0</v>
      </c>
      <c r="H54" s="61">
        <v>0.36</v>
      </c>
      <c r="I54" s="58">
        <f>F54*H54</f>
        <v>4.4074167196517307E-2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data'!Q33</f>
        <v>3.1549706320000004</v>
      </c>
      <c r="D55" s="56"/>
      <c r="E55" s="56">
        <f>C55</f>
        <v>3.1549706320000004</v>
      </c>
      <c r="F55" s="56">
        <f>C55-D55</f>
        <v>3.1549706320000004</v>
      </c>
      <c r="G55" s="56">
        <v>0</v>
      </c>
      <c r="H55" s="61">
        <v>0.36</v>
      </c>
      <c r="I55" s="58">
        <f>F55*H55</f>
        <v>1.13578942752</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v>
      </c>
      <c r="C57" s="49">
        <f t="shared" si="11"/>
        <v>2.1763867449999998</v>
      </c>
      <c r="D57" s="49">
        <f t="shared" si="11"/>
        <v>0.14024467400000001</v>
      </c>
      <c r="E57" s="49">
        <f t="shared" si="11"/>
        <v>2.6261420709999999</v>
      </c>
      <c r="F57" s="49">
        <f>F59+F60+F61</f>
        <v>2.6261420709999999</v>
      </c>
      <c r="G57" s="49">
        <f>G59+G60+G61</f>
        <v>0.17621049499999997</v>
      </c>
      <c r="H57" s="50"/>
      <c r="I57" s="50">
        <f>SUM(I59:I61)</f>
        <v>0.53327134849000002</v>
      </c>
      <c r="J57" s="50">
        <f>SUM(J59:J61)</f>
        <v>7.7481071689999986E-2</v>
      </c>
      <c r="K57" s="51">
        <f>IF(I57=0,0,J57/I57)</f>
        <v>0.14529389570505477</v>
      </c>
      <c r="L57" s="51">
        <f>+I57/$I$89</f>
        <v>7.5991733895381837E-3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2.0954803279999998</v>
      </c>
      <c r="D59" s="56">
        <v>5.8491373999999999E-2</v>
      </c>
      <c r="E59" s="56">
        <f>B59+C59-D59</f>
        <v>2.0369889539999999</v>
      </c>
      <c r="F59" s="56">
        <f>E59</f>
        <v>2.0369889539999999</v>
      </c>
      <c r="G59" s="56">
        <f>IF(B59&gt;E59,F59,F59*(B59-D59)/E59)</f>
        <v>-5.8491373999999999E-2</v>
      </c>
      <c r="H59" s="63">
        <v>0.16</v>
      </c>
      <c r="I59" s="58">
        <f>F59*H59</f>
        <v>0.32591823263999997</v>
      </c>
      <c r="J59" s="58">
        <f>G59*H59</f>
        <v>-9.3586198400000004E-3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0.35199999999999998</v>
      </c>
      <c r="C60" s="56">
        <v>7.9163029999999995E-3</v>
      </c>
      <c r="D60" s="56">
        <v>5.4650550000000008E-3</v>
      </c>
      <c r="E60" s="56">
        <f>B60+C60-D60</f>
        <v>0.354451248</v>
      </c>
      <c r="F60" s="56">
        <f>E60</f>
        <v>0.354451248</v>
      </c>
      <c r="G60" s="56">
        <v>0</v>
      </c>
      <c r="H60" s="61">
        <v>0.34</v>
      </c>
      <c r="I60" s="58">
        <f>F60*H60</f>
        <v>0.12051342432000001</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0.23799999999999999</v>
      </c>
      <c r="C61" s="56">
        <v>7.2990114000000009E-2</v>
      </c>
      <c r="D61" s="56">
        <v>7.6288245000000005E-2</v>
      </c>
      <c r="E61" s="56">
        <f>B61+C61-D61</f>
        <v>0.23470186899999998</v>
      </c>
      <c r="F61" s="56">
        <f>E61</f>
        <v>0.23470186899999998</v>
      </c>
      <c r="G61" s="56">
        <f>IF(B61&gt;E61,F61,F61*(B61-D61)/E61)</f>
        <v>0.23470186899999998</v>
      </c>
      <c r="H61" s="61">
        <v>0.37</v>
      </c>
      <c r="I61" s="58">
        <f>F61*H61</f>
        <v>8.6839691529999985E-2</v>
      </c>
      <c r="J61" s="58">
        <f>G61*H61</f>
        <v>8.6839691529999985E-2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32.490787217579474</v>
      </c>
      <c r="C63" s="49">
        <f t="shared" si="12"/>
        <v>3.6901900820000004</v>
      </c>
      <c r="D63" s="49">
        <f t="shared" si="12"/>
        <v>1.015170275</v>
      </c>
      <c r="E63" s="49">
        <f t="shared" si="12"/>
        <v>35.165807024579479</v>
      </c>
      <c r="F63" s="49">
        <f>SUM(F65:F72)</f>
        <v>31.44039373077624</v>
      </c>
      <c r="G63" s="49">
        <f>SUM(G65:G72)</f>
        <v>29.785023888776241</v>
      </c>
      <c r="H63" s="50"/>
      <c r="I63" s="50">
        <f>SUM(I65:I72)</f>
        <v>4.7225326320296261</v>
      </c>
      <c r="J63" s="50">
        <f>SUM(J65:J72)</f>
        <v>4.5267112999366264</v>
      </c>
      <c r="K63" s="51">
        <f>IF(I63=0,0,J63/I63)</f>
        <v>0.95853467887868449</v>
      </c>
      <c r="L63" s="51">
        <f>+I63/$I$89</f>
        <v>6.7296591894845104E-2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3.7347411629381875</v>
      </c>
      <c r="C65" s="67">
        <v>0.41554606700000002</v>
      </c>
      <c r="D65" s="67">
        <v>0.20894373099999994</v>
      </c>
      <c r="E65" s="56">
        <f t="shared" ref="E65:E67" si="13">B65+C65-D65</f>
        <v>3.9413434989381875</v>
      </c>
      <c r="F65" s="56">
        <f>E65</f>
        <v>3.9413434989381875</v>
      </c>
      <c r="G65" s="56">
        <f>+F65</f>
        <v>3.9413434989381875</v>
      </c>
      <c r="H65" s="63">
        <v>0.19</v>
      </c>
      <c r="I65" s="58">
        <f>F65*H65</f>
        <v>0.74885526479825559</v>
      </c>
      <c r="J65" s="58">
        <f>G65*H65</f>
        <v>0.74885526479825559</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0.94072831230808918</v>
      </c>
      <c r="C66" s="67"/>
      <c r="D66" s="67"/>
      <c r="E66" s="56">
        <f t="shared" si="13"/>
        <v>0.94072831230808918</v>
      </c>
      <c r="F66" s="56">
        <v>0.63220575907645482</v>
      </c>
      <c r="G66" s="56">
        <f>+F66</f>
        <v>0.63220575907645482</v>
      </c>
      <c r="H66" s="65">
        <v>0.73</v>
      </c>
      <c r="I66" s="58">
        <f>F66*H66</f>
        <v>0.46151020412581201</v>
      </c>
      <c r="J66" s="58">
        <f>G66*H66</f>
        <v>0.46151020412581201</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'cereal data'!B60*(B77*0.362+(1-B77)*0.276)</f>
        <v>4.1937485337837899</v>
      </c>
      <c r="C67" s="67">
        <v>0.35455762899999999</v>
      </c>
      <c r="D67" s="67">
        <v>0.21195978100000001</v>
      </c>
      <c r="E67" s="67">
        <f t="shared" si="13"/>
        <v>4.3363463817837902</v>
      </c>
      <c r="F67" s="67">
        <f>E67</f>
        <v>4.3363463817837902</v>
      </c>
      <c r="G67" s="67">
        <f>IF(B67&gt;E67,F67,F67*(B67-D67)/E67)</f>
        <v>3.9817887527837894</v>
      </c>
      <c r="H67" s="68" t="s">
        <v>53</v>
      </c>
      <c r="I67" s="69">
        <f>(B67-D67)*0.3+C67*0.27</f>
        <v>1.2902671856651369</v>
      </c>
      <c r="J67" s="69">
        <f>(B67-D67)*0.3</f>
        <v>1.1945366258351369</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5.7804490430750004</v>
      </c>
      <c r="C68" s="67"/>
      <c r="D68" s="67"/>
      <c r="E68" s="56">
        <f>+B68+C68-D68</f>
        <v>5.7804490430750004</v>
      </c>
      <c r="F68" s="56">
        <f>+E68</f>
        <v>5.7804490430750004</v>
      </c>
      <c r="G68" s="56">
        <f>+F68</f>
        <v>5.7804490430750004</v>
      </c>
      <c r="H68" s="57">
        <v>5.3999999999999999E-2</v>
      </c>
      <c r="I68" s="58">
        <f>+F68*$H$68</f>
        <v>0.31214424832605003</v>
      </c>
      <c r="J68" s="58">
        <f>+G68*$H$68</f>
        <v>0.31214424832605003</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data'!B63+'cereal data'!B65)*0.15</f>
        <v>7.2724308383644072</v>
      </c>
      <c r="C69" s="67">
        <v>1.5114051E-2</v>
      </c>
      <c r="D69" s="67">
        <v>0.127641119</v>
      </c>
      <c r="E69" s="56">
        <f>B69+C69-D69</f>
        <v>7.1599037703644077</v>
      </c>
      <c r="F69" s="56">
        <f>E69</f>
        <v>7.1599037703644077</v>
      </c>
      <c r="G69" s="56">
        <f>IF(B69&gt;E69,F69,F69*(B69-D69)/E69)</f>
        <v>7.1599037703644077</v>
      </c>
      <c r="H69" s="71">
        <v>0.155</v>
      </c>
      <c r="I69" s="58">
        <f>F69*H69</f>
        <v>1.1097850844064832</v>
      </c>
      <c r="J69" s="58">
        <f>G69*H69</f>
        <v>1.1097850844064832</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67">
        <v>0.70304261400000012</v>
      </c>
      <c r="D70" s="67">
        <v>3.4694473000000003E-2</v>
      </c>
      <c r="E70" s="56">
        <f>B70+C70-D70</f>
        <v>0.66834814100000006</v>
      </c>
      <c r="F70" s="56">
        <f>E70</f>
        <v>0.66834814100000006</v>
      </c>
      <c r="G70" s="56">
        <f>IF(B70&gt;E70,F70,F70*B70/E70)</f>
        <v>0</v>
      </c>
      <c r="H70" s="57">
        <v>7.4999999999999997E-2</v>
      </c>
      <c r="I70" s="58">
        <f>F70*H70</f>
        <v>5.0126110575000001E-2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7.0457928847400009</v>
      </c>
      <c r="C71" s="67">
        <v>0.63246407199999999</v>
      </c>
      <c r="D71" s="67">
        <v>0.36440840400000002</v>
      </c>
      <c r="E71" s="56">
        <f>B71+C71-D71</f>
        <v>7.3138485527400015</v>
      </c>
      <c r="F71" s="56">
        <f>E71</f>
        <v>7.3138485527400015</v>
      </c>
      <c r="G71" s="56">
        <f>IF(B71&gt;E71,F71,F71*(B71-D71)/E71)</f>
        <v>6.6813844807400011</v>
      </c>
      <c r="H71" s="57">
        <v>7.9000000000000001E-2</v>
      </c>
      <c r="I71" s="58">
        <f>F71*H71</f>
        <v>0.57779403566646015</v>
      </c>
      <c r="J71" s="58">
        <f>G71*H71</f>
        <v>0.52782937397846008</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3.5228964423700004</v>
      </c>
      <c r="C72" s="67">
        <v>1.5694656490000005</v>
      </c>
      <c r="D72" s="67">
        <v>6.7522766999999997E-2</v>
      </c>
      <c r="E72" s="67">
        <f>B72+C72-D72</f>
        <v>5.0248393243700011</v>
      </c>
      <c r="F72" s="67">
        <f>E72*0.32</f>
        <v>1.6079485837984004</v>
      </c>
      <c r="G72" s="67">
        <f>+IF(B72&gt;F72,F72,B72-D72)</f>
        <v>1.6079485837984004</v>
      </c>
      <c r="H72" s="77" t="s">
        <v>95</v>
      </c>
      <c r="I72" s="69">
        <f>G72*0.107+(F72-G72)*0.042</f>
        <v>0.17205049846642884</v>
      </c>
      <c r="J72" s="69">
        <f>G72*0.107</f>
        <v>0.17205049846642884</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8.3390842107252539</v>
      </c>
      <c r="G74" s="29">
        <f>SUM(G76:G80)</f>
        <v>8.1418862446235281</v>
      </c>
      <c r="H74" s="30"/>
      <c r="I74" s="30">
        <f>SUM(I76:I80)</f>
        <v>1.8617823777428328</v>
      </c>
      <c r="J74" s="30">
        <f>SUM(J76:J80)</f>
        <v>1.7354691304004572</v>
      </c>
      <c r="K74" s="31">
        <f>IF(I74=0,0,J74/I74)</f>
        <v>0.93215466595214325</v>
      </c>
      <c r="L74" s="31">
        <f>+I74/$I$89</f>
        <v>2.6530596744257239E-2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0.39200000000000002</v>
      </c>
      <c r="C76" s="56">
        <v>0.382532392</v>
      </c>
      <c r="D76" s="56">
        <v>0.254424449</v>
      </c>
      <c r="E76" s="56">
        <f>B76+C76-D76</f>
        <v>0.52010794299999996</v>
      </c>
      <c r="F76" s="56">
        <f>E76</f>
        <v>0.52010794299999996</v>
      </c>
      <c r="G76" s="56">
        <f>IF(B76&gt;E76,F76,F76*B76/E76)</f>
        <v>0.39200000000000002</v>
      </c>
      <c r="H76" s="65">
        <v>0.65</v>
      </c>
      <c r="I76" s="58">
        <f>F76*H76</f>
        <v>0.33807016294999997</v>
      </c>
      <c r="J76" s="58">
        <f>G76*H76</f>
        <v>0.25480000000000003</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1.6835</v>
      </c>
      <c r="C77" s="56">
        <v>0.13223499499999999</v>
      </c>
      <c r="D77" s="56">
        <v>0.581288739</v>
      </c>
      <c r="E77" s="56">
        <f>B77+C77-D77</f>
        <v>1.234446256</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1.0402649999999998</v>
      </c>
      <c r="C78" s="56">
        <v>2.0600900000000002E-2</v>
      </c>
      <c r="D78" s="56">
        <v>0.58664154200000007</v>
      </c>
      <c r="E78" s="56">
        <f>B78+C78-D78</f>
        <v>0.47422435799999973</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2.2977483001737853</v>
      </c>
      <c r="C79" s="56">
        <v>7.8227763999999991E-2</v>
      </c>
      <c r="D79" s="56">
        <v>0.78688202099999982</v>
      </c>
      <c r="E79" s="56">
        <v>2.0372046087446352</v>
      </c>
      <c r="F79" s="56">
        <v>1.3489762677252537</v>
      </c>
      <c r="G79" s="56">
        <v>1.2798862446235268</v>
      </c>
      <c r="H79" s="65">
        <v>0.623</v>
      </c>
      <c r="I79" s="58">
        <f>F79*H79</f>
        <v>0.84041221479283301</v>
      </c>
      <c r="J79" s="58">
        <f>G79*H79</f>
        <v>0.7973691304004572</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5" ht="12.75" customHeight="1" x14ac:dyDescent="0.25">
      <c r="A81" s="80"/>
      <c r="B81" s="24"/>
      <c r="C81" s="24"/>
      <c r="D81" s="24"/>
      <c r="E81" s="24"/>
      <c r="F81" s="25"/>
      <c r="G81" s="25"/>
      <c r="H81" s="81"/>
      <c r="I81" s="24"/>
      <c r="J81" s="25"/>
      <c r="K81" s="26"/>
      <c r="L81" s="26"/>
      <c r="M81" s="6"/>
    </row>
    <row r="82" spans="1:25" ht="35.25" customHeight="1" x14ac:dyDescent="0.25">
      <c r="A82" s="27" t="s">
        <v>67</v>
      </c>
      <c r="B82" s="28"/>
      <c r="C82" s="28"/>
      <c r="D82" s="28"/>
      <c r="E82" s="28"/>
      <c r="F82" s="82">
        <f>SUM(F84:F87)</f>
        <v>957.09998763057149</v>
      </c>
      <c r="G82" s="82">
        <f>SUM(G84:G87)</f>
        <v>957.09998763057149</v>
      </c>
      <c r="H82" s="30"/>
      <c r="I82" s="82">
        <f>SUM(I84:I87)</f>
        <v>28.640209324651035</v>
      </c>
      <c r="J82" s="82">
        <f>SUM(J84:J87)</f>
        <v>28.640209324651035</v>
      </c>
      <c r="K82" s="31">
        <f>IF(I82=0,0,J82/I82)</f>
        <v>1</v>
      </c>
      <c r="L82" s="31">
        <f>+I82/$I$89</f>
        <v>0.40812602662220987</v>
      </c>
      <c r="M82" s="6"/>
    </row>
    <row r="83" spans="1:25" ht="15" customHeight="1" outlineLevel="1" x14ac:dyDescent="0.25">
      <c r="A83" s="83"/>
      <c r="B83" s="84"/>
      <c r="C83" s="84"/>
      <c r="D83" s="84"/>
      <c r="E83" s="84"/>
      <c r="F83" s="85"/>
      <c r="G83" s="85"/>
      <c r="H83" s="86"/>
      <c r="I83" s="87"/>
      <c r="J83" s="88"/>
      <c r="K83" s="89"/>
      <c r="L83" s="90"/>
      <c r="M83" s="6"/>
    </row>
    <row r="84" spans="1:25" ht="15" customHeight="1" outlineLevel="1" x14ac:dyDescent="0.25">
      <c r="A84" s="55" t="s">
        <v>68</v>
      </c>
      <c r="B84" s="79">
        <v>662.93302352263106</v>
      </c>
      <c r="C84" s="79"/>
      <c r="D84" s="79"/>
      <c r="E84" s="79">
        <f>+B84+C84-D84</f>
        <v>662.93302352263106</v>
      </c>
      <c r="F84" s="79">
        <f t="shared" ref="F84:G86" si="15">+E84</f>
        <v>662.93302352263106</v>
      </c>
      <c r="G84" s="79">
        <f t="shared" si="15"/>
        <v>662.93302352263106</v>
      </c>
      <c r="H84" s="57">
        <v>2.5972429865201825E-2</v>
      </c>
      <c r="I84" s="79">
        <f>+F84*H84</f>
        <v>17.217981458767728</v>
      </c>
      <c r="J84" s="79">
        <f>+H84*G84</f>
        <v>17.217981458767728</v>
      </c>
      <c r="K84" s="93"/>
      <c r="L84" s="93"/>
      <c r="M84" s="6">
        <f>+IF(H84&lt;15%,1,IF(H84&lt;30%,2,IF(H84&lt;50%,3,4)))</f>
        <v>1</v>
      </c>
    </row>
    <row r="85" spans="1:25" s="96" customFormat="1" ht="15" customHeight="1" outlineLevel="1" x14ac:dyDescent="0.2">
      <c r="A85" s="55" t="s">
        <v>69</v>
      </c>
      <c r="B85" s="79">
        <v>236.65367000000001</v>
      </c>
      <c r="C85" s="79"/>
      <c r="D85" s="79"/>
      <c r="E85" s="79">
        <f>+B85+C85-D85</f>
        <v>236.65367000000001</v>
      </c>
      <c r="F85" s="79">
        <f t="shared" si="15"/>
        <v>236.65367000000001</v>
      </c>
      <c r="G85" s="79">
        <f t="shared" si="15"/>
        <v>236.65367000000001</v>
      </c>
      <c r="H85" s="57">
        <v>2.9487499999999996E-2</v>
      </c>
      <c r="I85" s="79">
        <f>+F85*H85</f>
        <v>6.9783250941249992</v>
      </c>
      <c r="J85" s="79">
        <f>+H85*G85</f>
        <v>6.9783250941249992</v>
      </c>
      <c r="K85" s="94"/>
      <c r="L85" s="94"/>
      <c r="M85" s="6">
        <f>+IF(H85&lt;15%,1,IF(H85&lt;30%,2,IF(H85&lt;50%,3,4)))</f>
        <v>1</v>
      </c>
      <c r="N85" s="95"/>
      <c r="O85" s="95"/>
      <c r="P85" s="95"/>
      <c r="Q85" s="95"/>
      <c r="R85" s="95"/>
      <c r="S85" s="95"/>
      <c r="T85" s="95"/>
      <c r="U85" s="95"/>
      <c r="V85" s="95"/>
      <c r="W85" s="95"/>
      <c r="X85" s="95"/>
      <c r="Y85" s="95"/>
    </row>
    <row r="86" spans="1:25" ht="15" customHeight="1" outlineLevel="1" x14ac:dyDescent="0.25">
      <c r="A86" s="55" t="s">
        <v>70</v>
      </c>
      <c r="B86" s="79">
        <v>54.477601905940439</v>
      </c>
      <c r="C86" s="79"/>
      <c r="D86" s="79"/>
      <c r="E86" s="79">
        <f>+B86+C86-D86</f>
        <v>54.477601905940439</v>
      </c>
      <c r="F86" s="79">
        <f t="shared" si="15"/>
        <v>54.477601905940439</v>
      </c>
      <c r="G86" s="79">
        <f t="shared" si="15"/>
        <v>54.477601905940439</v>
      </c>
      <c r="H86" s="57">
        <v>7.2099999999999997E-2</v>
      </c>
      <c r="I86" s="79">
        <f>+F86*H86</f>
        <v>3.9278350974183054</v>
      </c>
      <c r="J86" s="79">
        <f>+H86*G86</f>
        <v>3.9278350974183054</v>
      </c>
      <c r="K86" s="94"/>
      <c r="L86" s="94"/>
      <c r="M86" s="6">
        <f>+IF(H86&lt;15%,1,IF(H86&lt;30%,2,IF(H86&lt;50%,3,4)))</f>
        <v>1</v>
      </c>
    </row>
    <row r="87" spans="1:25" s="136" customFormat="1" ht="14.25" customHeight="1" outlineLevel="1" x14ac:dyDescent="0.2">
      <c r="A87" s="55" t="s">
        <v>101</v>
      </c>
      <c r="B87" s="56">
        <v>4.415</v>
      </c>
      <c r="C87" s="56">
        <v>2.5134315000000001E-2</v>
      </c>
      <c r="D87" s="56">
        <v>1.404442113</v>
      </c>
      <c r="E87" s="56">
        <f>B87+C87-D87</f>
        <v>3.0356922019999999</v>
      </c>
      <c r="F87" s="56">
        <f>E87</f>
        <v>3.0356922019999999</v>
      </c>
      <c r="G87" s="56">
        <f>IF(B87&gt;E87,F87,F87*B87/E87)</f>
        <v>3.0356922019999999</v>
      </c>
      <c r="H87" s="71">
        <v>0.17</v>
      </c>
      <c r="I87" s="56">
        <f>F87*H87</f>
        <v>0.51606767434</v>
      </c>
      <c r="J87" s="56">
        <f>G87*H87</f>
        <v>0.51606767434</v>
      </c>
      <c r="K87" s="94"/>
      <c r="L87" s="94"/>
      <c r="M87" s="6">
        <f>+IF(H87&lt;15%,1,IF(H87&lt;30%,2,IF(H87&lt;50%,3,4)))</f>
        <v>2</v>
      </c>
    </row>
    <row r="88" spans="1:25" ht="12.75" customHeight="1" x14ac:dyDescent="0.25">
      <c r="A88" s="80"/>
      <c r="B88" s="21"/>
      <c r="C88" s="21"/>
      <c r="D88" s="21"/>
      <c r="E88" s="21"/>
      <c r="F88" s="22"/>
      <c r="G88" s="22"/>
      <c r="H88" s="23"/>
      <c r="I88" s="24"/>
      <c r="J88" s="25"/>
      <c r="K88" s="26"/>
      <c r="L88" s="26"/>
      <c r="M88" s="6"/>
    </row>
    <row r="89" spans="1:25" ht="36.75" customHeight="1" x14ac:dyDescent="0.25">
      <c r="A89" s="27" t="s">
        <v>72</v>
      </c>
      <c r="B89" s="28"/>
      <c r="C89" s="28"/>
      <c r="D89" s="28"/>
      <c r="E89" s="28"/>
      <c r="F89" s="82"/>
      <c r="G89" s="82"/>
      <c r="H89" s="30"/>
      <c r="I89" s="82">
        <f>+I74+I82+I34+I6</f>
        <v>70.174915238038537</v>
      </c>
      <c r="J89" s="82">
        <f>+J74+J82+J34+J6</f>
        <v>53.881286481907559</v>
      </c>
      <c r="K89" s="31">
        <f>IF(I89=0,0,J89/I89)</f>
        <v>0.76781405861536456</v>
      </c>
      <c r="L89" s="31"/>
      <c r="M89" s="6"/>
    </row>
    <row r="90" spans="1:25" x14ac:dyDescent="0.25">
      <c r="A90" s="97" t="s">
        <v>73</v>
      </c>
      <c r="B90" s="98"/>
      <c r="C90" s="98"/>
      <c r="D90" s="98"/>
      <c r="E90" s="98"/>
      <c r="F90" s="98"/>
      <c r="G90" s="98"/>
      <c r="H90" s="99"/>
      <c r="I90" s="5"/>
      <c r="J90" s="5"/>
      <c r="K90" s="5"/>
      <c r="L90" s="5"/>
      <c r="M90" s="6"/>
    </row>
    <row r="91" spans="1:25" x14ac:dyDescent="0.25">
      <c r="A91" s="100" t="s">
        <v>74</v>
      </c>
      <c r="B91" s="101"/>
      <c r="C91" s="102"/>
      <c r="D91" s="102"/>
      <c r="E91" s="103"/>
      <c r="F91" s="103"/>
      <c r="G91" s="103"/>
      <c r="H91" s="104">
        <v>1</v>
      </c>
      <c r="I91" s="105">
        <f t="shared" ref="I91:J94" si="16">+SUMIF($M$7:$M$89,$H91,I$7:I$89)</f>
        <v>45.148553593924063</v>
      </c>
      <c r="J91" s="105">
        <f t="shared" si="16"/>
        <v>43.81691270114699</v>
      </c>
      <c r="K91" s="106">
        <f>+J91/I91</f>
        <v>0.97050534764072083</v>
      </c>
      <c r="L91" s="5"/>
      <c r="M91" s="6"/>
    </row>
    <row r="92" spans="1:25" x14ac:dyDescent="0.25">
      <c r="A92" s="107" t="s">
        <v>75</v>
      </c>
      <c r="B92" s="108"/>
      <c r="C92" s="109"/>
      <c r="D92" s="109"/>
      <c r="E92" s="110"/>
      <c r="F92" s="110"/>
      <c r="G92" s="110"/>
      <c r="H92" s="111">
        <v>2</v>
      </c>
      <c r="I92" s="112">
        <f t="shared" si="16"/>
        <v>4.3921467876749984</v>
      </c>
      <c r="J92" s="112">
        <f t="shared" si="16"/>
        <v>3.9090861035013007</v>
      </c>
      <c r="K92" s="113">
        <f>+J92/I92</f>
        <v>0.89001718122690343</v>
      </c>
      <c r="L92" s="5"/>
      <c r="M92" s="6"/>
    </row>
    <row r="93" spans="1:25" x14ac:dyDescent="0.25">
      <c r="A93" s="114" t="s">
        <v>76</v>
      </c>
      <c r="B93" s="110"/>
      <c r="C93" s="110"/>
      <c r="D93" s="110"/>
      <c r="E93" s="110"/>
      <c r="F93" s="110"/>
      <c r="G93" s="110"/>
      <c r="H93" s="115">
        <v>3</v>
      </c>
      <c r="I93" s="112">
        <f t="shared" si="16"/>
        <v>18.806722274570816</v>
      </c>
      <c r="J93" s="112">
        <f t="shared" si="16"/>
        <v>4.6416083427329919</v>
      </c>
      <c r="K93" s="113">
        <f>+J93/I93</f>
        <v>0.24680581097372092</v>
      </c>
      <c r="L93" s="5"/>
      <c r="M93" s="6"/>
    </row>
    <row r="94" spans="1:25" x14ac:dyDescent="0.25">
      <c r="A94" s="116" t="s">
        <v>77</v>
      </c>
      <c r="B94" s="117"/>
      <c r="C94" s="117"/>
      <c r="D94" s="117"/>
      <c r="E94" s="117"/>
      <c r="F94" s="117"/>
      <c r="G94" s="117"/>
      <c r="H94" s="118">
        <v>4</v>
      </c>
      <c r="I94" s="119">
        <f t="shared" si="16"/>
        <v>1.8274925818686449</v>
      </c>
      <c r="J94" s="119">
        <f t="shared" si="16"/>
        <v>1.5136793345262691</v>
      </c>
      <c r="K94" s="120">
        <f>+J94/I94</f>
        <v>0.82828206776002566</v>
      </c>
      <c r="L94" s="5"/>
      <c r="M94" s="6"/>
    </row>
    <row r="95" spans="1:25" ht="25.5" customHeight="1" x14ac:dyDescent="0.25">
      <c r="A95" s="309" t="s">
        <v>78</v>
      </c>
      <c r="B95" s="310"/>
      <c r="C95" s="310"/>
      <c r="D95" s="310"/>
      <c r="E95" s="310"/>
      <c r="F95" s="310"/>
      <c r="G95" s="310"/>
      <c r="H95" s="310"/>
      <c r="I95" s="310"/>
      <c r="J95" s="310"/>
      <c r="K95" s="310"/>
      <c r="L95" s="310"/>
      <c r="M95" s="6"/>
    </row>
    <row r="96" spans="1:25"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71"/>
  <sheetViews>
    <sheetView workbookViewId="0"/>
  </sheetViews>
  <sheetFormatPr defaultColWidth="9.140625" defaultRowHeight="15" x14ac:dyDescent="0.25"/>
  <cols>
    <col min="1" max="1" width="34.28515625" style="147" customWidth="1"/>
    <col min="2" max="6" width="34.42578125" style="144" customWidth="1"/>
    <col min="7" max="7" width="11.42578125" style="146" customWidth="1"/>
    <col min="8" max="8" width="11.85546875" style="146" customWidth="1"/>
    <col min="9" max="16384" width="9.140625" style="146"/>
  </cols>
  <sheetData>
    <row r="1" spans="1:8" ht="15.75" x14ac:dyDescent="0.25">
      <c r="A1" s="143"/>
      <c r="G1" s="145"/>
      <c r="H1" s="145"/>
    </row>
    <row r="2" spans="1:8" x14ac:dyDescent="0.25">
      <c r="B2" s="148"/>
      <c r="C2" s="148"/>
      <c r="D2" s="148"/>
      <c r="E2" s="148"/>
      <c r="F2" s="148"/>
    </row>
    <row r="3" spans="1:8" ht="44.25" customHeight="1" x14ac:dyDescent="0.25">
      <c r="A3" s="149" t="s">
        <v>109</v>
      </c>
      <c r="B3" s="150"/>
      <c r="C3" s="150"/>
      <c r="D3" s="150"/>
      <c r="E3" s="151"/>
      <c r="F3" s="151"/>
    </row>
    <row r="4" spans="1:8" ht="43.5" customHeight="1" thickBot="1" x14ac:dyDescent="0.3">
      <c r="A4" s="152" t="s">
        <v>110</v>
      </c>
      <c r="B4" s="153" t="s">
        <v>111</v>
      </c>
      <c r="C4" s="154" t="s">
        <v>112</v>
      </c>
      <c r="D4" s="154" t="s">
        <v>113</v>
      </c>
      <c r="E4" s="154" t="s">
        <v>114</v>
      </c>
      <c r="F4" s="154" t="s">
        <v>115</v>
      </c>
    </row>
    <row r="5" spans="1:8" ht="10.5" customHeight="1" x14ac:dyDescent="0.25">
      <c r="A5" s="155"/>
      <c r="B5" s="156"/>
      <c r="C5" s="157"/>
      <c r="D5" s="157"/>
      <c r="E5" s="157"/>
      <c r="F5" s="157"/>
    </row>
    <row r="6" spans="1:8" ht="15" customHeight="1" x14ac:dyDescent="0.25">
      <c r="A6" s="158" t="s">
        <v>116</v>
      </c>
      <c r="B6" s="159"/>
      <c r="C6" s="160"/>
      <c r="D6" s="160"/>
      <c r="E6" s="160"/>
      <c r="F6" s="160"/>
    </row>
    <row r="7" spans="1:8" ht="15" customHeight="1" x14ac:dyDescent="0.25">
      <c r="A7" s="161" t="s">
        <v>117</v>
      </c>
      <c r="B7" s="162"/>
      <c r="C7" s="163"/>
      <c r="D7" s="163"/>
      <c r="E7" s="163"/>
      <c r="F7" s="163"/>
    </row>
    <row r="8" spans="1:8" ht="36.75" customHeight="1" x14ac:dyDescent="0.25">
      <c r="A8" s="164" t="s">
        <v>118</v>
      </c>
      <c r="B8" s="319" t="s">
        <v>119</v>
      </c>
      <c r="C8" s="319" t="s">
        <v>120</v>
      </c>
      <c r="D8" s="319" t="s">
        <v>121</v>
      </c>
      <c r="E8" s="319" t="s">
        <v>122</v>
      </c>
      <c r="F8" s="322" t="s">
        <v>123</v>
      </c>
    </row>
    <row r="9" spans="1:8" ht="36.75" customHeight="1" x14ac:dyDescent="0.25">
      <c r="A9" s="165" t="s">
        <v>124</v>
      </c>
      <c r="B9" s="320"/>
      <c r="C9" s="320"/>
      <c r="D9" s="320"/>
      <c r="E9" s="320"/>
      <c r="F9" s="320"/>
    </row>
    <row r="10" spans="1:8" ht="36.75" customHeight="1" x14ac:dyDescent="0.25">
      <c r="A10" s="165" t="s">
        <v>125</v>
      </c>
      <c r="B10" s="320"/>
      <c r="C10" s="320"/>
      <c r="D10" s="320"/>
      <c r="E10" s="320"/>
      <c r="F10" s="320"/>
    </row>
    <row r="11" spans="1:8" ht="36.75" customHeight="1" x14ac:dyDescent="0.25">
      <c r="A11" s="165" t="s">
        <v>126</v>
      </c>
      <c r="B11" s="320"/>
      <c r="C11" s="320"/>
      <c r="D11" s="320"/>
      <c r="E11" s="320"/>
      <c r="F11" s="320"/>
    </row>
    <row r="12" spans="1:8" ht="36.75" customHeight="1" x14ac:dyDescent="0.25">
      <c r="A12" s="165" t="s">
        <v>127</v>
      </c>
      <c r="B12" s="320"/>
      <c r="C12" s="320"/>
      <c r="D12" s="320"/>
      <c r="E12" s="320"/>
      <c r="F12" s="320"/>
    </row>
    <row r="13" spans="1:8" ht="36.75" customHeight="1" x14ac:dyDescent="0.25">
      <c r="A13" s="165" t="s">
        <v>128</v>
      </c>
      <c r="B13" s="320"/>
      <c r="C13" s="320"/>
      <c r="D13" s="320"/>
      <c r="E13" s="320"/>
      <c r="F13" s="320"/>
    </row>
    <row r="14" spans="1:8" ht="36.75" customHeight="1" x14ac:dyDescent="0.25">
      <c r="A14" s="165" t="s">
        <v>129</v>
      </c>
      <c r="B14" s="320"/>
      <c r="C14" s="320"/>
      <c r="D14" s="320"/>
      <c r="E14" s="320"/>
      <c r="F14" s="320"/>
    </row>
    <row r="15" spans="1:8" ht="36.75" customHeight="1" x14ac:dyDescent="0.25">
      <c r="A15" s="165" t="s">
        <v>130</v>
      </c>
      <c r="B15" s="320"/>
      <c r="C15" s="320"/>
      <c r="D15" s="320"/>
      <c r="E15" s="320"/>
      <c r="F15" s="320"/>
    </row>
    <row r="16" spans="1:8" ht="36.75" customHeight="1" x14ac:dyDescent="0.25">
      <c r="A16" s="166" t="s">
        <v>131</v>
      </c>
      <c r="B16" s="321"/>
      <c r="C16" s="321"/>
      <c r="D16" s="321"/>
      <c r="E16" s="321"/>
      <c r="F16" s="321"/>
    </row>
    <row r="17" spans="1:6" ht="15" customHeight="1" x14ac:dyDescent="0.25">
      <c r="A17" s="161"/>
      <c r="B17" s="167"/>
      <c r="C17" s="168"/>
      <c r="D17" s="168"/>
      <c r="E17" s="167"/>
      <c r="F17" s="167"/>
    </row>
    <row r="18" spans="1:6" ht="15" customHeight="1" x14ac:dyDescent="0.25">
      <c r="A18" s="158" t="s">
        <v>132</v>
      </c>
      <c r="B18" s="316"/>
      <c r="C18" s="317"/>
      <c r="D18" s="318"/>
      <c r="E18" s="316" t="s">
        <v>133</v>
      </c>
      <c r="F18" s="318"/>
    </row>
    <row r="19" spans="1:6" ht="15" customHeight="1" x14ac:dyDescent="0.25">
      <c r="A19" s="161" t="s">
        <v>117</v>
      </c>
      <c r="B19" s="162"/>
      <c r="C19" s="163"/>
      <c r="D19" s="163"/>
      <c r="E19" s="163"/>
      <c r="F19" s="163"/>
    </row>
    <row r="20" spans="1:6" ht="45.75" customHeight="1" x14ac:dyDescent="0.25">
      <c r="A20" s="164" t="s">
        <v>22</v>
      </c>
      <c r="B20" s="323" t="s">
        <v>134</v>
      </c>
      <c r="C20" s="323" t="s">
        <v>135</v>
      </c>
      <c r="D20" s="319" t="s">
        <v>136</v>
      </c>
      <c r="E20" s="169" t="s">
        <v>137</v>
      </c>
      <c r="F20" s="319" t="s">
        <v>114</v>
      </c>
    </row>
    <row r="21" spans="1:6" ht="45.75" customHeight="1" x14ac:dyDescent="0.25">
      <c r="A21" s="165" t="s">
        <v>23</v>
      </c>
      <c r="B21" s="316"/>
      <c r="C21" s="316"/>
      <c r="D21" s="320"/>
      <c r="E21" s="170" t="s">
        <v>138</v>
      </c>
      <c r="F21" s="320"/>
    </row>
    <row r="22" spans="1:6" ht="45.75" customHeight="1" x14ac:dyDescent="0.25">
      <c r="A22" s="166" t="s">
        <v>24</v>
      </c>
      <c r="B22" s="324"/>
      <c r="C22" s="324"/>
      <c r="D22" s="321"/>
      <c r="E22" s="171" t="s">
        <v>138</v>
      </c>
      <c r="F22" s="321"/>
    </row>
    <row r="23" spans="1:6" ht="15" customHeight="1" x14ac:dyDescent="0.25">
      <c r="A23" s="161"/>
      <c r="B23" s="167"/>
      <c r="C23" s="168"/>
      <c r="D23" s="168"/>
      <c r="E23" s="167"/>
      <c r="F23" s="167"/>
    </row>
    <row r="24" spans="1:6" ht="15" customHeight="1" x14ac:dyDescent="0.25">
      <c r="A24" s="158" t="s">
        <v>139</v>
      </c>
      <c r="B24" s="159"/>
      <c r="C24" s="160"/>
      <c r="D24" s="160"/>
      <c r="E24" s="160"/>
      <c r="F24" s="160"/>
    </row>
    <row r="25" spans="1:6" ht="15" customHeight="1" x14ac:dyDescent="0.25">
      <c r="A25" s="161" t="s">
        <v>117</v>
      </c>
      <c r="B25" s="162"/>
      <c r="C25" s="163"/>
      <c r="D25" s="163"/>
      <c r="E25" s="163"/>
      <c r="F25" s="163"/>
    </row>
    <row r="26" spans="1:6" ht="46.5" customHeight="1" x14ac:dyDescent="0.25">
      <c r="A26" s="164" t="s">
        <v>140</v>
      </c>
      <c r="B26" s="322" t="s">
        <v>141</v>
      </c>
      <c r="C26" s="319" t="s">
        <v>142</v>
      </c>
      <c r="D26" s="319" t="s">
        <v>143</v>
      </c>
      <c r="E26" s="322" t="s">
        <v>144</v>
      </c>
      <c r="F26" s="319" t="s">
        <v>114</v>
      </c>
    </row>
    <row r="27" spans="1:6" ht="46.5" customHeight="1" x14ac:dyDescent="0.25">
      <c r="A27" s="165" t="s">
        <v>145</v>
      </c>
      <c r="B27" s="325"/>
      <c r="C27" s="320"/>
      <c r="D27" s="320"/>
      <c r="E27" s="325"/>
      <c r="F27" s="320"/>
    </row>
    <row r="28" spans="1:6" ht="46.5" customHeight="1" x14ac:dyDescent="0.25">
      <c r="A28" s="166" t="s">
        <v>28</v>
      </c>
      <c r="B28" s="325"/>
      <c r="C28" s="320"/>
      <c r="D28" s="320"/>
      <c r="E28" s="325"/>
      <c r="F28" s="321"/>
    </row>
    <row r="29" spans="1:6" ht="46.5" customHeight="1" x14ac:dyDescent="0.25">
      <c r="A29" s="165" t="s">
        <v>29</v>
      </c>
      <c r="B29" s="325"/>
      <c r="C29" s="320"/>
      <c r="D29" s="320"/>
      <c r="E29" s="172"/>
      <c r="F29" s="167"/>
    </row>
    <row r="30" spans="1:6" ht="16.149999999999999" customHeight="1" x14ac:dyDescent="0.25">
      <c r="A30" s="165"/>
      <c r="B30" s="173"/>
      <c r="C30" s="167"/>
      <c r="D30" s="167"/>
      <c r="E30" s="172"/>
      <c r="F30" s="167"/>
    </row>
    <row r="31" spans="1:6" ht="43.5" customHeight="1" x14ac:dyDescent="0.25">
      <c r="A31" s="174" t="s">
        <v>110</v>
      </c>
      <c r="B31" s="175" t="s">
        <v>111</v>
      </c>
      <c r="C31" s="174" t="s">
        <v>112</v>
      </c>
      <c r="D31" s="174" t="s">
        <v>113</v>
      </c>
      <c r="E31" s="174" t="s">
        <v>114</v>
      </c>
      <c r="F31" s="174" t="s">
        <v>115</v>
      </c>
    </row>
    <row r="32" spans="1:6" ht="15" customHeight="1" x14ac:dyDescent="0.25">
      <c r="A32" s="158" t="s">
        <v>146</v>
      </c>
      <c r="B32" s="159"/>
      <c r="C32" s="160"/>
      <c r="D32" s="160"/>
      <c r="E32" s="160"/>
      <c r="F32" s="160"/>
    </row>
    <row r="33" spans="1:9" ht="15" customHeight="1" x14ac:dyDescent="0.25">
      <c r="A33" s="161" t="s">
        <v>117</v>
      </c>
      <c r="B33" s="176"/>
      <c r="C33" s="167"/>
      <c r="D33" s="167"/>
      <c r="E33" s="167"/>
      <c r="F33" s="167"/>
    </row>
    <row r="34" spans="1:9" ht="90" x14ac:dyDescent="0.25">
      <c r="A34" s="166" t="s">
        <v>147</v>
      </c>
      <c r="B34" s="177" t="s">
        <v>148</v>
      </c>
      <c r="C34" s="178" t="s">
        <v>149</v>
      </c>
      <c r="D34" s="179"/>
      <c r="E34" s="180" t="s">
        <v>150</v>
      </c>
      <c r="F34" s="179" t="s">
        <v>151</v>
      </c>
      <c r="H34" s="181"/>
      <c r="I34" s="181"/>
    </row>
    <row r="35" spans="1:9" ht="75" x14ac:dyDescent="0.25">
      <c r="A35" s="182" t="s">
        <v>152</v>
      </c>
      <c r="B35" s="183" t="s">
        <v>153</v>
      </c>
      <c r="C35" s="178" t="s">
        <v>149</v>
      </c>
      <c r="D35" s="184"/>
      <c r="E35" s="180" t="s">
        <v>154</v>
      </c>
      <c r="F35" s="185">
        <v>0</v>
      </c>
      <c r="H35" s="181"/>
      <c r="I35" s="181"/>
    </row>
    <row r="36" spans="1:9" ht="36.75" customHeight="1" x14ac:dyDescent="0.25">
      <c r="A36" s="182" t="s">
        <v>155</v>
      </c>
      <c r="B36" s="183"/>
      <c r="C36" s="178" t="s">
        <v>156</v>
      </c>
      <c r="D36" s="178"/>
      <c r="E36" s="186" t="s">
        <v>157</v>
      </c>
      <c r="F36" s="185">
        <v>0</v>
      </c>
      <c r="H36" s="181"/>
      <c r="I36" s="181"/>
    </row>
    <row r="37" spans="1:9" ht="40.5" customHeight="1" x14ac:dyDescent="0.25">
      <c r="A37" s="182" t="s">
        <v>89</v>
      </c>
      <c r="B37" s="187" t="s">
        <v>151</v>
      </c>
      <c r="C37" s="183"/>
      <c r="D37" s="183"/>
      <c r="E37" s="188" t="s">
        <v>158</v>
      </c>
      <c r="F37" s="189">
        <v>0</v>
      </c>
      <c r="H37" s="181"/>
      <c r="I37" s="181"/>
    </row>
    <row r="38" spans="1:9" ht="75" x14ac:dyDescent="0.25">
      <c r="A38" s="182" t="s">
        <v>159</v>
      </c>
      <c r="B38" s="183" t="s">
        <v>160</v>
      </c>
      <c r="C38" s="178" t="s">
        <v>161</v>
      </c>
      <c r="D38" s="184"/>
      <c r="E38" s="180" t="s">
        <v>162</v>
      </c>
      <c r="F38" s="184" t="s">
        <v>151</v>
      </c>
      <c r="H38" s="181"/>
      <c r="I38" s="181"/>
    </row>
    <row r="39" spans="1:9" ht="45" x14ac:dyDescent="0.25">
      <c r="A39" s="182" t="s">
        <v>163</v>
      </c>
      <c r="B39" s="183" t="s">
        <v>164</v>
      </c>
      <c r="C39" s="184"/>
      <c r="D39" s="184"/>
      <c r="E39" s="180" t="s">
        <v>162</v>
      </c>
      <c r="F39" s="185">
        <v>0</v>
      </c>
      <c r="H39" s="181"/>
      <c r="I39" s="181"/>
    </row>
    <row r="40" spans="1:9" ht="36.75" customHeight="1" x14ac:dyDescent="0.25">
      <c r="A40" s="182" t="s">
        <v>165</v>
      </c>
      <c r="B40" s="183"/>
      <c r="C40" s="178" t="s">
        <v>166</v>
      </c>
      <c r="D40" s="178"/>
      <c r="E40" s="184" t="s">
        <v>167</v>
      </c>
      <c r="F40" s="185">
        <v>0</v>
      </c>
      <c r="H40" s="190"/>
      <c r="I40" s="181"/>
    </row>
    <row r="41" spans="1:9" ht="75" x14ac:dyDescent="0.25">
      <c r="A41" s="182" t="s">
        <v>168</v>
      </c>
      <c r="B41" s="183" t="s">
        <v>169</v>
      </c>
      <c r="C41" s="178" t="s">
        <v>170</v>
      </c>
      <c r="D41" s="184"/>
      <c r="E41" s="180" t="s">
        <v>162</v>
      </c>
      <c r="F41" s="184" t="s">
        <v>151</v>
      </c>
      <c r="H41" s="181"/>
      <c r="I41" s="181"/>
    </row>
    <row r="42" spans="1:9" ht="60" x14ac:dyDescent="0.25">
      <c r="A42" s="182" t="s">
        <v>171</v>
      </c>
      <c r="B42" s="183" t="s">
        <v>172</v>
      </c>
      <c r="C42" s="184"/>
      <c r="D42" s="184"/>
      <c r="E42" s="180" t="s">
        <v>162</v>
      </c>
      <c r="F42" s="185">
        <v>0</v>
      </c>
      <c r="H42" s="181"/>
      <c r="I42" s="181"/>
    </row>
    <row r="43" spans="1:9" ht="36.75" customHeight="1" x14ac:dyDescent="0.25">
      <c r="A43" s="182" t="s">
        <v>173</v>
      </c>
      <c r="B43" s="183"/>
      <c r="C43" s="178" t="s">
        <v>174</v>
      </c>
      <c r="D43" s="178"/>
      <c r="E43" s="184" t="s">
        <v>167</v>
      </c>
      <c r="F43" s="185">
        <v>0</v>
      </c>
      <c r="H43" s="181"/>
      <c r="I43" s="181"/>
    </row>
    <row r="44" spans="1:9" x14ac:dyDescent="0.25">
      <c r="A44" s="182"/>
      <c r="B44" s="178"/>
      <c r="C44" s="183"/>
      <c r="D44" s="183"/>
      <c r="E44" s="183"/>
      <c r="F44" s="191"/>
    </row>
    <row r="45" spans="1:9" ht="44.25" customHeight="1" x14ac:dyDescent="0.25">
      <c r="A45" s="192" t="s">
        <v>175</v>
      </c>
      <c r="B45" s="323" t="s">
        <v>176</v>
      </c>
      <c r="C45" s="184" t="s">
        <v>177</v>
      </c>
      <c r="D45" s="193"/>
      <c r="E45" s="322" t="s">
        <v>178</v>
      </c>
      <c r="F45" s="322" t="s">
        <v>179</v>
      </c>
    </row>
    <row r="46" spans="1:9" ht="44.25" customHeight="1" x14ac:dyDescent="0.25">
      <c r="A46" s="182" t="s">
        <v>48</v>
      </c>
      <c r="B46" s="324"/>
      <c r="C46" s="184" t="s">
        <v>180</v>
      </c>
      <c r="D46" s="194"/>
      <c r="E46" s="326"/>
      <c r="F46" s="326"/>
    </row>
    <row r="47" spans="1:9" ht="49.5" customHeight="1" x14ac:dyDescent="0.25">
      <c r="A47" s="195" t="s">
        <v>181</v>
      </c>
      <c r="B47" s="323" t="s">
        <v>182</v>
      </c>
      <c r="C47" s="184" t="s">
        <v>183</v>
      </c>
      <c r="D47" s="319" t="s">
        <v>182</v>
      </c>
      <c r="E47" s="184" t="s">
        <v>178</v>
      </c>
      <c r="F47" s="184" t="s">
        <v>179</v>
      </c>
    </row>
    <row r="48" spans="1:9" ht="36.75" customHeight="1" x14ac:dyDescent="0.25">
      <c r="A48" s="195" t="s">
        <v>184</v>
      </c>
      <c r="B48" s="324"/>
      <c r="C48" s="184" t="s">
        <v>185</v>
      </c>
      <c r="D48" s="321"/>
      <c r="E48" s="184" t="s">
        <v>178</v>
      </c>
      <c r="F48" s="184" t="s">
        <v>179</v>
      </c>
      <c r="H48" s="181"/>
      <c r="I48" s="181"/>
    </row>
    <row r="49" spans="1:9" ht="45" x14ac:dyDescent="0.25">
      <c r="A49" s="196" t="s">
        <v>186</v>
      </c>
      <c r="B49" s="184" t="s">
        <v>187</v>
      </c>
      <c r="C49" s="184" t="s">
        <v>188</v>
      </c>
      <c r="D49" s="184" t="s">
        <v>143</v>
      </c>
      <c r="E49" s="184" t="s">
        <v>178</v>
      </c>
      <c r="F49" s="184" t="s">
        <v>179</v>
      </c>
    </row>
    <row r="50" spans="1:9" ht="43.5" customHeight="1" x14ac:dyDescent="0.25">
      <c r="A50" s="196" t="s">
        <v>189</v>
      </c>
      <c r="B50" s="178" t="s">
        <v>275</v>
      </c>
      <c r="C50" s="183" t="s">
        <v>190</v>
      </c>
      <c r="D50" s="197" t="s">
        <v>191</v>
      </c>
      <c r="E50" s="184" t="s">
        <v>178</v>
      </c>
      <c r="F50" s="184" t="s">
        <v>179</v>
      </c>
    </row>
    <row r="51" spans="1:9" ht="45" x14ac:dyDescent="0.25">
      <c r="A51" s="182" t="s">
        <v>55</v>
      </c>
      <c r="B51" s="198" t="s">
        <v>192</v>
      </c>
      <c r="C51" s="184" t="s">
        <v>193</v>
      </c>
      <c r="D51" s="197" t="s">
        <v>191</v>
      </c>
      <c r="E51" s="184" t="s">
        <v>178</v>
      </c>
      <c r="F51" s="184" t="s">
        <v>179</v>
      </c>
    </row>
    <row r="52" spans="1:9" ht="42" customHeight="1" x14ac:dyDescent="0.25">
      <c r="A52" s="182" t="s">
        <v>56</v>
      </c>
      <c r="B52" s="185">
        <v>0</v>
      </c>
      <c r="C52" s="199" t="s">
        <v>194</v>
      </c>
      <c r="D52" s="184" t="s">
        <v>195</v>
      </c>
      <c r="E52" s="184" t="s">
        <v>178</v>
      </c>
      <c r="F52" s="185">
        <v>0</v>
      </c>
    </row>
    <row r="53" spans="1:9" ht="39.75" customHeight="1" x14ac:dyDescent="0.25">
      <c r="A53" s="182" t="s">
        <v>57</v>
      </c>
      <c r="B53" s="198" t="s">
        <v>196</v>
      </c>
      <c r="C53" s="184" t="s">
        <v>197</v>
      </c>
      <c r="D53" s="184" t="s">
        <v>143</v>
      </c>
      <c r="E53" s="184" t="s">
        <v>178</v>
      </c>
      <c r="F53" s="184" t="s">
        <v>198</v>
      </c>
    </row>
    <row r="54" spans="1:9" ht="45" customHeight="1" x14ac:dyDescent="0.25">
      <c r="A54" s="182" t="s">
        <v>58</v>
      </c>
      <c r="B54" s="198" t="s">
        <v>272</v>
      </c>
      <c r="C54" s="184" t="s">
        <v>199</v>
      </c>
      <c r="D54" s="184" t="s">
        <v>143</v>
      </c>
      <c r="E54" s="184" t="s">
        <v>200</v>
      </c>
      <c r="F54" s="184" t="s">
        <v>198</v>
      </c>
    </row>
    <row r="55" spans="1:9" ht="15" customHeight="1" x14ac:dyDescent="0.25">
      <c r="A55" s="161"/>
      <c r="B55" s="176"/>
      <c r="C55" s="167"/>
      <c r="D55" s="167"/>
      <c r="E55" s="167"/>
      <c r="F55" s="167"/>
    </row>
    <row r="56" spans="1:9" ht="43.5" customHeight="1" x14ac:dyDescent="0.25">
      <c r="A56" s="200" t="s">
        <v>110</v>
      </c>
      <c r="B56" s="201" t="s">
        <v>111</v>
      </c>
      <c r="C56" s="201" t="s">
        <v>112</v>
      </c>
      <c r="D56" s="201" t="s">
        <v>113</v>
      </c>
      <c r="E56" s="201" t="s">
        <v>114</v>
      </c>
      <c r="F56" s="202" t="s">
        <v>115</v>
      </c>
    </row>
    <row r="57" spans="1:9" ht="15" customHeight="1" x14ac:dyDescent="0.25">
      <c r="A57" s="203" t="s">
        <v>201</v>
      </c>
      <c r="B57" s="204"/>
      <c r="C57" s="204"/>
      <c r="D57" s="204"/>
      <c r="E57" s="205"/>
      <c r="F57" s="206"/>
    </row>
    <row r="58" spans="1:9" ht="15" customHeight="1" x14ac:dyDescent="0.25">
      <c r="A58" s="207" t="s">
        <v>117</v>
      </c>
      <c r="B58" s="204"/>
      <c r="C58" s="204"/>
      <c r="D58" s="204"/>
      <c r="E58" s="204"/>
      <c r="F58" s="208"/>
    </row>
    <row r="59" spans="1:9" ht="41.25" customHeight="1" x14ac:dyDescent="0.25">
      <c r="A59" s="209" t="s">
        <v>62</v>
      </c>
      <c r="B59" s="210" t="s">
        <v>202</v>
      </c>
      <c r="C59" s="211" t="s">
        <v>203</v>
      </c>
      <c r="D59" s="210"/>
      <c r="E59" s="212" t="s">
        <v>178</v>
      </c>
      <c r="F59" s="208"/>
    </row>
    <row r="60" spans="1:9" ht="36.75" customHeight="1" x14ac:dyDescent="0.25">
      <c r="A60" s="209" t="s">
        <v>204</v>
      </c>
      <c r="B60" s="210" t="s">
        <v>205</v>
      </c>
      <c r="C60" s="211" t="s">
        <v>206</v>
      </c>
      <c r="D60" s="210"/>
      <c r="E60" s="213" t="s">
        <v>207</v>
      </c>
      <c r="F60" s="213" t="s">
        <v>207</v>
      </c>
      <c r="H60" s="181"/>
      <c r="I60" s="181"/>
    </row>
    <row r="61" spans="1:9" ht="36.75" customHeight="1" x14ac:dyDescent="0.25">
      <c r="A61" s="209" t="s">
        <v>208</v>
      </c>
      <c r="B61" s="210" t="s">
        <v>209</v>
      </c>
      <c r="C61" s="211" t="s">
        <v>210</v>
      </c>
      <c r="D61" s="210"/>
      <c r="E61" s="213" t="s">
        <v>207</v>
      </c>
      <c r="F61" s="213" t="s">
        <v>207</v>
      </c>
      <c r="H61" s="181"/>
      <c r="I61" s="181"/>
    </row>
    <row r="62" spans="1:9" ht="38.25" customHeight="1" x14ac:dyDescent="0.25">
      <c r="A62" s="209" t="s">
        <v>99</v>
      </c>
      <c r="B62" s="204"/>
      <c r="C62" s="204"/>
      <c r="D62" s="213" t="s">
        <v>211</v>
      </c>
      <c r="E62" s="213" t="s">
        <v>212</v>
      </c>
      <c r="F62" s="214" t="s">
        <v>151</v>
      </c>
    </row>
    <row r="63" spans="1:9" ht="32.25" customHeight="1" x14ac:dyDescent="0.25">
      <c r="A63" s="215" t="s">
        <v>100</v>
      </c>
      <c r="B63" s="216"/>
      <c r="C63" s="216"/>
      <c r="D63" s="216"/>
      <c r="E63" s="217" t="s">
        <v>213</v>
      </c>
      <c r="F63" s="218"/>
    </row>
    <row r="64" spans="1:9" ht="15" customHeight="1" x14ac:dyDescent="0.25">
      <c r="A64" s="219"/>
      <c r="B64" s="220"/>
      <c r="C64" s="221"/>
      <c r="D64" s="221"/>
      <c r="E64" s="221"/>
      <c r="F64" s="222"/>
    </row>
    <row r="65" spans="1:6" ht="43.5" customHeight="1" x14ac:dyDescent="0.25">
      <c r="A65" s="174" t="s">
        <v>110</v>
      </c>
      <c r="B65" s="175" t="s">
        <v>111</v>
      </c>
      <c r="C65" s="174" t="s">
        <v>112</v>
      </c>
      <c r="D65" s="174" t="s">
        <v>113</v>
      </c>
      <c r="E65" s="174" t="s">
        <v>114</v>
      </c>
      <c r="F65" s="174" t="s">
        <v>115</v>
      </c>
    </row>
    <row r="66" spans="1:6" ht="15.75" x14ac:dyDescent="0.25">
      <c r="A66" s="158" t="s">
        <v>214</v>
      </c>
    </row>
    <row r="67" spans="1:6" ht="15" customHeight="1" x14ac:dyDescent="0.25">
      <c r="A67" s="207" t="s">
        <v>117</v>
      </c>
      <c r="B67" s="204"/>
      <c r="C67" s="204"/>
      <c r="D67" s="204"/>
      <c r="E67" s="204"/>
      <c r="F67" s="208"/>
    </row>
    <row r="68" spans="1:6" ht="45" x14ac:dyDescent="0.25">
      <c r="A68" s="223" t="s">
        <v>68</v>
      </c>
      <c r="B68" s="224" t="s">
        <v>215</v>
      </c>
      <c r="C68" s="225"/>
      <c r="D68" s="197" t="s">
        <v>191</v>
      </c>
      <c r="E68" s="184" t="s">
        <v>179</v>
      </c>
      <c r="F68" s="184" t="s">
        <v>179</v>
      </c>
    </row>
    <row r="69" spans="1:6" x14ac:dyDescent="0.25">
      <c r="A69" s="223" t="s">
        <v>216</v>
      </c>
      <c r="B69" s="224" t="s">
        <v>217</v>
      </c>
      <c r="C69" s="225"/>
      <c r="D69" s="197" t="s">
        <v>191</v>
      </c>
      <c r="E69" s="184" t="s">
        <v>179</v>
      </c>
      <c r="F69" s="179" t="s">
        <v>179</v>
      </c>
    </row>
    <row r="70" spans="1:6" x14ac:dyDescent="0.25">
      <c r="A70" s="226" t="s">
        <v>218</v>
      </c>
      <c r="B70" s="227" t="s">
        <v>217</v>
      </c>
      <c r="C70" s="228"/>
      <c r="D70" s="180" t="s">
        <v>191</v>
      </c>
      <c r="E70" s="179" t="s">
        <v>179</v>
      </c>
      <c r="F70" s="184" t="s">
        <v>179</v>
      </c>
    </row>
    <row r="71" spans="1:6" ht="45" x14ac:dyDescent="0.25">
      <c r="A71" s="182" t="s">
        <v>101</v>
      </c>
      <c r="B71" s="229" t="s">
        <v>219</v>
      </c>
      <c r="C71" s="198" t="s">
        <v>220</v>
      </c>
      <c r="D71" s="184" t="s">
        <v>143</v>
      </c>
      <c r="E71" s="184" t="s">
        <v>178</v>
      </c>
      <c r="F71" s="184" t="s">
        <v>179</v>
      </c>
    </row>
  </sheetData>
  <mergeCells count="21">
    <mergeCell ref="B45:B46"/>
    <mergeCell ref="E45:E46"/>
    <mergeCell ref="F45:F46"/>
    <mergeCell ref="B47:B48"/>
    <mergeCell ref="D47:D48"/>
    <mergeCell ref="B20:B22"/>
    <mergeCell ref="C20:C22"/>
    <mergeCell ref="D20:D22"/>
    <mergeCell ref="F20:F22"/>
    <mergeCell ref="B26:B29"/>
    <mergeCell ref="C26:C29"/>
    <mergeCell ref="D26:D29"/>
    <mergeCell ref="E26:E28"/>
    <mergeCell ref="F26:F28"/>
    <mergeCell ref="B18:D18"/>
    <mergeCell ref="E18:F18"/>
    <mergeCell ref="B8:B16"/>
    <mergeCell ref="C8:C16"/>
    <mergeCell ref="D8:D16"/>
    <mergeCell ref="E8:E16"/>
    <mergeCell ref="F8:F1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B86"/>
  <sheetViews>
    <sheetView workbookViewId="0">
      <selection activeCell="H11" sqref="H11"/>
    </sheetView>
  </sheetViews>
  <sheetFormatPr defaultRowHeight="15" x14ac:dyDescent="0.25"/>
  <cols>
    <col min="1" max="1" width="42.85546875" style="237" customWidth="1"/>
    <col min="2" max="2" width="23.28515625" style="247" customWidth="1"/>
    <col min="3" max="16384" width="9.140625" style="237"/>
  </cols>
  <sheetData>
    <row r="1" spans="1:2" ht="23.25" x14ac:dyDescent="0.25">
      <c r="B1" s="238" t="s">
        <v>270</v>
      </c>
    </row>
    <row r="2" spans="1:2" ht="23.25" x14ac:dyDescent="0.25">
      <c r="A2" s="239" t="s">
        <v>18</v>
      </c>
      <c r="B2" s="240">
        <v>45429</v>
      </c>
    </row>
    <row r="3" spans="1:2" x14ac:dyDescent="0.25">
      <c r="A3" s="20"/>
      <c r="B3" s="241"/>
    </row>
    <row r="4" spans="1:2" x14ac:dyDescent="0.25">
      <c r="A4" s="20"/>
      <c r="B4" s="241"/>
    </row>
    <row r="5" spans="1:2" ht="18" x14ac:dyDescent="0.25">
      <c r="A5" s="242" t="s">
        <v>263</v>
      </c>
      <c r="B5" s="243"/>
    </row>
    <row r="6" spans="1:2" x14ac:dyDescent="0.25">
      <c r="A6" s="20"/>
      <c r="B6" s="241"/>
    </row>
    <row r="7" spans="1:2" x14ac:dyDescent="0.25">
      <c r="A7" s="244" t="s">
        <v>248</v>
      </c>
      <c r="B7" s="245" t="s">
        <v>271</v>
      </c>
    </row>
    <row r="8" spans="1:2" x14ac:dyDescent="0.25">
      <c r="A8" s="244" t="s">
        <v>125</v>
      </c>
      <c r="B8" s="245" t="s">
        <v>271</v>
      </c>
    </row>
    <row r="9" spans="1:2" x14ac:dyDescent="0.25">
      <c r="A9" s="244" t="s">
        <v>249</v>
      </c>
      <c r="B9" s="245" t="s">
        <v>271</v>
      </c>
    </row>
    <row r="10" spans="1:2" x14ac:dyDescent="0.25">
      <c r="A10" s="244" t="s">
        <v>250</v>
      </c>
      <c r="B10" s="245" t="s">
        <v>271</v>
      </c>
    </row>
    <row r="11" spans="1:2" x14ac:dyDescent="0.25">
      <c r="A11" s="244" t="s">
        <v>127</v>
      </c>
      <c r="B11" s="245" t="s">
        <v>271</v>
      </c>
    </row>
    <row r="12" spans="1:2" x14ac:dyDescent="0.25">
      <c r="A12" s="244" t="s">
        <v>128</v>
      </c>
      <c r="B12" s="245" t="s">
        <v>271</v>
      </c>
    </row>
    <row r="13" spans="1:2" x14ac:dyDescent="0.25">
      <c r="A13" s="244" t="s">
        <v>129</v>
      </c>
      <c r="B13" s="245" t="s">
        <v>271</v>
      </c>
    </row>
    <row r="14" spans="1:2" x14ac:dyDescent="0.25">
      <c r="A14" s="244" t="s">
        <v>130</v>
      </c>
      <c r="B14" s="245" t="s">
        <v>271</v>
      </c>
    </row>
    <row r="15" spans="1:2" x14ac:dyDescent="0.25">
      <c r="A15" s="244" t="s">
        <v>251</v>
      </c>
      <c r="B15" s="245" t="s">
        <v>271</v>
      </c>
    </row>
    <row r="16" spans="1:2" x14ac:dyDescent="0.25">
      <c r="A16" s="20"/>
      <c r="B16" s="241"/>
    </row>
    <row r="17" spans="1:2" ht="18" x14ac:dyDescent="0.25">
      <c r="A17" s="242" t="s">
        <v>264</v>
      </c>
      <c r="B17" s="243"/>
    </row>
    <row r="18" spans="1:2" x14ac:dyDescent="0.25">
      <c r="A18" s="20" t="s">
        <v>21</v>
      </c>
      <c r="B18" s="241"/>
    </row>
    <row r="19" spans="1:2" x14ac:dyDescent="0.25">
      <c r="A19" s="244" t="s">
        <v>22</v>
      </c>
      <c r="B19" s="245" t="s">
        <v>271</v>
      </c>
    </row>
    <row r="20" spans="1:2" x14ac:dyDescent="0.25">
      <c r="A20" s="244" t="s">
        <v>23</v>
      </c>
      <c r="B20" s="245" t="s">
        <v>271</v>
      </c>
    </row>
    <row r="21" spans="1:2" x14ac:dyDescent="0.25">
      <c r="A21" s="244" t="s">
        <v>24</v>
      </c>
      <c r="B21" s="245" t="s">
        <v>271</v>
      </c>
    </row>
    <row r="22" spans="1:2" x14ac:dyDescent="0.25">
      <c r="A22" s="20"/>
      <c r="B22" s="241"/>
    </row>
    <row r="23" spans="1:2" ht="18" x14ac:dyDescent="0.25">
      <c r="A23" s="242" t="s">
        <v>265</v>
      </c>
      <c r="B23" s="243"/>
    </row>
    <row r="24" spans="1:2" x14ac:dyDescent="0.25">
      <c r="A24" s="20"/>
      <c r="B24" s="241"/>
    </row>
    <row r="25" spans="1:2" x14ac:dyDescent="0.25">
      <c r="A25" s="244" t="s">
        <v>26</v>
      </c>
      <c r="B25" s="245" t="s">
        <v>271</v>
      </c>
    </row>
    <row r="26" spans="1:2" x14ac:dyDescent="0.25">
      <c r="A26" s="244" t="s">
        <v>27</v>
      </c>
      <c r="B26" s="245" t="s">
        <v>271</v>
      </c>
    </row>
    <row r="27" spans="1:2" x14ac:dyDescent="0.25">
      <c r="A27" s="244" t="s">
        <v>28</v>
      </c>
      <c r="B27" s="245" t="s">
        <v>271</v>
      </c>
    </row>
    <row r="28" spans="1:2" x14ac:dyDescent="0.25">
      <c r="A28" s="244" t="s">
        <v>29</v>
      </c>
      <c r="B28" s="245" t="s">
        <v>271</v>
      </c>
    </row>
    <row r="29" spans="1:2" x14ac:dyDescent="0.25">
      <c r="A29" s="20"/>
      <c r="B29" s="241"/>
    </row>
    <row r="30" spans="1:2" ht="23.25" x14ac:dyDescent="0.25">
      <c r="A30" s="239" t="s">
        <v>30</v>
      </c>
      <c r="B30" s="238"/>
    </row>
    <row r="31" spans="1:2" x14ac:dyDescent="0.25">
      <c r="A31" s="20"/>
      <c r="B31" s="241"/>
    </row>
    <row r="32" spans="1:2" ht="18" x14ac:dyDescent="0.25">
      <c r="A32" s="242" t="s">
        <v>31</v>
      </c>
      <c r="B32" s="243"/>
    </row>
    <row r="33" spans="1:2" x14ac:dyDescent="0.25">
      <c r="A33" s="20"/>
      <c r="B33" s="241"/>
    </row>
    <row r="34" spans="1:2" ht="18" x14ac:dyDescent="0.25">
      <c r="A34" s="242" t="s">
        <v>266</v>
      </c>
      <c r="B34" s="243"/>
    </row>
    <row r="35" spans="1:2" x14ac:dyDescent="0.25">
      <c r="A35" s="20"/>
      <c r="B35" s="241"/>
    </row>
    <row r="36" spans="1:2" x14ac:dyDescent="0.25">
      <c r="A36" s="244" t="s">
        <v>33</v>
      </c>
      <c r="B36" s="245" t="s">
        <v>271</v>
      </c>
    </row>
    <row r="37" spans="1:2" x14ac:dyDescent="0.25">
      <c r="A37" s="244" t="s">
        <v>34</v>
      </c>
      <c r="B37" s="245" t="s">
        <v>271</v>
      </c>
    </row>
    <row r="38" spans="1:2" x14ac:dyDescent="0.25">
      <c r="A38" s="244" t="s">
        <v>35</v>
      </c>
      <c r="B38" s="245" t="s">
        <v>271</v>
      </c>
    </row>
    <row r="39" spans="1:2" ht="57" x14ac:dyDescent="0.25">
      <c r="A39" s="244" t="s">
        <v>36</v>
      </c>
      <c r="B39" s="245" t="s">
        <v>317</v>
      </c>
    </row>
    <row r="40" spans="1:2" x14ac:dyDescent="0.25">
      <c r="A40" s="20"/>
      <c r="B40" s="241"/>
    </row>
    <row r="41" spans="1:2" ht="18" x14ac:dyDescent="0.25">
      <c r="A41" s="242" t="s">
        <v>267</v>
      </c>
      <c r="B41" s="243"/>
    </row>
    <row r="42" spans="1:2" x14ac:dyDescent="0.25">
      <c r="A42" s="20"/>
      <c r="B42" s="241"/>
    </row>
    <row r="43" spans="1:2" x14ac:dyDescent="0.25">
      <c r="A43" s="244" t="s">
        <v>38</v>
      </c>
      <c r="B43" s="245" t="s">
        <v>271</v>
      </c>
    </row>
    <row r="44" spans="1:2" x14ac:dyDescent="0.25">
      <c r="A44" s="244" t="s">
        <v>39</v>
      </c>
      <c r="B44" s="245" t="s">
        <v>271</v>
      </c>
    </row>
    <row r="45" spans="1:2" x14ac:dyDescent="0.25">
      <c r="A45" s="244" t="s">
        <v>40</v>
      </c>
      <c r="B45" s="245" t="s">
        <v>271</v>
      </c>
    </row>
    <row r="46" spans="1:2" x14ac:dyDescent="0.25">
      <c r="A46" s="20"/>
      <c r="B46" s="241"/>
    </row>
    <row r="47" spans="1:2" ht="18" x14ac:dyDescent="0.25">
      <c r="A47" s="242" t="s">
        <v>268</v>
      </c>
      <c r="B47" s="243"/>
    </row>
    <row r="48" spans="1:2" x14ac:dyDescent="0.25">
      <c r="A48" s="20"/>
      <c r="B48" s="241"/>
    </row>
    <row r="49" spans="1:2" x14ac:dyDescent="0.25">
      <c r="A49" s="244" t="s">
        <v>42</v>
      </c>
      <c r="B49" s="245" t="s">
        <v>271</v>
      </c>
    </row>
    <row r="50" spans="1:2" x14ac:dyDescent="0.25">
      <c r="A50" s="244" t="s">
        <v>43</v>
      </c>
      <c r="B50" s="245" t="s">
        <v>271</v>
      </c>
    </row>
    <row r="51" spans="1:2" x14ac:dyDescent="0.25">
      <c r="A51" s="244" t="s">
        <v>44</v>
      </c>
      <c r="B51" s="245" t="s">
        <v>271</v>
      </c>
    </row>
    <row r="52" spans="1:2" x14ac:dyDescent="0.25">
      <c r="A52" s="20"/>
      <c r="B52" s="241"/>
    </row>
    <row r="53" spans="1:2" ht="18" x14ac:dyDescent="0.25">
      <c r="A53" s="242" t="s">
        <v>269</v>
      </c>
      <c r="B53" s="243"/>
    </row>
    <row r="54" spans="1:2" x14ac:dyDescent="0.25">
      <c r="A54" s="20"/>
      <c r="B54" s="241"/>
    </row>
    <row r="55" spans="1:2" x14ac:dyDescent="0.25">
      <c r="A55" s="244" t="s">
        <v>46</v>
      </c>
      <c r="B55" s="245" t="s">
        <v>271</v>
      </c>
    </row>
    <row r="56" spans="1:2" x14ac:dyDescent="0.25">
      <c r="A56" s="244" t="s">
        <v>47</v>
      </c>
      <c r="B56" s="245" t="s">
        <v>271</v>
      </c>
    </row>
    <row r="57" spans="1:2" x14ac:dyDescent="0.25">
      <c r="A57" s="244" t="s">
        <v>48</v>
      </c>
      <c r="B57" s="245" t="s">
        <v>271</v>
      </c>
    </row>
    <row r="58" spans="1:2" x14ac:dyDescent="0.25">
      <c r="A58" s="20"/>
      <c r="B58" s="241"/>
    </row>
    <row r="59" spans="1:2" ht="18" x14ac:dyDescent="0.25">
      <c r="A59" s="242" t="s">
        <v>49</v>
      </c>
      <c r="B59" s="243"/>
    </row>
    <row r="60" spans="1:2" x14ac:dyDescent="0.25">
      <c r="A60" s="20"/>
      <c r="B60" s="241"/>
    </row>
    <row r="61" spans="1:2" ht="57" x14ac:dyDescent="0.25">
      <c r="A61" s="244" t="s">
        <v>50</v>
      </c>
      <c r="B61" s="245" t="s">
        <v>311</v>
      </c>
    </row>
    <row r="62" spans="1:2" ht="57" x14ac:dyDescent="0.25">
      <c r="A62" s="244" t="s">
        <v>51</v>
      </c>
      <c r="B62" s="245" t="s">
        <v>311</v>
      </c>
    </row>
    <row r="63" spans="1:2" s="303" customFormat="1" x14ac:dyDescent="0.25">
      <c r="A63" s="301" t="s">
        <v>52</v>
      </c>
      <c r="B63" s="302" t="s">
        <v>271</v>
      </c>
    </row>
    <row r="64" spans="1:2" s="303" customFormat="1" x14ac:dyDescent="0.25">
      <c r="A64" s="301" t="s">
        <v>54</v>
      </c>
      <c r="B64" s="302" t="s">
        <v>271</v>
      </c>
    </row>
    <row r="65" spans="1:2" s="303" customFormat="1" x14ac:dyDescent="0.25">
      <c r="A65" s="301" t="s">
        <v>55</v>
      </c>
      <c r="B65" s="302" t="s">
        <v>271</v>
      </c>
    </row>
    <row r="66" spans="1:2" x14ac:dyDescent="0.25">
      <c r="A66" s="244" t="s">
        <v>56</v>
      </c>
      <c r="B66" s="245" t="s">
        <v>271</v>
      </c>
    </row>
    <row r="67" spans="1:2" s="303" customFormat="1" x14ac:dyDescent="0.25">
      <c r="A67" s="301" t="s">
        <v>57</v>
      </c>
      <c r="B67" s="302" t="s">
        <v>271</v>
      </c>
    </row>
    <row r="68" spans="1:2" s="303" customFormat="1" x14ac:dyDescent="0.25">
      <c r="A68" s="301" t="s">
        <v>58</v>
      </c>
      <c r="B68" s="302" t="s">
        <v>271</v>
      </c>
    </row>
    <row r="69" spans="1:2" x14ac:dyDescent="0.25">
      <c r="A69" s="20"/>
      <c r="B69" s="241"/>
    </row>
    <row r="70" spans="1:2" ht="23.25" x14ac:dyDescent="0.25">
      <c r="A70" s="239" t="s">
        <v>60</v>
      </c>
      <c r="B70" s="238"/>
    </row>
    <row r="71" spans="1:2" x14ac:dyDescent="0.25">
      <c r="A71" s="20" t="s">
        <v>61</v>
      </c>
      <c r="B71" s="241"/>
    </row>
    <row r="72" spans="1:2" x14ac:dyDescent="0.25">
      <c r="A72" s="244" t="s">
        <v>62</v>
      </c>
      <c r="B72" s="245"/>
    </row>
    <row r="73" spans="1:2" s="303" customFormat="1" x14ac:dyDescent="0.25">
      <c r="A73" s="301" t="s">
        <v>63</v>
      </c>
      <c r="B73" s="302" t="s">
        <v>271</v>
      </c>
    </row>
    <row r="74" spans="1:2" s="303" customFormat="1" x14ac:dyDescent="0.25">
      <c r="A74" s="301" t="s">
        <v>64</v>
      </c>
      <c r="B74" s="302" t="s">
        <v>271</v>
      </c>
    </row>
    <row r="75" spans="1:2" ht="42.75" x14ac:dyDescent="0.25">
      <c r="A75" s="244" t="s">
        <v>65</v>
      </c>
      <c r="B75" s="245" t="s">
        <v>276</v>
      </c>
    </row>
    <row r="76" spans="1:2" x14ac:dyDescent="0.25">
      <c r="A76" s="301" t="s">
        <v>66</v>
      </c>
      <c r="B76" s="302" t="s">
        <v>271</v>
      </c>
    </row>
    <row r="77" spans="1:2" x14ac:dyDescent="0.25">
      <c r="A77" s="80"/>
      <c r="B77" s="246"/>
    </row>
    <row r="78" spans="1:2" ht="23.25" x14ac:dyDescent="0.25">
      <c r="A78" s="239" t="s">
        <v>67</v>
      </c>
      <c r="B78" s="238"/>
    </row>
    <row r="79" spans="1:2" x14ac:dyDescent="0.25">
      <c r="A79" s="83"/>
      <c r="B79" s="241"/>
    </row>
    <row r="80" spans="1:2" x14ac:dyDescent="0.25">
      <c r="A80" s="301" t="s">
        <v>68</v>
      </c>
      <c r="B80" s="245" t="s">
        <v>271</v>
      </c>
    </row>
    <row r="81" spans="1:2" x14ac:dyDescent="0.25">
      <c r="A81" s="301" t="s">
        <v>69</v>
      </c>
      <c r="B81" s="245" t="s">
        <v>271</v>
      </c>
    </row>
    <row r="82" spans="1:2" x14ac:dyDescent="0.25">
      <c r="A82" s="301" t="s">
        <v>70</v>
      </c>
      <c r="B82" s="245" t="s">
        <v>271</v>
      </c>
    </row>
    <row r="83" spans="1:2" ht="57" x14ac:dyDescent="0.25">
      <c r="A83" s="244" t="s">
        <v>71</v>
      </c>
      <c r="B83" s="245" t="s">
        <v>318</v>
      </c>
    </row>
    <row r="84" spans="1:2" x14ac:dyDescent="0.25">
      <c r="B84" s="237"/>
    </row>
    <row r="85" spans="1:2" x14ac:dyDescent="0.25">
      <c r="B85" s="237"/>
    </row>
    <row r="86" spans="1:2" x14ac:dyDescent="0.25">
      <c r="B86" s="237"/>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AC53"/>
  <sheetViews>
    <sheetView workbookViewId="0">
      <selection activeCell="B5" sqref="B5"/>
    </sheetView>
  </sheetViews>
  <sheetFormatPr defaultRowHeight="15" x14ac:dyDescent="0.25"/>
  <cols>
    <col min="1" max="1" width="29.5703125" customWidth="1"/>
    <col min="18" max="18" width="8.7109375" style="233"/>
    <col min="24" max="25" width="9.140625" customWidth="1"/>
  </cols>
  <sheetData>
    <row r="2" spans="1:29" ht="30" x14ac:dyDescent="0.25">
      <c r="A2" s="269" t="s">
        <v>221</v>
      </c>
      <c r="B2" s="253" t="s">
        <v>108</v>
      </c>
      <c r="C2" s="253" t="s">
        <v>107</v>
      </c>
      <c r="D2" s="253" t="s">
        <v>106</v>
      </c>
      <c r="E2" s="253" t="s">
        <v>105</v>
      </c>
      <c r="F2" s="253" t="s">
        <v>104</v>
      </c>
      <c r="G2" s="253" t="s">
        <v>103</v>
      </c>
      <c r="H2" s="253" t="s">
        <v>102</v>
      </c>
      <c r="I2" s="253" t="s">
        <v>82</v>
      </c>
      <c r="J2" s="270" t="s">
        <v>81</v>
      </c>
      <c r="K2" s="270" t="s">
        <v>79</v>
      </c>
      <c r="L2" s="270" t="s">
        <v>1</v>
      </c>
      <c r="M2" s="270" t="s">
        <v>274</v>
      </c>
      <c r="N2" s="270" t="s">
        <v>314</v>
      </c>
      <c r="P2" s="269" t="s">
        <v>221</v>
      </c>
      <c r="Q2" s="253" t="str">
        <f t="shared" ref="Q2:AC2" si="0">B2</f>
        <v>2011/12</v>
      </c>
      <c r="R2" s="253" t="str">
        <f t="shared" si="0"/>
        <v>2012/13</v>
      </c>
      <c r="S2" s="253" t="str">
        <f t="shared" si="0"/>
        <v>2013/14</v>
      </c>
      <c r="T2" s="253" t="str">
        <f t="shared" si="0"/>
        <v>2014/15</v>
      </c>
      <c r="U2" s="253" t="str">
        <f t="shared" si="0"/>
        <v>2015/16</v>
      </c>
      <c r="V2" s="253" t="str">
        <f t="shared" si="0"/>
        <v>2016/17</v>
      </c>
      <c r="W2" s="253" t="str">
        <f t="shared" si="0"/>
        <v>2017/18</v>
      </c>
      <c r="X2" s="253" t="str">
        <f t="shared" si="0"/>
        <v>2018/19</v>
      </c>
      <c r="Y2" s="253" t="str">
        <f t="shared" si="0"/>
        <v>2019/20</v>
      </c>
      <c r="Z2" s="253" t="str">
        <f t="shared" si="0"/>
        <v>2020/21</v>
      </c>
      <c r="AA2" s="253" t="str">
        <f t="shared" si="0"/>
        <v>2021/22</v>
      </c>
      <c r="AB2" s="253" t="str">
        <f t="shared" si="0"/>
        <v>2022/23</v>
      </c>
      <c r="AC2" s="253" t="str">
        <f t="shared" si="0"/>
        <v>2023/24</v>
      </c>
    </row>
    <row r="3" spans="1:29" x14ac:dyDescent="0.25">
      <c r="A3" s="271" t="s">
        <v>222</v>
      </c>
      <c r="B3" s="272">
        <v>26.271819999999998</v>
      </c>
      <c r="C3" s="272">
        <v>24.848650000000003</v>
      </c>
      <c r="D3" s="272">
        <v>29.335569999999997</v>
      </c>
      <c r="E3" s="272">
        <v>32.962119999999999</v>
      </c>
      <c r="F3" s="272">
        <v>29.524190000000001</v>
      </c>
      <c r="G3" s="272">
        <v>29.53782</v>
      </c>
      <c r="H3" s="272">
        <v>32.927679999999995</v>
      </c>
      <c r="I3" s="272">
        <v>30.807860000000005</v>
      </c>
      <c r="J3" s="272">
        <v>28.365299999999998</v>
      </c>
      <c r="K3" s="272">
        <v>28.305160000000001</v>
      </c>
      <c r="L3" s="272">
        <v>30.085819999999998</v>
      </c>
      <c r="M3" s="273">
        <v>31.31127</v>
      </c>
      <c r="N3" s="273">
        <v>32.824379999999991</v>
      </c>
      <c r="P3" s="271" t="s">
        <v>222</v>
      </c>
      <c r="Q3" s="272">
        <f t="shared" ref="Q3:X3" si="1">+SUM(Q4:Q6)</f>
        <v>26.271819999999998</v>
      </c>
      <c r="R3" s="272">
        <f t="shared" si="1"/>
        <v>24.848650000000003</v>
      </c>
      <c r="S3" s="272">
        <f t="shared" si="1"/>
        <v>29.335569999999997</v>
      </c>
      <c r="T3" s="272">
        <f t="shared" si="1"/>
        <v>32.962119999999999</v>
      </c>
      <c r="U3" s="272">
        <f t="shared" si="1"/>
        <v>29.524190000000001</v>
      </c>
      <c r="V3" s="272">
        <f t="shared" si="1"/>
        <v>29.53782</v>
      </c>
      <c r="W3" s="272">
        <f t="shared" si="1"/>
        <v>32.927679999999995</v>
      </c>
      <c r="X3" s="272">
        <f t="shared" si="1"/>
        <v>30.807860000000005</v>
      </c>
      <c r="Y3" s="272">
        <f t="shared" ref="Y3:Z3" si="2">+SUM(Y4:Y6)</f>
        <v>28.365299999999998</v>
      </c>
      <c r="Z3" s="272">
        <f t="shared" si="2"/>
        <v>28.305160000000001</v>
      </c>
      <c r="AA3" s="272">
        <f t="shared" ref="AA3:AB3" si="3">+SUM(AA4:AA6)</f>
        <v>30.085819999999998</v>
      </c>
      <c r="AB3" s="272">
        <f t="shared" si="3"/>
        <v>31.31127</v>
      </c>
      <c r="AC3" s="272">
        <f t="shared" ref="AC3" si="4">+SUM(AC4:AC6)</f>
        <v>32.824379999999991</v>
      </c>
    </row>
    <row r="4" spans="1:29" x14ac:dyDescent="0.25">
      <c r="A4" s="274" t="s">
        <v>223</v>
      </c>
      <c r="B4" s="275">
        <v>16.472999999999999</v>
      </c>
      <c r="C4" s="275">
        <v>16.69096</v>
      </c>
      <c r="D4" s="275">
        <v>18.852979999999999</v>
      </c>
      <c r="E4" s="275">
        <v>21.82133</v>
      </c>
      <c r="F4" s="275">
        <v>19.299510000000001</v>
      </c>
      <c r="G4" s="275">
        <v>18.33193</v>
      </c>
      <c r="H4" s="275">
        <v>19.852979999999995</v>
      </c>
      <c r="I4" s="275">
        <v>18.002690000000001</v>
      </c>
      <c r="J4" s="275">
        <v>15.3796</v>
      </c>
      <c r="K4" s="275">
        <v>16.686720000000001</v>
      </c>
      <c r="L4" s="275">
        <v>17.07207</v>
      </c>
      <c r="M4" s="276">
        <v>19.561109999999999</v>
      </c>
      <c r="N4" s="276">
        <v>19.816789999999994</v>
      </c>
      <c r="P4" s="274" t="s">
        <v>22</v>
      </c>
      <c r="Q4" s="275">
        <f t="shared" ref="Q4:AC4" si="5">+B5</f>
        <v>1.2401000000000004</v>
      </c>
      <c r="R4" s="275">
        <f t="shared" si="5"/>
        <v>0.95914999999999995</v>
      </c>
      <c r="S4" s="275">
        <f t="shared" si="5"/>
        <v>1.2156800000000001</v>
      </c>
      <c r="T4" s="275">
        <f t="shared" si="5"/>
        <v>1.84148</v>
      </c>
      <c r="U4" s="275">
        <f t="shared" si="5"/>
        <v>2.3410100000000003</v>
      </c>
      <c r="V4" s="275">
        <f t="shared" si="5"/>
        <v>2.4772999999999996</v>
      </c>
      <c r="W4" s="275">
        <f t="shared" si="5"/>
        <v>2.6717900000000001</v>
      </c>
      <c r="X4" s="275">
        <f t="shared" si="5"/>
        <v>2.8326600000000002</v>
      </c>
      <c r="Y4" s="275">
        <f t="shared" si="5"/>
        <v>2.7415400000000001</v>
      </c>
      <c r="Z4" s="275">
        <f t="shared" si="5"/>
        <v>2.6172100000000005</v>
      </c>
      <c r="AA4" s="275">
        <f t="shared" si="5"/>
        <v>2.6488799999999997</v>
      </c>
      <c r="AB4" s="275">
        <f t="shared" si="5"/>
        <v>2.4484800000000004</v>
      </c>
      <c r="AC4" s="275">
        <f t="shared" si="5"/>
        <v>2.8230499999999998</v>
      </c>
    </row>
    <row r="5" spans="1:29" x14ac:dyDescent="0.25">
      <c r="A5" s="274" t="s">
        <v>224</v>
      </c>
      <c r="B5" s="275">
        <v>1.2401000000000004</v>
      </c>
      <c r="C5" s="275">
        <v>0.95914999999999995</v>
      </c>
      <c r="D5" s="275">
        <v>1.2156800000000001</v>
      </c>
      <c r="E5" s="275">
        <v>1.84148</v>
      </c>
      <c r="F5" s="275">
        <v>2.3410100000000003</v>
      </c>
      <c r="G5" s="275">
        <v>2.4772999999999996</v>
      </c>
      <c r="H5" s="275">
        <v>2.6717900000000001</v>
      </c>
      <c r="I5" s="275">
        <v>2.8326600000000002</v>
      </c>
      <c r="J5" s="275">
        <v>2.7415400000000001</v>
      </c>
      <c r="K5" s="275">
        <v>2.6172100000000005</v>
      </c>
      <c r="L5" s="275">
        <v>2.6488799999999997</v>
      </c>
      <c r="M5" s="276">
        <v>2.4484800000000004</v>
      </c>
      <c r="N5" s="276">
        <v>2.8230499999999998</v>
      </c>
      <c r="P5" s="274" t="s">
        <v>23</v>
      </c>
      <c r="Q5" s="275">
        <f t="shared" ref="Q5:AC5" si="6">+B4</f>
        <v>16.472999999999999</v>
      </c>
      <c r="R5" s="275">
        <f t="shared" si="6"/>
        <v>16.69096</v>
      </c>
      <c r="S5" s="275">
        <f t="shared" si="6"/>
        <v>18.852979999999999</v>
      </c>
      <c r="T5" s="275">
        <f t="shared" si="6"/>
        <v>21.82133</v>
      </c>
      <c r="U5" s="275">
        <f t="shared" si="6"/>
        <v>19.299510000000001</v>
      </c>
      <c r="V5" s="275">
        <f t="shared" si="6"/>
        <v>18.33193</v>
      </c>
      <c r="W5" s="275">
        <f t="shared" si="6"/>
        <v>19.852979999999995</v>
      </c>
      <c r="X5" s="275">
        <f t="shared" si="6"/>
        <v>18.002690000000001</v>
      </c>
      <c r="Y5" s="275">
        <f t="shared" si="6"/>
        <v>15.3796</v>
      </c>
      <c r="Z5" s="275">
        <f t="shared" si="6"/>
        <v>16.686720000000001</v>
      </c>
      <c r="AA5" s="275">
        <f t="shared" si="6"/>
        <v>17.07207</v>
      </c>
      <c r="AB5" s="275">
        <f t="shared" si="6"/>
        <v>19.561109999999999</v>
      </c>
      <c r="AC5" s="275">
        <f t="shared" si="6"/>
        <v>19.816789999999994</v>
      </c>
    </row>
    <row r="6" spans="1:29" x14ac:dyDescent="0.25">
      <c r="A6" s="277" t="s">
        <v>225</v>
      </c>
      <c r="B6" s="278">
        <v>8.5587199999999992</v>
      </c>
      <c r="C6" s="278">
        <v>7.1985400000000004</v>
      </c>
      <c r="D6" s="278">
        <v>9.2669099999999993</v>
      </c>
      <c r="E6" s="278">
        <v>9.299310000000002</v>
      </c>
      <c r="F6" s="278">
        <v>7.8836699999999995</v>
      </c>
      <c r="G6" s="278">
        <v>8.7285900000000005</v>
      </c>
      <c r="H6" s="278">
        <v>10.40291</v>
      </c>
      <c r="I6" s="278">
        <v>9.9725100000000015</v>
      </c>
      <c r="J6" s="278">
        <v>10.244159999999999</v>
      </c>
      <c r="K6" s="278">
        <v>9.0012300000000014</v>
      </c>
      <c r="L6" s="278">
        <v>10.36487</v>
      </c>
      <c r="M6" s="279">
        <v>9.3016800000000028</v>
      </c>
      <c r="N6" s="279">
        <v>10.184539999999998</v>
      </c>
      <c r="P6" s="277" t="s">
        <v>24</v>
      </c>
      <c r="Q6" s="278">
        <f t="shared" ref="Q6:AC6" si="7">+B6</f>
        <v>8.5587199999999992</v>
      </c>
      <c r="R6" s="278">
        <f t="shared" si="7"/>
        <v>7.1985400000000004</v>
      </c>
      <c r="S6" s="278">
        <f t="shared" si="7"/>
        <v>9.2669099999999993</v>
      </c>
      <c r="T6" s="278">
        <f t="shared" si="7"/>
        <v>9.299310000000002</v>
      </c>
      <c r="U6" s="278">
        <f t="shared" si="7"/>
        <v>7.8836699999999995</v>
      </c>
      <c r="V6" s="278">
        <f t="shared" si="7"/>
        <v>8.7285900000000005</v>
      </c>
      <c r="W6" s="278">
        <f t="shared" si="7"/>
        <v>10.40291</v>
      </c>
      <c r="X6" s="278">
        <f t="shared" si="7"/>
        <v>9.9725100000000015</v>
      </c>
      <c r="Y6" s="278">
        <f t="shared" si="7"/>
        <v>10.244159999999999</v>
      </c>
      <c r="Z6" s="278">
        <f t="shared" si="7"/>
        <v>9.0012300000000014</v>
      </c>
      <c r="AA6" s="278">
        <f t="shared" si="7"/>
        <v>10.36487</v>
      </c>
      <c r="AB6" s="278">
        <f t="shared" si="7"/>
        <v>9.3016800000000028</v>
      </c>
      <c r="AC6" s="278">
        <f t="shared" si="7"/>
        <v>10.184539999999998</v>
      </c>
    </row>
    <row r="7" spans="1:29" x14ac:dyDescent="0.25">
      <c r="A7" s="280" t="s">
        <v>226</v>
      </c>
      <c r="B7" s="281">
        <v>41.030300134486119</v>
      </c>
      <c r="C7" s="281">
        <v>41.220185509180482</v>
      </c>
      <c r="D7" s="281">
        <v>44.929393647824035</v>
      </c>
      <c r="E7" s="281">
        <v>46.324081285968035</v>
      </c>
      <c r="F7" s="281">
        <v>46.859747218309472</v>
      </c>
      <c r="G7" s="281">
        <v>45.960202352682678</v>
      </c>
      <c r="H7" s="281">
        <v>48.28706649457834</v>
      </c>
      <c r="I7" s="281">
        <v>49.241920547399118</v>
      </c>
      <c r="J7" s="281">
        <v>49.904526011449406</v>
      </c>
      <c r="K7" s="281">
        <v>50.607803262000004</v>
      </c>
      <c r="L7" s="281">
        <v>50.082466170333333</v>
      </c>
      <c r="M7" s="282">
        <v>52.163817372000011</v>
      </c>
      <c r="N7" s="282">
        <v>51.199935555555541</v>
      </c>
      <c r="P7" s="280" t="s">
        <v>226</v>
      </c>
      <c r="Q7" s="281">
        <f>+SUM(Q8:Q10)</f>
        <v>41.030300134486119</v>
      </c>
      <c r="R7" s="281">
        <f t="shared" ref="R7:AA7" si="8">+SUM(R8:R10)</f>
        <v>41.220185509180482</v>
      </c>
      <c r="S7" s="281">
        <f t="shared" si="8"/>
        <v>44.929393647824035</v>
      </c>
      <c r="T7" s="281">
        <f t="shared" si="8"/>
        <v>46.324081285968035</v>
      </c>
      <c r="U7" s="281">
        <f t="shared" si="8"/>
        <v>46.859747218309472</v>
      </c>
      <c r="V7" s="281">
        <f t="shared" si="8"/>
        <v>45.960202352682678</v>
      </c>
      <c r="W7" s="281">
        <f t="shared" si="8"/>
        <v>48.28706649457834</v>
      </c>
      <c r="X7" s="281">
        <f t="shared" si="8"/>
        <v>49.241920547399118</v>
      </c>
      <c r="Y7" s="281">
        <f t="shared" si="8"/>
        <v>49.904526011449406</v>
      </c>
      <c r="Z7" s="281">
        <f t="shared" si="8"/>
        <v>50.607803262000004</v>
      </c>
      <c r="AA7" s="281">
        <f t="shared" si="8"/>
        <v>50.082466170333333</v>
      </c>
      <c r="AB7" s="281">
        <f t="shared" ref="AB7:AC7" si="9">+SUM(AB8:AB10)</f>
        <v>52.163817372000011</v>
      </c>
      <c r="AC7" s="281">
        <f t="shared" si="9"/>
        <v>51.199935555555541</v>
      </c>
    </row>
    <row r="8" spans="1:29" x14ac:dyDescent="0.25">
      <c r="A8" s="283" t="s">
        <v>227</v>
      </c>
      <c r="B8" s="284">
        <v>37.818519188904972</v>
      </c>
      <c r="C8" s="284">
        <v>38.116551169813</v>
      </c>
      <c r="D8" s="284">
        <v>41.841694073050938</v>
      </c>
      <c r="E8" s="284">
        <v>42.998195314175781</v>
      </c>
      <c r="F8" s="284">
        <v>43.258401508522432</v>
      </c>
      <c r="G8" s="284">
        <v>42.53612397959747</v>
      </c>
      <c r="H8" s="284">
        <v>44.76854580409465</v>
      </c>
      <c r="I8" s="284">
        <v>45.719558818440511</v>
      </c>
      <c r="J8" s="284">
        <v>46.204771375265182</v>
      </c>
      <c r="K8" s="284">
        <v>46.758681389155768</v>
      </c>
      <c r="L8" s="284">
        <v>46.360901929362733</v>
      </c>
      <c r="M8" s="285">
        <v>48.511373861482603</v>
      </c>
      <c r="N8" s="285">
        <v>47.461166693524923</v>
      </c>
      <c r="P8" s="297" t="s">
        <v>22</v>
      </c>
      <c r="Q8" s="284">
        <f t="shared" ref="Q8:AC8" si="10">+B11</f>
        <v>12.340856758044024</v>
      </c>
      <c r="R8" s="284">
        <f t="shared" si="10"/>
        <v>12.945817827476905</v>
      </c>
      <c r="S8" s="284">
        <f t="shared" si="10"/>
        <v>14.013557095475738</v>
      </c>
      <c r="T8" s="284">
        <f t="shared" si="10"/>
        <v>13.673745005233783</v>
      </c>
      <c r="U8" s="284">
        <f t="shared" si="10"/>
        <v>16.332802854080555</v>
      </c>
      <c r="V8" s="284">
        <f t="shared" si="10"/>
        <v>15.317404354951286</v>
      </c>
      <c r="W8" s="284">
        <f t="shared" si="10"/>
        <v>15.201375191123553</v>
      </c>
      <c r="X8" s="284">
        <f t="shared" si="10"/>
        <v>17.203340900547122</v>
      </c>
      <c r="Y8" s="284">
        <f t="shared" si="10"/>
        <v>17.721765044449402</v>
      </c>
      <c r="Z8" s="284">
        <f t="shared" si="10"/>
        <v>17.849366671999999</v>
      </c>
      <c r="AA8" s="284">
        <f t="shared" si="10"/>
        <v>16.981358923000005</v>
      </c>
      <c r="AB8" s="284">
        <f t="shared" si="10"/>
        <v>15.483529934</v>
      </c>
      <c r="AC8" s="284">
        <f t="shared" si="10"/>
        <v>15.993049999999997</v>
      </c>
    </row>
    <row r="9" spans="1:29" x14ac:dyDescent="0.25">
      <c r="A9" s="283" t="s">
        <v>223</v>
      </c>
      <c r="B9" s="284">
        <v>20.771077318442099</v>
      </c>
      <c r="C9" s="284">
        <v>21.095235407703576</v>
      </c>
      <c r="D9" s="284">
        <v>22.149324045348294</v>
      </c>
      <c r="E9" s="284">
        <v>23.719267829734246</v>
      </c>
      <c r="F9" s="284">
        <v>22.529441128228918</v>
      </c>
      <c r="G9" s="284">
        <v>21.855589147731393</v>
      </c>
      <c r="H9" s="284">
        <v>22.87035634045478</v>
      </c>
      <c r="I9" s="284">
        <v>22.097255784851999</v>
      </c>
      <c r="J9" s="284">
        <v>21.629960687000001</v>
      </c>
      <c r="K9" s="284">
        <v>23.310184099000001</v>
      </c>
      <c r="L9" s="284">
        <v>22.157283700999997</v>
      </c>
      <c r="M9" s="285">
        <v>25.853844998</v>
      </c>
      <c r="N9" s="285">
        <v>24.63345666666666</v>
      </c>
      <c r="P9" s="297" t="s">
        <v>23</v>
      </c>
      <c r="Q9" s="284">
        <f t="shared" ref="Q9:AC9" si="11">+B9</f>
        <v>20.771077318442099</v>
      </c>
      <c r="R9" s="284">
        <f t="shared" si="11"/>
        <v>21.095235407703576</v>
      </c>
      <c r="S9" s="284">
        <f t="shared" si="11"/>
        <v>22.149324045348294</v>
      </c>
      <c r="T9" s="284">
        <f t="shared" si="11"/>
        <v>23.719267829734246</v>
      </c>
      <c r="U9" s="284">
        <f t="shared" si="11"/>
        <v>22.529441128228918</v>
      </c>
      <c r="V9" s="284">
        <f t="shared" si="11"/>
        <v>21.855589147731393</v>
      </c>
      <c r="W9" s="284">
        <f t="shared" si="11"/>
        <v>22.87035634045478</v>
      </c>
      <c r="X9" s="284">
        <f t="shared" si="11"/>
        <v>22.097255784851999</v>
      </c>
      <c r="Y9" s="284">
        <f t="shared" si="11"/>
        <v>21.629960687000001</v>
      </c>
      <c r="Z9" s="284">
        <f t="shared" si="11"/>
        <v>23.310184099000001</v>
      </c>
      <c r="AA9" s="284">
        <f t="shared" si="11"/>
        <v>22.157283700999997</v>
      </c>
      <c r="AB9" s="284">
        <f t="shared" si="11"/>
        <v>25.853844998</v>
      </c>
      <c r="AC9" s="284">
        <f t="shared" si="11"/>
        <v>24.63345666666666</v>
      </c>
    </row>
    <row r="10" spans="1:29" x14ac:dyDescent="0.25">
      <c r="A10" s="283" t="s">
        <v>227</v>
      </c>
      <c r="B10" s="284">
        <v>19.835574891714234</v>
      </c>
      <c r="C10" s="284">
        <v>20.273736546160126</v>
      </c>
      <c r="D10" s="284">
        <v>21.473493959095549</v>
      </c>
      <c r="E10" s="284">
        <v>22.907812059567711</v>
      </c>
      <c r="F10" s="284">
        <v>21.755525613518699</v>
      </c>
      <c r="G10" s="284">
        <v>21.254673648460638</v>
      </c>
      <c r="H10" s="284">
        <v>22.208296200743685</v>
      </c>
      <c r="I10" s="284">
        <v>21.573170811327238</v>
      </c>
      <c r="J10" s="284">
        <v>21.128899446188676</v>
      </c>
      <c r="K10" s="284">
        <v>22.651134064616659</v>
      </c>
      <c r="L10" s="284">
        <v>21.649775415514362</v>
      </c>
      <c r="M10" s="285">
        <v>25.225052659175518</v>
      </c>
      <c r="N10" s="285">
        <v>23.957750715342204</v>
      </c>
      <c r="P10" s="298" t="s">
        <v>24</v>
      </c>
      <c r="Q10" s="284">
        <f t="shared" ref="Q10:AC10" si="12">+B13</f>
        <v>7.9183660579999984</v>
      </c>
      <c r="R10" s="284">
        <f t="shared" si="12"/>
        <v>7.1791322739999988</v>
      </c>
      <c r="S10" s="284">
        <f t="shared" si="12"/>
        <v>8.7665125069999998</v>
      </c>
      <c r="T10" s="284">
        <f t="shared" si="12"/>
        <v>8.9310684510000016</v>
      </c>
      <c r="U10" s="284">
        <f t="shared" si="12"/>
        <v>7.9975032359999982</v>
      </c>
      <c r="V10" s="284">
        <f t="shared" si="12"/>
        <v>8.7872088500000007</v>
      </c>
      <c r="W10" s="284">
        <f t="shared" si="12"/>
        <v>10.215334963000002</v>
      </c>
      <c r="X10" s="284">
        <f t="shared" si="12"/>
        <v>9.9413238620000008</v>
      </c>
      <c r="Y10" s="284">
        <f t="shared" si="12"/>
        <v>10.55280028</v>
      </c>
      <c r="Z10" s="284">
        <f t="shared" si="12"/>
        <v>9.4482524910000034</v>
      </c>
      <c r="AA10" s="284">
        <f t="shared" si="12"/>
        <v>10.943823546333332</v>
      </c>
      <c r="AB10" s="284">
        <f t="shared" si="12"/>
        <v>10.826442440000005</v>
      </c>
      <c r="AC10" s="284">
        <f t="shared" si="12"/>
        <v>10.573428888888888</v>
      </c>
    </row>
    <row r="11" spans="1:29" x14ac:dyDescent="0.25">
      <c r="A11" s="283" t="s">
        <v>228</v>
      </c>
      <c r="B11" s="284">
        <v>12.340856758044024</v>
      </c>
      <c r="C11" s="284">
        <v>12.945817827476905</v>
      </c>
      <c r="D11" s="284">
        <v>14.013557095475738</v>
      </c>
      <c r="E11" s="284">
        <v>13.673745005233783</v>
      </c>
      <c r="F11" s="284">
        <v>16.332802854080555</v>
      </c>
      <c r="G11" s="284">
        <v>15.317404354951286</v>
      </c>
      <c r="H11" s="284">
        <v>15.201375191123553</v>
      </c>
      <c r="I11" s="284">
        <v>17.203340900547122</v>
      </c>
      <c r="J11" s="284">
        <v>17.721765044449402</v>
      </c>
      <c r="K11" s="284">
        <v>17.849366671999999</v>
      </c>
      <c r="L11" s="284">
        <v>16.981358923000005</v>
      </c>
      <c r="M11" s="285">
        <v>15.483529934</v>
      </c>
      <c r="N11" s="285">
        <v>15.993049999999997</v>
      </c>
      <c r="P11" s="271" t="s">
        <v>229</v>
      </c>
      <c r="Q11" s="272">
        <f t="shared" ref="Q11:AA11" si="13">+SUM(Q12:Q14)</f>
        <v>15.973689299</v>
      </c>
      <c r="R11" s="272">
        <f t="shared" si="13"/>
        <v>15.911710967000001</v>
      </c>
      <c r="S11" s="272">
        <f t="shared" si="13"/>
        <v>16.928681208</v>
      </c>
      <c r="T11" s="272">
        <f t="shared" si="13"/>
        <v>15.269139976</v>
      </c>
      <c r="U11" s="272">
        <f t="shared" si="13"/>
        <v>18.247714078999998</v>
      </c>
      <c r="V11" s="272">
        <f t="shared" si="13"/>
        <v>18.327240557999996</v>
      </c>
      <c r="W11" s="272">
        <f t="shared" si="13"/>
        <v>18.180107834999998</v>
      </c>
      <c r="X11" s="272">
        <f t="shared" si="13"/>
        <v>19.291717223999999</v>
      </c>
      <c r="Y11" s="272">
        <f t="shared" si="13"/>
        <v>21.783187920999996</v>
      </c>
      <c r="Z11" s="272">
        <f t="shared" si="13"/>
        <v>21.643909381</v>
      </c>
      <c r="AA11" s="272">
        <f t="shared" si="13"/>
        <v>21.388054026000002</v>
      </c>
      <c r="AB11" s="272">
        <f t="shared" ref="AB11:AC11" si="14">+SUM(AB12:AB14)</f>
        <v>22.211986739</v>
      </c>
      <c r="AC11" s="272">
        <f t="shared" si="14"/>
        <v>20.09</v>
      </c>
    </row>
    <row r="12" spans="1:29" x14ac:dyDescent="0.25">
      <c r="A12" s="283" t="s">
        <v>227</v>
      </c>
      <c r="B12" s="284">
        <v>10.997285033256617</v>
      </c>
      <c r="C12" s="284">
        <v>11.623376616552404</v>
      </c>
      <c r="D12" s="284">
        <v>12.594294805635791</v>
      </c>
      <c r="E12" s="284">
        <v>12.211368779980939</v>
      </c>
      <c r="F12" s="284">
        <v>14.560655977348228</v>
      </c>
      <c r="G12" s="284">
        <v>13.542698195205206</v>
      </c>
      <c r="H12" s="284">
        <v>13.431585772221283</v>
      </c>
      <c r="I12" s="284">
        <v>15.384472360966866</v>
      </c>
      <c r="J12" s="284">
        <v>15.760061172601166</v>
      </c>
      <c r="K12" s="284">
        <v>15.913343045703824</v>
      </c>
      <c r="L12" s="284">
        <v>15.088001169020224</v>
      </c>
      <c r="M12" s="285">
        <v>13.680725557511359</v>
      </c>
      <c r="N12" s="285">
        <v>14.112105101500509</v>
      </c>
      <c r="P12" s="274" t="s">
        <v>22</v>
      </c>
      <c r="Q12" s="275">
        <f t="shared" ref="Q12:AC12" si="15">+B17</f>
        <v>11.218803402000001</v>
      </c>
      <c r="R12" s="275">
        <f t="shared" si="15"/>
        <v>11.713046432000002</v>
      </c>
      <c r="S12" s="275">
        <f t="shared" si="15"/>
        <v>12.930475745999999</v>
      </c>
      <c r="T12" s="275">
        <f t="shared" si="15"/>
        <v>12.403726085000001</v>
      </c>
      <c r="U12" s="275">
        <f t="shared" si="15"/>
        <v>14.129783229000001</v>
      </c>
      <c r="V12" s="275">
        <f t="shared" si="15"/>
        <v>13.385261207999998</v>
      </c>
      <c r="W12" s="275">
        <f t="shared" si="15"/>
        <v>13.460315695</v>
      </c>
      <c r="X12" s="275">
        <f t="shared" si="15"/>
        <v>14.433329796999999</v>
      </c>
      <c r="Y12" s="275">
        <f t="shared" si="15"/>
        <v>14.730722702</v>
      </c>
      <c r="Z12" s="275">
        <f t="shared" si="15"/>
        <v>15.02949359</v>
      </c>
      <c r="AA12" s="275">
        <f t="shared" si="15"/>
        <v>14.702465913000003</v>
      </c>
      <c r="AB12" s="275">
        <f t="shared" si="15"/>
        <v>13.273400741999998</v>
      </c>
      <c r="AC12" s="275">
        <f t="shared" si="15"/>
        <v>13.5</v>
      </c>
    </row>
    <row r="13" spans="1:29" x14ac:dyDescent="0.25">
      <c r="A13" s="283" t="s">
        <v>230</v>
      </c>
      <c r="B13" s="284">
        <v>7.9183660579999984</v>
      </c>
      <c r="C13" s="284">
        <v>7.1791322739999988</v>
      </c>
      <c r="D13" s="284">
        <v>8.7665125069999998</v>
      </c>
      <c r="E13" s="284">
        <v>8.9310684510000016</v>
      </c>
      <c r="F13" s="284">
        <v>7.9975032359999982</v>
      </c>
      <c r="G13" s="284">
        <v>8.7872088500000007</v>
      </c>
      <c r="H13" s="284">
        <v>10.215334963000002</v>
      </c>
      <c r="I13" s="284">
        <v>9.9413238620000008</v>
      </c>
      <c r="J13" s="284">
        <v>10.55280028</v>
      </c>
      <c r="K13" s="284">
        <v>9.4482524910000034</v>
      </c>
      <c r="L13" s="284">
        <v>10.943823546333332</v>
      </c>
      <c r="M13" s="285">
        <v>10.826442440000005</v>
      </c>
      <c r="N13" s="285">
        <v>10.573428888888888</v>
      </c>
      <c r="P13" s="274" t="s">
        <v>23</v>
      </c>
      <c r="Q13" s="275">
        <f t="shared" ref="Q13:AC13" si="16">+B16</f>
        <v>4.5025685549999999</v>
      </c>
      <c r="R13" s="275">
        <f t="shared" si="16"/>
        <v>3.9861286679999997</v>
      </c>
      <c r="S13" s="275">
        <f t="shared" si="16"/>
        <v>3.6562626399999996</v>
      </c>
      <c r="T13" s="275">
        <f t="shared" si="16"/>
        <v>2.6108814170000003</v>
      </c>
      <c r="U13" s="275">
        <f t="shared" si="16"/>
        <v>3.6535254729999997</v>
      </c>
      <c r="V13" s="275">
        <f t="shared" si="16"/>
        <v>4.1425164899999993</v>
      </c>
      <c r="W13" s="275">
        <f t="shared" si="16"/>
        <v>4.1582179479999999</v>
      </c>
      <c r="X13" s="275">
        <f t="shared" si="16"/>
        <v>4.3291022799999999</v>
      </c>
      <c r="Y13" s="275">
        <f t="shared" si="16"/>
        <v>6.0818675599999983</v>
      </c>
      <c r="Z13" s="275">
        <f t="shared" si="16"/>
        <v>5.7965684439999992</v>
      </c>
      <c r="AA13" s="275">
        <f t="shared" si="16"/>
        <v>5.5368625890000001</v>
      </c>
      <c r="AB13" s="275">
        <f t="shared" si="16"/>
        <v>6.8413510660000014</v>
      </c>
      <c r="AC13" s="275">
        <f t="shared" si="16"/>
        <v>5.6099999999999994</v>
      </c>
    </row>
    <row r="14" spans="1:29" x14ac:dyDescent="0.25">
      <c r="A14" s="283" t="s">
        <v>227</v>
      </c>
      <c r="B14" s="284">
        <v>6.9856592639341182</v>
      </c>
      <c r="C14" s="284">
        <v>6.2194380071004733</v>
      </c>
      <c r="D14" s="284">
        <v>7.7739053083195984</v>
      </c>
      <c r="E14" s="284">
        <v>7.879014474627132</v>
      </c>
      <c r="F14" s="284">
        <v>6.9422199176555086</v>
      </c>
      <c r="G14" s="284">
        <v>7.738752135931624</v>
      </c>
      <c r="H14" s="284">
        <v>9.1286638311296766</v>
      </c>
      <c r="I14" s="284">
        <v>8.7619156461464041</v>
      </c>
      <c r="J14" s="284">
        <v>9.3158107564753436</v>
      </c>
      <c r="K14" s="284">
        <v>8.1942042788352829</v>
      </c>
      <c r="L14" s="284">
        <v>9.6231253448281464</v>
      </c>
      <c r="M14" s="285">
        <v>9.6055956447957289</v>
      </c>
      <c r="N14" s="285">
        <v>9.391310876682212</v>
      </c>
      <c r="P14" s="277" t="s">
        <v>24</v>
      </c>
      <c r="Q14" s="278">
        <f t="shared" ref="Q14:AC14" si="17">+B18</f>
        <v>0.252317342</v>
      </c>
      <c r="R14" s="278">
        <f t="shared" si="17"/>
        <v>0.21253586699999999</v>
      </c>
      <c r="S14" s="278">
        <f t="shared" si="17"/>
        <v>0.34194282199999998</v>
      </c>
      <c r="T14" s="278">
        <f t="shared" si="17"/>
        <v>0.25453247400000001</v>
      </c>
      <c r="U14" s="278">
        <f t="shared" si="17"/>
        <v>0.46440537700000006</v>
      </c>
      <c r="V14" s="278">
        <f t="shared" si="17"/>
        <v>0.79946286</v>
      </c>
      <c r="W14" s="278">
        <f t="shared" si="17"/>
        <v>0.56157419200000003</v>
      </c>
      <c r="X14" s="278">
        <f t="shared" si="17"/>
        <v>0.52928514699999996</v>
      </c>
      <c r="Y14" s="278">
        <f t="shared" si="17"/>
        <v>0.97059765900000006</v>
      </c>
      <c r="Z14" s="278">
        <f t="shared" si="17"/>
        <v>0.81784734700000017</v>
      </c>
      <c r="AA14" s="278">
        <f t="shared" si="17"/>
        <v>1.1487255240000001</v>
      </c>
      <c r="AB14" s="278">
        <f t="shared" si="17"/>
        <v>2.0972349310000005</v>
      </c>
      <c r="AC14" s="278">
        <f t="shared" si="17"/>
        <v>0.98000000000000009</v>
      </c>
    </row>
    <row r="15" spans="1:29" x14ac:dyDescent="0.25">
      <c r="A15" s="271" t="s">
        <v>229</v>
      </c>
      <c r="B15" s="286">
        <v>15.973689299</v>
      </c>
      <c r="C15" s="286">
        <v>15.911710967000001</v>
      </c>
      <c r="D15" s="286">
        <v>16.928681208</v>
      </c>
      <c r="E15" s="286">
        <v>15.269139976</v>
      </c>
      <c r="F15" s="286">
        <v>18.247714078999998</v>
      </c>
      <c r="G15" s="286">
        <v>18.327240557999996</v>
      </c>
      <c r="H15" s="286">
        <v>18.180107834999998</v>
      </c>
      <c r="I15" s="286">
        <v>19.291717223999999</v>
      </c>
      <c r="J15" s="286">
        <v>21.783187920999996</v>
      </c>
      <c r="K15" s="286">
        <v>21.643909381</v>
      </c>
      <c r="L15" s="286">
        <v>21.388054026000002</v>
      </c>
      <c r="M15" s="287">
        <v>22.211986739</v>
      </c>
      <c r="N15" s="287">
        <v>20.09</v>
      </c>
      <c r="P15" s="280" t="s">
        <v>231</v>
      </c>
      <c r="Q15" s="281">
        <f t="shared" ref="Q15:AA15" si="18">+SUM(Q16:Q18)</f>
        <v>0.98343231499999995</v>
      </c>
      <c r="R15" s="281">
        <f t="shared" si="18"/>
        <v>0.745395221</v>
      </c>
      <c r="S15" s="281">
        <f t="shared" si="18"/>
        <v>1.1864511580000001</v>
      </c>
      <c r="T15" s="281">
        <f t="shared" si="18"/>
        <v>1.3567917630000004</v>
      </c>
      <c r="U15" s="281">
        <f t="shared" si="18"/>
        <v>1.004462851</v>
      </c>
      <c r="V15" s="281">
        <f t="shared" si="18"/>
        <v>1.1377640640000002</v>
      </c>
      <c r="W15" s="281">
        <f t="shared" si="18"/>
        <v>1.343944249</v>
      </c>
      <c r="X15" s="281">
        <f t="shared" si="18"/>
        <v>1.1011643179999999</v>
      </c>
      <c r="Y15" s="281">
        <f t="shared" si="18"/>
        <v>1.1341957279999999</v>
      </c>
      <c r="Z15" s="281">
        <f t="shared" si="18"/>
        <v>1.0412661190000001</v>
      </c>
      <c r="AA15" s="281">
        <f t="shared" si="18"/>
        <v>1.1247411889999999</v>
      </c>
      <c r="AB15" s="281">
        <f t="shared" ref="AB15:AC15" si="19">+SUM(AB16:AB18)</f>
        <v>1.3594393670000002</v>
      </c>
      <c r="AC15" s="281">
        <f t="shared" si="19"/>
        <v>1.27</v>
      </c>
    </row>
    <row r="16" spans="1:29" x14ac:dyDescent="0.25">
      <c r="A16" s="274" t="s">
        <v>223</v>
      </c>
      <c r="B16" s="288">
        <v>4.5025685549999999</v>
      </c>
      <c r="C16" s="288">
        <v>3.9861286679999997</v>
      </c>
      <c r="D16" s="288">
        <v>3.6562626399999996</v>
      </c>
      <c r="E16" s="288">
        <v>2.6108814170000003</v>
      </c>
      <c r="F16" s="288">
        <v>3.6535254729999997</v>
      </c>
      <c r="G16" s="288">
        <v>4.1425164899999993</v>
      </c>
      <c r="H16" s="288">
        <v>4.1582179479999999</v>
      </c>
      <c r="I16" s="288">
        <v>4.3291022799999999</v>
      </c>
      <c r="J16" s="288">
        <v>6.0818675599999983</v>
      </c>
      <c r="K16" s="288">
        <v>5.7965684439999992</v>
      </c>
      <c r="L16" s="288">
        <v>5.5368625890000001</v>
      </c>
      <c r="M16" s="289">
        <v>6.8413510660000014</v>
      </c>
      <c r="N16" s="289">
        <v>5.6099999999999994</v>
      </c>
      <c r="P16" s="297" t="s">
        <v>22</v>
      </c>
      <c r="Q16" s="284">
        <f t="shared" ref="Q16:AC16" si="20">+B21</f>
        <v>0.12563176400000001</v>
      </c>
      <c r="R16" s="284">
        <f t="shared" si="20"/>
        <v>0.147662659</v>
      </c>
      <c r="S16" s="284">
        <f t="shared" si="20"/>
        <v>8.1187071E-2</v>
      </c>
      <c r="T16" s="284">
        <f t="shared" si="20"/>
        <v>0.13694518</v>
      </c>
      <c r="U16" s="284">
        <f t="shared" si="20"/>
        <v>0.18280827100000005</v>
      </c>
      <c r="V16" s="284">
        <f t="shared" si="20"/>
        <v>0.23873649200000002</v>
      </c>
      <c r="W16" s="284">
        <f t="shared" si="20"/>
        <v>0.34074086199999998</v>
      </c>
      <c r="X16" s="284">
        <f t="shared" si="20"/>
        <v>0.21262219400000001</v>
      </c>
      <c r="Y16" s="284">
        <f t="shared" si="20"/>
        <v>0.240731476</v>
      </c>
      <c r="Z16" s="284">
        <f t="shared" si="20"/>
        <v>0.197336918</v>
      </c>
      <c r="AA16" s="284">
        <f t="shared" si="20"/>
        <v>0.26998698999999998</v>
      </c>
      <c r="AB16" s="284">
        <f t="shared" si="20"/>
        <v>0.238350808</v>
      </c>
      <c r="AC16" s="284">
        <f t="shared" si="20"/>
        <v>0.23</v>
      </c>
    </row>
    <row r="17" spans="1:29" x14ac:dyDescent="0.25">
      <c r="A17" s="274" t="s">
        <v>224</v>
      </c>
      <c r="B17" s="288">
        <v>11.218803402000001</v>
      </c>
      <c r="C17" s="288">
        <v>11.713046432000002</v>
      </c>
      <c r="D17" s="288">
        <v>12.930475745999999</v>
      </c>
      <c r="E17" s="288">
        <v>12.403726085000001</v>
      </c>
      <c r="F17" s="288">
        <v>14.129783229000001</v>
      </c>
      <c r="G17" s="288">
        <v>13.385261207999998</v>
      </c>
      <c r="H17" s="288">
        <v>13.460315695</v>
      </c>
      <c r="I17" s="288">
        <v>14.433329796999999</v>
      </c>
      <c r="J17" s="288">
        <v>14.730722702</v>
      </c>
      <c r="K17" s="288">
        <v>15.02949359</v>
      </c>
      <c r="L17" s="288">
        <v>14.702465913000003</v>
      </c>
      <c r="M17" s="289">
        <v>13.273400741999998</v>
      </c>
      <c r="N17" s="289">
        <v>13.5</v>
      </c>
      <c r="P17" s="297" t="s">
        <v>23</v>
      </c>
      <c r="Q17" s="284">
        <f t="shared" ref="Q17:AC17" si="21">+B20</f>
        <v>0.165129267</v>
      </c>
      <c r="R17" s="284">
        <f t="shared" si="21"/>
        <v>0.11578896899999999</v>
      </c>
      <c r="S17" s="284">
        <f t="shared" si="21"/>
        <v>0.31292377200000004</v>
      </c>
      <c r="T17" s="284">
        <f t="shared" si="21"/>
        <v>0.5970725600000002</v>
      </c>
      <c r="U17" s="284">
        <f t="shared" si="21"/>
        <v>0.37108243899999999</v>
      </c>
      <c r="V17" s="284">
        <f t="shared" si="21"/>
        <v>0.42918356200000002</v>
      </c>
      <c r="W17" s="284">
        <f t="shared" si="21"/>
        <v>0.32005415799999998</v>
      </c>
      <c r="X17" s="284">
        <f t="shared" si="21"/>
        <v>0.29107083899999997</v>
      </c>
      <c r="Y17" s="284">
        <f t="shared" si="21"/>
        <v>0.33150687299999992</v>
      </c>
      <c r="Z17" s="284">
        <f t="shared" si="21"/>
        <v>0.17310434500000002</v>
      </c>
      <c r="AA17" s="284">
        <f t="shared" si="21"/>
        <v>0.45164888799999997</v>
      </c>
      <c r="AB17" s="284">
        <f t="shared" si="21"/>
        <v>0.54861606800000007</v>
      </c>
      <c r="AC17" s="284">
        <f t="shared" si="21"/>
        <v>0.45999999999999996</v>
      </c>
    </row>
    <row r="18" spans="1:29" x14ac:dyDescent="0.25">
      <c r="A18" s="277" t="s">
        <v>225</v>
      </c>
      <c r="B18" s="288">
        <v>0.252317342</v>
      </c>
      <c r="C18" s="288">
        <v>0.21253586699999999</v>
      </c>
      <c r="D18" s="288">
        <v>0.34194282199999998</v>
      </c>
      <c r="E18" s="288">
        <v>0.25453247400000001</v>
      </c>
      <c r="F18" s="288">
        <v>0.46440537700000006</v>
      </c>
      <c r="G18" s="288">
        <v>0.79946286</v>
      </c>
      <c r="H18" s="288">
        <v>0.56157419200000003</v>
      </c>
      <c r="I18" s="288">
        <v>0.52928514699999996</v>
      </c>
      <c r="J18" s="288">
        <v>0.97059765900000006</v>
      </c>
      <c r="K18" s="288">
        <v>0.81784734700000017</v>
      </c>
      <c r="L18" s="288">
        <v>1.1487255240000001</v>
      </c>
      <c r="M18" s="289">
        <v>2.0972349310000005</v>
      </c>
      <c r="N18" s="289">
        <v>0.98000000000000009</v>
      </c>
      <c r="P18" s="298" t="s">
        <v>24</v>
      </c>
      <c r="Q18" s="284">
        <f t="shared" ref="Q18:AC18" si="22">+B22</f>
        <v>0.692671284</v>
      </c>
      <c r="R18" s="284">
        <f t="shared" si="22"/>
        <v>0.481943593</v>
      </c>
      <c r="S18" s="284">
        <f t="shared" si="22"/>
        <v>0.79234031500000002</v>
      </c>
      <c r="T18" s="284">
        <f t="shared" si="22"/>
        <v>0.62277402300000007</v>
      </c>
      <c r="U18" s="284">
        <f t="shared" si="22"/>
        <v>0.45057214099999998</v>
      </c>
      <c r="V18" s="284">
        <f t="shared" si="22"/>
        <v>0.46984400999999998</v>
      </c>
      <c r="W18" s="284">
        <f t="shared" si="22"/>
        <v>0.68314922900000008</v>
      </c>
      <c r="X18" s="284">
        <f t="shared" si="22"/>
        <v>0.59747128499999991</v>
      </c>
      <c r="Y18" s="284">
        <f t="shared" si="22"/>
        <v>0.56195737899999998</v>
      </c>
      <c r="Z18" s="284">
        <f t="shared" si="22"/>
        <v>0.67082485600000008</v>
      </c>
      <c r="AA18" s="284">
        <f t="shared" si="22"/>
        <v>0.40310531099999997</v>
      </c>
      <c r="AB18" s="284">
        <f t="shared" si="22"/>
        <v>0.57247249100000008</v>
      </c>
      <c r="AC18" s="284">
        <f t="shared" si="22"/>
        <v>0.57999999999999996</v>
      </c>
    </row>
    <row r="19" spans="1:29" x14ac:dyDescent="0.25">
      <c r="A19" s="280" t="s">
        <v>231</v>
      </c>
      <c r="B19" s="281">
        <v>0.98343231499999995</v>
      </c>
      <c r="C19" s="281">
        <v>0.745395221</v>
      </c>
      <c r="D19" s="281">
        <v>1.1864511580000001</v>
      </c>
      <c r="E19" s="281">
        <v>1.3567917630000004</v>
      </c>
      <c r="F19" s="281">
        <v>1.004462851</v>
      </c>
      <c r="G19" s="281">
        <v>1.1377640640000002</v>
      </c>
      <c r="H19" s="281">
        <v>1.343944249</v>
      </c>
      <c r="I19" s="281">
        <v>1.1011643179999999</v>
      </c>
      <c r="J19" s="281">
        <v>1.1341957279999999</v>
      </c>
      <c r="K19" s="281">
        <v>1.0412661190000001</v>
      </c>
      <c r="L19" s="281">
        <v>1.1247411889999999</v>
      </c>
      <c r="M19" s="282">
        <v>1.3594393670000002</v>
      </c>
      <c r="N19" s="282">
        <v>1.27</v>
      </c>
      <c r="R19"/>
    </row>
    <row r="20" spans="1:29" x14ac:dyDescent="0.25">
      <c r="A20" s="283" t="s">
        <v>223</v>
      </c>
      <c r="B20" s="284">
        <v>0.165129267</v>
      </c>
      <c r="C20" s="284">
        <v>0.11578896899999999</v>
      </c>
      <c r="D20" s="284">
        <v>0.31292377200000004</v>
      </c>
      <c r="E20" s="284">
        <v>0.5970725600000002</v>
      </c>
      <c r="F20" s="284">
        <v>0.37108243899999999</v>
      </c>
      <c r="G20" s="284">
        <v>0.42918356200000002</v>
      </c>
      <c r="H20" s="284">
        <v>0.32005415799999998</v>
      </c>
      <c r="I20" s="284">
        <v>0.29107083899999997</v>
      </c>
      <c r="J20" s="284">
        <v>0.33150687299999992</v>
      </c>
      <c r="K20" s="284">
        <v>0.17310434500000002</v>
      </c>
      <c r="L20" s="284">
        <v>0.45164888799999997</v>
      </c>
      <c r="M20" s="285">
        <v>0.54861606800000007</v>
      </c>
      <c r="N20" s="285">
        <v>0.45999999999999996</v>
      </c>
      <c r="R20"/>
    </row>
    <row r="21" spans="1:29" ht="30" x14ac:dyDescent="0.25">
      <c r="A21" s="283" t="s">
        <v>224</v>
      </c>
      <c r="B21" s="284">
        <v>0.12563176400000001</v>
      </c>
      <c r="C21" s="284">
        <v>0.147662659</v>
      </c>
      <c r="D21" s="284">
        <v>8.1187071E-2</v>
      </c>
      <c r="E21" s="284">
        <v>0.13694518</v>
      </c>
      <c r="F21" s="284">
        <v>0.18280827100000005</v>
      </c>
      <c r="G21" s="284">
        <v>0.23873649200000002</v>
      </c>
      <c r="H21" s="284">
        <v>0.34074086199999998</v>
      </c>
      <c r="I21" s="284">
        <v>0.21262219400000001</v>
      </c>
      <c r="J21" s="284">
        <v>0.240731476</v>
      </c>
      <c r="K21" s="284">
        <v>0.197336918</v>
      </c>
      <c r="L21" s="284">
        <v>0.26998698999999998</v>
      </c>
      <c r="M21" s="285">
        <v>0.238350808</v>
      </c>
      <c r="N21" s="285">
        <v>0.23</v>
      </c>
      <c r="P21" s="269" t="s">
        <v>232</v>
      </c>
      <c r="Q21" s="253" t="str">
        <f t="shared" ref="Q21:AC21" si="23">+B25</f>
        <v>2011/12</v>
      </c>
      <c r="R21" s="253" t="str">
        <f t="shared" si="23"/>
        <v>2012/13</v>
      </c>
      <c r="S21" s="253" t="str">
        <f t="shared" si="23"/>
        <v>2013/14</v>
      </c>
      <c r="T21" s="253" t="str">
        <f t="shared" si="23"/>
        <v>2014/15</v>
      </c>
      <c r="U21" s="253" t="str">
        <f t="shared" si="23"/>
        <v>2015/16</v>
      </c>
      <c r="V21" s="253" t="str">
        <f t="shared" si="23"/>
        <v>2016/17</v>
      </c>
      <c r="W21" s="253" t="str">
        <f t="shared" si="23"/>
        <v>2017/18</v>
      </c>
      <c r="X21" s="253" t="str">
        <f t="shared" si="23"/>
        <v>2018/19</v>
      </c>
      <c r="Y21" s="253" t="str">
        <f t="shared" si="23"/>
        <v>2019/20</v>
      </c>
      <c r="Z21" s="253" t="str">
        <f t="shared" si="23"/>
        <v>2020/21</v>
      </c>
      <c r="AA21" s="253" t="str">
        <f t="shared" si="23"/>
        <v>2021/22</v>
      </c>
      <c r="AB21" s="253" t="str">
        <f t="shared" si="23"/>
        <v>2022/23</v>
      </c>
      <c r="AC21" s="253" t="str">
        <f t="shared" si="23"/>
        <v>2023/24</v>
      </c>
    </row>
    <row r="22" spans="1:29" x14ac:dyDescent="0.25">
      <c r="A22" s="283" t="s">
        <v>225</v>
      </c>
      <c r="B22" s="284">
        <v>0.692671284</v>
      </c>
      <c r="C22" s="284">
        <v>0.481943593</v>
      </c>
      <c r="D22" s="284">
        <v>0.79234031500000002</v>
      </c>
      <c r="E22" s="284">
        <v>0.62277402300000007</v>
      </c>
      <c r="F22" s="284">
        <v>0.45057214099999998</v>
      </c>
      <c r="G22" s="284">
        <v>0.46984400999999998</v>
      </c>
      <c r="H22" s="284">
        <v>0.68314922900000008</v>
      </c>
      <c r="I22" s="284">
        <v>0.59747128499999991</v>
      </c>
      <c r="J22" s="284">
        <v>0.56195737899999998</v>
      </c>
      <c r="K22" s="284">
        <v>0.67082485600000008</v>
      </c>
      <c r="L22" s="284">
        <v>0.40310531099999997</v>
      </c>
      <c r="M22" s="285">
        <v>0.57247249100000008</v>
      </c>
      <c r="N22" s="285">
        <v>0.57999999999999996</v>
      </c>
      <c r="P22" s="271" t="s">
        <v>222</v>
      </c>
      <c r="Q22" s="272">
        <f>+SUM(Q23:Q25)</f>
        <v>23.836245459713606</v>
      </c>
      <c r="R22" s="272">
        <f t="shared" ref="R22:AA22" si="24">+SUM(R23:R25)</f>
        <v>24.159188262292929</v>
      </c>
      <c r="S22" s="272">
        <f t="shared" si="24"/>
        <v>26.465032372712518</v>
      </c>
      <c r="T22" s="272">
        <f t="shared" si="24"/>
        <v>27.037892171183458</v>
      </c>
      <c r="U22" s="272">
        <f t="shared" si="24"/>
        <v>27.721788776521286</v>
      </c>
      <c r="V22" s="272">
        <f t="shared" si="24"/>
        <v>27.070209228597072</v>
      </c>
      <c r="W22" s="272">
        <f t="shared" si="24"/>
        <v>28.290446701600032</v>
      </c>
      <c r="X22" s="272">
        <f t="shared" si="24"/>
        <v>29.269494133000876</v>
      </c>
      <c r="Y22" s="272">
        <f t="shared" si="24"/>
        <v>29.617616926743903</v>
      </c>
      <c r="Z22" s="272">
        <f t="shared" si="24"/>
        <v>29.989499776296924</v>
      </c>
      <c r="AA22" s="272">
        <f t="shared" si="24"/>
        <v>29.552611850024647</v>
      </c>
      <c r="AB22" s="272">
        <f t="shared" ref="AB22:AC22" si="25">+SUM(AB23:AB25)</f>
        <v>30.469130810801669</v>
      </c>
      <c r="AC22" s="272">
        <f t="shared" si="25"/>
        <v>29.969701920105674</v>
      </c>
    </row>
    <row r="23" spans="1:29" x14ac:dyDescent="0.25">
      <c r="A23" s="231"/>
      <c r="P23" s="274" t="s">
        <v>22</v>
      </c>
      <c r="Q23" s="275">
        <f t="shared" ref="Q23:AC23" si="26">+B28</f>
        <v>8.687855176272727</v>
      </c>
      <c r="R23" s="275">
        <f t="shared" si="26"/>
        <v>9.1824675270763993</v>
      </c>
      <c r="S23" s="275">
        <f t="shared" si="26"/>
        <v>9.9494928964522753</v>
      </c>
      <c r="T23" s="275">
        <f t="shared" si="26"/>
        <v>9.6469813361849415</v>
      </c>
      <c r="U23" s="275">
        <f t="shared" si="26"/>
        <v>11.5029182221051</v>
      </c>
      <c r="V23" s="275">
        <f t="shared" si="26"/>
        <v>10.698731574212113</v>
      </c>
      <c r="W23" s="275">
        <f t="shared" si="26"/>
        <v>10.610952760054813</v>
      </c>
      <c r="X23" s="275">
        <f t="shared" si="26"/>
        <v>12.153733165163825</v>
      </c>
      <c r="Y23" s="275">
        <f t="shared" si="26"/>
        <v>12.450448326354921</v>
      </c>
      <c r="Z23" s="275">
        <f t="shared" si="26"/>
        <v>12.571541006106022</v>
      </c>
      <c r="AA23" s="275">
        <f t="shared" si="26"/>
        <v>11.919520923525978</v>
      </c>
      <c r="AB23" s="275">
        <f t="shared" si="26"/>
        <v>10.807773190433974</v>
      </c>
      <c r="AC23" s="275">
        <f t="shared" si="26"/>
        <v>11.148563030185402</v>
      </c>
    </row>
    <row r="24" spans="1:29" x14ac:dyDescent="0.25">
      <c r="A24" s="232"/>
      <c r="P24" s="274" t="s">
        <v>23</v>
      </c>
      <c r="Q24" s="275">
        <f t="shared" ref="Q24:AC24" si="27">+B27</f>
        <v>11.306277688277113</v>
      </c>
      <c r="R24" s="275">
        <f t="shared" si="27"/>
        <v>11.556029831311271</v>
      </c>
      <c r="S24" s="275">
        <f t="shared" si="27"/>
        <v>12.239891556684462</v>
      </c>
      <c r="T24" s="275">
        <f t="shared" si="27"/>
        <v>13.057452873953594</v>
      </c>
      <c r="U24" s="275">
        <f t="shared" si="27"/>
        <v>12.400649599705657</v>
      </c>
      <c r="V24" s="275">
        <f t="shared" si="27"/>
        <v>12.115163979622563</v>
      </c>
      <c r="W24" s="275">
        <f t="shared" si="27"/>
        <v>12.658728834423899</v>
      </c>
      <c r="X24" s="275">
        <f t="shared" si="27"/>
        <v>12.296707362456525</v>
      </c>
      <c r="Y24" s="275">
        <f t="shared" si="27"/>
        <v>12.043472684327543</v>
      </c>
      <c r="Z24" s="275">
        <f t="shared" si="27"/>
        <v>12.911146416831494</v>
      </c>
      <c r="AA24" s="275">
        <f t="shared" si="27"/>
        <v>12.340371986843186</v>
      </c>
      <c r="AB24" s="275">
        <f t="shared" si="27"/>
        <v>14.378280015730043</v>
      </c>
      <c r="AC24" s="275">
        <f t="shared" si="27"/>
        <v>13.655917907745055</v>
      </c>
    </row>
    <row r="25" spans="1:29" x14ac:dyDescent="0.25">
      <c r="A25" s="269" t="s">
        <v>232</v>
      </c>
      <c r="B25" s="253" t="s">
        <v>108</v>
      </c>
      <c r="C25" s="253" t="s">
        <v>107</v>
      </c>
      <c r="D25" s="253" t="s">
        <v>106</v>
      </c>
      <c r="E25" s="253" t="s">
        <v>105</v>
      </c>
      <c r="F25" s="253" t="s">
        <v>104</v>
      </c>
      <c r="G25" s="253" t="s">
        <v>103</v>
      </c>
      <c r="H25" s="253" t="s">
        <v>102</v>
      </c>
      <c r="I25" s="253" t="s">
        <v>82</v>
      </c>
      <c r="J25" s="253" t="s">
        <v>81</v>
      </c>
      <c r="K25" s="253" t="s">
        <v>79</v>
      </c>
      <c r="L25" s="253" t="s">
        <v>1</v>
      </c>
      <c r="M25" s="253" t="s">
        <v>274</v>
      </c>
      <c r="N25" s="253" t="s">
        <v>314</v>
      </c>
      <c r="P25" s="277" t="s">
        <v>24</v>
      </c>
      <c r="Q25" s="278">
        <f t="shared" ref="Q25:AC25" si="28">+B29</f>
        <v>3.8421125951637651</v>
      </c>
      <c r="R25" s="278">
        <f t="shared" si="28"/>
        <v>3.4206909039052604</v>
      </c>
      <c r="S25" s="278">
        <f t="shared" si="28"/>
        <v>4.2756479195757793</v>
      </c>
      <c r="T25" s="278">
        <f t="shared" si="28"/>
        <v>4.3334579610449229</v>
      </c>
      <c r="U25" s="278">
        <f t="shared" si="28"/>
        <v>3.8182209547105299</v>
      </c>
      <c r="V25" s="278">
        <f t="shared" si="28"/>
        <v>4.256313674762394</v>
      </c>
      <c r="W25" s="278">
        <f t="shared" si="28"/>
        <v>5.0207651071213224</v>
      </c>
      <c r="X25" s="278">
        <f t="shared" si="28"/>
        <v>4.8190536053805229</v>
      </c>
      <c r="Y25" s="278">
        <f t="shared" si="28"/>
        <v>5.1236959160614397</v>
      </c>
      <c r="Z25" s="278">
        <f t="shared" si="28"/>
        <v>4.5068123533594058</v>
      </c>
      <c r="AA25" s="278">
        <f t="shared" si="28"/>
        <v>5.2927189396554812</v>
      </c>
      <c r="AB25" s="278">
        <f t="shared" si="28"/>
        <v>5.2830776046376515</v>
      </c>
      <c r="AC25" s="278">
        <f t="shared" si="28"/>
        <v>5.1652209821752173</v>
      </c>
    </row>
    <row r="26" spans="1:29" x14ac:dyDescent="0.25">
      <c r="A26" s="271" t="s">
        <v>222</v>
      </c>
      <c r="B26" s="272">
        <v>23.836245459713606</v>
      </c>
      <c r="C26" s="272">
        <v>24.159188262292929</v>
      </c>
      <c r="D26" s="272">
        <v>26.465032372712518</v>
      </c>
      <c r="E26" s="272">
        <v>27.037892171183458</v>
      </c>
      <c r="F26" s="272">
        <v>27.721788776521286</v>
      </c>
      <c r="G26" s="272">
        <v>27.070209228597072</v>
      </c>
      <c r="H26" s="272">
        <v>28.290446701600032</v>
      </c>
      <c r="I26" s="272">
        <v>29.269494133000876</v>
      </c>
      <c r="J26" s="272">
        <v>29.617616926743903</v>
      </c>
      <c r="K26" s="272">
        <v>29.989499776296924</v>
      </c>
      <c r="L26" s="272">
        <v>29.552611850024647</v>
      </c>
      <c r="M26" s="273">
        <v>30.469130810801669</v>
      </c>
      <c r="N26" s="273">
        <v>29.969701920105674</v>
      </c>
      <c r="P26" s="280" t="s">
        <v>226</v>
      </c>
      <c r="Q26" s="281">
        <f t="shared" ref="Q26:AA26" si="29">+SUM(Q27:Q29)</f>
        <v>45.270212483713614</v>
      </c>
      <c r="R26" s="281">
        <f t="shared" si="29"/>
        <v>42.137684651292929</v>
      </c>
      <c r="S26" s="281">
        <f t="shared" si="29"/>
        <v>45.430210949712517</v>
      </c>
      <c r="T26" s="281">
        <f t="shared" si="29"/>
        <v>45.989090513183449</v>
      </c>
      <c r="U26" s="281">
        <f t="shared" si="29"/>
        <v>48.075581416521288</v>
      </c>
      <c r="V26" s="281">
        <f t="shared" si="29"/>
        <v>45.765057239263733</v>
      </c>
      <c r="W26" s="281">
        <f t="shared" si="29"/>
        <v>47.694305850488917</v>
      </c>
      <c r="X26" s="281">
        <f t="shared" si="29"/>
        <v>47.907518289852725</v>
      </c>
      <c r="Y26" s="281">
        <f t="shared" si="29"/>
        <v>47.859151279546374</v>
      </c>
      <c r="Z26" s="281">
        <f t="shared" si="29"/>
        <v>47.57553665281133</v>
      </c>
      <c r="AA26" s="281">
        <f t="shared" si="29"/>
        <v>46.63913551108088</v>
      </c>
      <c r="AB26" s="281">
        <f t="shared" ref="AB26:AC26" si="30">+SUM(AB27:AB29)</f>
        <v>47.714228212325217</v>
      </c>
      <c r="AC26" s="281">
        <f t="shared" si="30"/>
        <v>46.449823852737893</v>
      </c>
    </row>
    <row r="27" spans="1:29" x14ac:dyDescent="0.25">
      <c r="A27" s="274" t="s">
        <v>223</v>
      </c>
      <c r="B27" s="275">
        <v>11.306277688277113</v>
      </c>
      <c r="C27" s="275">
        <v>11.556029831311271</v>
      </c>
      <c r="D27" s="275">
        <v>12.239891556684462</v>
      </c>
      <c r="E27" s="275">
        <v>13.057452873953594</v>
      </c>
      <c r="F27" s="275">
        <v>12.400649599705657</v>
      </c>
      <c r="G27" s="275">
        <v>12.115163979622563</v>
      </c>
      <c r="H27" s="275">
        <v>12.658728834423899</v>
      </c>
      <c r="I27" s="275">
        <v>12.296707362456525</v>
      </c>
      <c r="J27" s="275">
        <v>12.043472684327543</v>
      </c>
      <c r="K27" s="275">
        <v>12.911146416831494</v>
      </c>
      <c r="L27" s="275">
        <v>12.340371986843186</v>
      </c>
      <c r="M27" s="276">
        <v>14.378280015730043</v>
      </c>
      <c r="N27" s="276">
        <v>13.655917907745055</v>
      </c>
      <c r="P27" s="297" t="s">
        <v>22</v>
      </c>
      <c r="Q27" s="284">
        <f t="shared" ref="Q27:AC27" si="31">+B32</f>
        <v>27.362844236272732</v>
      </c>
      <c r="R27" s="284">
        <f t="shared" si="31"/>
        <v>23.944539965076395</v>
      </c>
      <c r="S27" s="284">
        <f t="shared" si="31"/>
        <v>26.297305471452276</v>
      </c>
      <c r="T27" s="284">
        <f t="shared" si="31"/>
        <v>26.098039208184939</v>
      </c>
      <c r="U27" s="284">
        <f t="shared" si="31"/>
        <v>29.382081536105101</v>
      </c>
      <c r="V27" s="284">
        <f t="shared" si="31"/>
        <v>26.743019293878781</v>
      </c>
      <c r="W27" s="284">
        <f t="shared" si="31"/>
        <v>27.290659250943701</v>
      </c>
      <c r="X27" s="284">
        <f t="shared" si="31"/>
        <v>27.99659889201568</v>
      </c>
      <c r="Y27" s="284">
        <f t="shared" si="31"/>
        <v>28.423014322157393</v>
      </c>
      <c r="Z27" s="284">
        <f t="shared" si="31"/>
        <v>28.378563253620424</v>
      </c>
      <c r="AA27" s="284">
        <f t="shared" si="31"/>
        <v>27.692831671582216</v>
      </c>
      <c r="AB27" s="284">
        <f t="shared" si="31"/>
        <v>26.260184628957528</v>
      </c>
      <c r="AC27" s="284">
        <f t="shared" si="31"/>
        <v>25.758684962817622</v>
      </c>
    </row>
    <row r="28" spans="1:29" x14ac:dyDescent="0.25">
      <c r="A28" s="274" t="s">
        <v>224</v>
      </c>
      <c r="B28" s="275">
        <v>8.687855176272727</v>
      </c>
      <c r="C28" s="275">
        <v>9.1824675270763993</v>
      </c>
      <c r="D28" s="275">
        <v>9.9494928964522753</v>
      </c>
      <c r="E28" s="275">
        <v>9.6469813361849415</v>
      </c>
      <c r="F28" s="275">
        <v>11.5029182221051</v>
      </c>
      <c r="G28" s="275">
        <v>10.698731574212113</v>
      </c>
      <c r="H28" s="275">
        <v>10.610952760054813</v>
      </c>
      <c r="I28" s="275">
        <v>12.153733165163825</v>
      </c>
      <c r="J28" s="275">
        <v>12.450448326354921</v>
      </c>
      <c r="K28" s="275">
        <v>12.571541006106022</v>
      </c>
      <c r="L28" s="275">
        <v>11.919520923525978</v>
      </c>
      <c r="M28" s="276">
        <v>10.807773190433974</v>
      </c>
      <c r="N28" s="276">
        <v>11.148563030185402</v>
      </c>
      <c r="P28" s="297" t="s">
        <v>23</v>
      </c>
      <c r="Q28" s="284">
        <f t="shared" ref="Q28:AC28" si="32">+B31</f>
        <v>11.229716888277114</v>
      </c>
      <c r="R28" s="284">
        <f t="shared" si="32"/>
        <v>11.549962410311272</v>
      </c>
      <c r="S28" s="284">
        <f t="shared" si="32"/>
        <v>12.295264497684462</v>
      </c>
      <c r="T28" s="284">
        <f t="shared" si="32"/>
        <v>13.002170532953592</v>
      </c>
      <c r="U28" s="284">
        <f t="shared" si="32"/>
        <v>12.266140691705658</v>
      </c>
      <c r="V28" s="284">
        <f t="shared" si="32"/>
        <v>11.806054434622563</v>
      </c>
      <c r="W28" s="284">
        <f t="shared" si="32"/>
        <v>12.494661501423899</v>
      </c>
      <c r="X28" s="284">
        <f t="shared" si="32"/>
        <v>12.362498933456523</v>
      </c>
      <c r="Y28" s="284">
        <f t="shared" si="32"/>
        <v>11.894570124327544</v>
      </c>
      <c r="Z28" s="284">
        <f t="shared" si="32"/>
        <v>12.626767630831495</v>
      </c>
      <c r="AA28" s="284">
        <f t="shared" si="32"/>
        <v>12.213670692843186</v>
      </c>
      <c r="AB28" s="284">
        <f t="shared" si="32"/>
        <v>14.426479785730043</v>
      </c>
      <c r="AC28" s="284">
        <f t="shared" si="32"/>
        <v>13.765917907745056</v>
      </c>
    </row>
    <row r="29" spans="1:29" x14ac:dyDescent="0.25">
      <c r="A29" s="277" t="s">
        <v>225</v>
      </c>
      <c r="B29" s="278">
        <v>3.8421125951637651</v>
      </c>
      <c r="C29" s="278">
        <v>3.4206909039052604</v>
      </c>
      <c r="D29" s="278">
        <v>4.2756479195757793</v>
      </c>
      <c r="E29" s="278">
        <v>4.3334579610449229</v>
      </c>
      <c r="F29" s="278">
        <v>3.8182209547105299</v>
      </c>
      <c r="G29" s="278">
        <v>4.256313674762394</v>
      </c>
      <c r="H29" s="278">
        <v>5.0207651071213224</v>
      </c>
      <c r="I29" s="278">
        <v>4.8190536053805229</v>
      </c>
      <c r="J29" s="278">
        <v>5.1236959160614397</v>
      </c>
      <c r="K29" s="278">
        <v>4.5068123533594058</v>
      </c>
      <c r="L29" s="278">
        <v>5.2927189396554812</v>
      </c>
      <c r="M29" s="279">
        <v>5.2830776046376515</v>
      </c>
      <c r="N29" s="279">
        <v>5.1652209821752173</v>
      </c>
      <c r="P29" s="298" t="s">
        <v>24</v>
      </c>
      <c r="Q29" s="284">
        <f t="shared" ref="Q29:AC29" si="33">+B33</f>
        <v>6.6776513591637654</v>
      </c>
      <c r="R29" s="284">
        <f t="shared" si="33"/>
        <v>6.6431822759052599</v>
      </c>
      <c r="S29" s="284">
        <f t="shared" si="33"/>
        <v>6.8376409805757792</v>
      </c>
      <c r="T29" s="284">
        <f t="shared" si="33"/>
        <v>6.8888807720449234</v>
      </c>
      <c r="U29" s="284">
        <f t="shared" si="33"/>
        <v>6.427359188710529</v>
      </c>
      <c r="V29" s="284">
        <f t="shared" si="33"/>
        <v>7.2159835107623929</v>
      </c>
      <c r="W29" s="284">
        <f t="shared" si="33"/>
        <v>7.9089850981213221</v>
      </c>
      <c r="X29" s="284">
        <f t="shared" si="33"/>
        <v>7.5484204643805217</v>
      </c>
      <c r="Y29" s="284">
        <f t="shared" si="33"/>
        <v>7.5415668330614407</v>
      </c>
      <c r="Z29" s="284">
        <f t="shared" si="33"/>
        <v>6.570205768359406</v>
      </c>
      <c r="AA29" s="284">
        <f t="shared" si="33"/>
        <v>6.7326331466554805</v>
      </c>
      <c r="AB29" s="284">
        <f t="shared" si="33"/>
        <v>7.0275637976376499</v>
      </c>
      <c r="AC29" s="284">
        <f t="shared" si="33"/>
        <v>6.9252209821752171</v>
      </c>
    </row>
    <row r="30" spans="1:29" x14ac:dyDescent="0.25">
      <c r="A30" s="280" t="s">
        <v>226</v>
      </c>
      <c r="B30" s="281">
        <v>45.270212483713614</v>
      </c>
      <c r="C30" s="281">
        <v>42.137684651292929</v>
      </c>
      <c r="D30" s="281">
        <v>45.430210949712517</v>
      </c>
      <c r="E30" s="281">
        <v>45.989090513183449</v>
      </c>
      <c r="F30" s="281">
        <v>48.075581416521288</v>
      </c>
      <c r="G30" s="281">
        <v>45.765057239263733</v>
      </c>
      <c r="H30" s="281">
        <v>47.694305850488917</v>
      </c>
      <c r="I30" s="281">
        <v>47.907518289852725</v>
      </c>
      <c r="J30" s="281">
        <v>47.859151279546374</v>
      </c>
      <c r="K30" s="281">
        <v>47.57553665281133</v>
      </c>
      <c r="L30" s="281">
        <v>46.63913551108088</v>
      </c>
      <c r="M30" s="282">
        <v>47.714228212325217</v>
      </c>
      <c r="N30" s="282">
        <v>46.449823852737893</v>
      </c>
      <c r="P30" s="271" t="s">
        <v>229</v>
      </c>
      <c r="Q30" s="272">
        <f t="shared" ref="Q30:AA30" si="34">+SUM(Q31:Q33)</f>
        <v>23.373171265000003</v>
      </c>
      <c r="R30" s="272">
        <f t="shared" si="34"/>
        <v>19.899415513999998</v>
      </c>
      <c r="S30" s="272">
        <f t="shared" si="34"/>
        <v>20.794905965999998</v>
      </c>
      <c r="T30" s="272">
        <f t="shared" si="34"/>
        <v>21.050625474</v>
      </c>
      <c r="U30" s="272">
        <f t="shared" si="34"/>
        <v>22.116168222000002</v>
      </c>
      <c r="V30" s="272">
        <f t="shared" si="34"/>
        <v>20.422922297</v>
      </c>
      <c r="W30" s="272">
        <f t="shared" si="34"/>
        <v>21.240133419999996</v>
      </c>
      <c r="X30" s="272">
        <f t="shared" si="34"/>
        <v>20.346113692000003</v>
      </c>
      <c r="Y30" s="272">
        <f t="shared" si="34"/>
        <v>20.283298724000002</v>
      </c>
      <c r="Z30" s="272">
        <f t="shared" si="34"/>
        <v>19.724209024</v>
      </c>
      <c r="AA30" s="272">
        <f t="shared" si="34"/>
        <v>19.461832868000002</v>
      </c>
      <c r="AB30" s="272">
        <f t="shared" ref="AB30:AC30" si="35">+SUM(AB31:AB33)</f>
        <v>19.655539025000003</v>
      </c>
      <c r="AC30" s="272">
        <f t="shared" si="35"/>
        <v>18.57</v>
      </c>
    </row>
    <row r="31" spans="1:29" x14ac:dyDescent="0.25">
      <c r="A31" s="283" t="s">
        <v>223</v>
      </c>
      <c r="B31" s="290">
        <v>11.229716888277114</v>
      </c>
      <c r="C31" s="290">
        <v>11.549962410311272</v>
      </c>
      <c r="D31" s="290">
        <v>12.295264497684462</v>
      </c>
      <c r="E31" s="290">
        <v>13.002170532953592</v>
      </c>
      <c r="F31" s="290">
        <v>12.266140691705658</v>
      </c>
      <c r="G31" s="290">
        <v>11.806054434622563</v>
      </c>
      <c r="H31" s="290">
        <v>12.494661501423899</v>
      </c>
      <c r="I31" s="290">
        <v>12.362498933456523</v>
      </c>
      <c r="J31" s="290">
        <v>11.894570124327544</v>
      </c>
      <c r="K31" s="290">
        <v>12.626767630831495</v>
      </c>
      <c r="L31" s="290">
        <v>12.213670692843186</v>
      </c>
      <c r="M31" s="291">
        <v>14.426479785730043</v>
      </c>
      <c r="N31" s="291">
        <v>13.765917907745056</v>
      </c>
      <c r="P31" s="274" t="s">
        <v>22</v>
      </c>
      <c r="Q31" s="275">
        <f t="shared" ref="Q31:AC31" si="36">+B36</f>
        <v>19.889443155000002</v>
      </c>
      <c r="R31" s="275">
        <f t="shared" si="36"/>
        <v>15.91548907</v>
      </c>
      <c r="S31" s="275">
        <f t="shared" si="36"/>
        <v>17.334451422999997</v>
      </c>
      <c r="T31" s="275">
        <f t="shared" si="36"/>
        <v>17.555409575999999</v>
      </c>
      <c r="U31" s="275">
        <f t="shared" si="36"/>
        <v>18.638581898000002</v>
      </c>
      <c r="V31" s="275">
        <f t="shared" si="36"/>
        <v>16.713473712999999</v>
      </c>
      <c r="W31" s="275">
        <f t="shared" si="36"/>
        <v>17.418309860999997</v>
      </c>
      <c r="X31" s="275">
        <f t="shared" si="36"/>
        <v>16.531424234000003</v>
      </c>
      <c r="Y31" s="275">
        <f t="shared" si="36"/>
        <v>16.795962412000002</v>
      </c>
      <c r="Z31" s="275">
        <f t="shared" si="36"/>
        <v>16.583810656000001</v>
      </c>
      <c r="AA31" s="275">
        <f t="shared" si="36"/>
        <v>16.533869141</v>
      </c>
      <c r="AB31" s="275">
        <f t="shared" si="36"/>
        <v>16.053798805000003</v>
      </c>
      <c r="AC31" s="275">
        <f t="shared" si="36"/>
        <v>15.15</v>
      </c>
    </row>
    <row r="32" spans="1:29" x14ac:dyDescent="0.25">
      <c r="A32" s="283" t="s">
        <v>224</v>
      </c>
      <c r="B32" s="290">
        <v>27.362844236272732</v>
      </c>
      <c r="C32" s="290">
        <v>23.944539965076395</v>
      </c>
      <c r="D32" s="290">
        <v>26.297305471452276</v>
      </c>
      <c r="E32" s="290">
        <v>26.098039208184939</v>
      </c>
      <c r="F32" s="290">
        <v>29.382081536105101</v>
      </c>
      <c r="G32" s="290">
        <v>26.743019293878781</v>
      </c>
      <c r="H32" s="290">
        <v>27.290659250943701</v>
      </c>
      <c r="I32" s="290">
        <v>27.99659889201568</v>
      </c>
      <c r="J32" s="290">
        <v>28.423014322157393</v>
      </c>
      <c r="K32" s="290">
        <v>28.378563253620424</v>
      </c>
      <c r="L32" s="290">
        <v>27.692831671582216</v>
      </c>
      <c r="M32" s="291">
        <v>26.260184628957528</v>
      </c>
      <c r="N32" s="291">
        <v>25.758684962817622</v>
      </c>
      <c r="P32" s="274" t="s">
        <v>23</v>
      </c>
      <c r="Q32" s="275">
        <f t="shared" ref="Q32:AC32" si="37">+B35</f>
        <v>0.32875747799999999</v>
      </c>
      <c r="R32" s="275">
        <f t="shared" si="37"/>
        <v>0.50066498299999995</v>
      </c>
      <c r="S32" s="275">
        <f t="shared" si="37"/>
        <v>0.55248767199999993</v>
      </c>
      <c r="T32" s="275">
        <f t="shared" si="37"/>
        <v>0.50244963099999995</v>
      </c>
      <c r="U32" s="275">
        <f t="shared" si="37"/>
        <v>0.47964443299999993</v>
      </c>
      <c r="V32" s="275">
        <f t="shared" si="37"/>
        <v>0.30599963800000007</v>
      </c>
      <c r="W32" s="275">
        <f t="shared" si="37"/>
        <v>0.36797923799999999</v>
      </c>
      <c r="X32" s="275">
        <f t="shared" si="37"/>
        <v>0.57121927599999989</v>
      </c>
      <c r="Y32" s="275">
        <f t="shared" si="37"/>
        <v>0.46857149399999992</v>
      </c>
      <c r="Z32" s="275">
        <f t="shared" si="37"/>
        <v>0.4666079709999999</v>
      </c>
      <c r="AA32" s="275">
        <f t="shared" si="37"/>
        <v>0.57610459800000002</v>
      </c>
      <c r="AB32" s="275">
        <f t="shared" si="37"/>
        <v>0.84307523299999998</v>
      </c>
      <c r="AC32" s="275">
        <f t="shared" si="37"/>
        <v>0.8</v>
      </c>
    </row>
    <row r="33" spans="1:29" x14ac:dyDescent="0.25">
      <c r="A33" s="283" t="s">
        <v>225</v>
      </c>
      <c r="B33" s="292">
        <v>6.6776513591637654</v>
      </c>
      <c r="C33" s="292">
        <v>6.6431822759052599</v>
      </c>
      <c r="D33" s="292">
        <v>6.8376409805757792</v>
      </c>
      <c r="E33" s="292">
        <v>6.8888807720449234</v>
      </c>
      <c r="F33" s="292">
        <v>6.427359188710529</v>
      </c>
      <c r="G33" s="292">
        <v>7.2159835107623929</v>
      </c>
      <c r="H33" s="292">
        <v>7.9089850981213221</v>
      </c>
      <c r="I33" s="292">
        <v>7.5484204643805217</v>
      </c>
      <c r="J33" s="292">
        <v>7.5415668330614407</v>
      </c>
      <c r="K33" s="292">
        <v>6.570205768359406</v>
      </c>
      <c r="L33" s="292">
        <v>6.7326331466554805</v>
      </c>
      <c r="M33" s="293">
        <v>7.0275637976376499</v>
      </c>
      <c r="N33" s="293">
        <v>6.9252209821752171</v>
      </c>
      <c r="P33" s="277" t="s">
        <v>24</v>
      </c>
      <c r="Q33" s="278">
        <f t="shared" ref="Q33:AC33" si="38">+B37</f>
        <v>3.1549706320000004</v>
      </c>
      <c r="R33" s="278">
        <f t="shared" si="38"/>
        <v>3.4832614609999992</v>
      </c>
      <c r="S33" s="278">
        <f t="shared" si="38"/>
        <v>2.9079668709999997</v>
      </c>
      <c r="T33" s="278">
        <f t="shared" si="38"/>
        <v>2.9927662669999999</v>
      </c>
      <c r="U33" s="278">
        <f t="shared" si="38"/>
        <v>2.997941891</v>
      </c>
      <c r="V33" s="278">
        <f t="shared" si="38"/>
        <v>3.4034489459999997</v>
      </c>
      <c r="W33" s="278">
        <f t="shared" si="38"/>
        <v>3.4538443209999996</v>
      </c>
      <c r="X33" s="278">
        <f t="shared" si="38"/>
        <v>3.2434701819999998</v>
      </c>
      <c r="Y33" s="278">
        <f t="shared" si="38"/>
        <v>3.0187648180000002</v>
      </c>
      <c r="Z33" s="278">
        <f t="shared" si="38"/>
        <v>2.6737903970000003</v>
      </c>
      <c r="AA33" s="278">
        <f t="shared" si="38"/>
        <v>2.3518591289999997</v>
      </c>
      <c r="AB33" s="278">
        <f t="shared" si="38"/>
        <v>2.7586649869999995</v>
      </c>
      <c r="AC33" s="278">
        <f t="shared" si="38"/>
        <v>2.62</v>
      </c>
    </row>
    <row r="34" spans="1:29" x14ac:dyDescent="0.25">
      <c r="A34" s="271" t="s">
        <v>229</v>
      </c>
      <c r="B34" s="272">
        <v>23.373171265000003</v>
      </c>
      <c r="C34" s="272">
        <v>19.899415513999998</v>
      </c>
      <c r="D34" s="272">
        <v>20.794905965999998</v>
      </c>
      <c r="E34" s="272">
        <v>21.050625474</v>
      </c>
      <c r="F34" s="272">
        <v>22.116168222000002</v>
      </c>
      <c r="G34" s="272">
        <v>20.422922297</v>
      </c>
      <c r="H34" s="272">
        <v>21.240133419999996</v>
      </c>
      <c r="I34" s="272">
        <v>20.346113692000003</v>
      </c>
      <c r="J34" s="272">
        <v>20.283298724000002</v>
      </c>
      <c r="K34" s="272">
        <v>19.724209024</v>
      </c>
      <c r="L34" s="272">
        <v>19.461832868000002</v>
      </c>
      <c r="M34" s="273">
        <v>19.655539025000003</v>
      </c>
      <c r="N34" s="273">
        <v>18.57</v>
      </c>
      <c r="P34" s="280" t="s">
        <v>231</v>
      </c>
      <c r="Q34" s="281">
        <f t="shared" ref="Q34:AA34" si="39">+SUM(Q35:Q37)</f>
        <v>1.8892042409999998</v>
      </c>
      <c r="R34" s="281">
        <f t="shared" si="39"/>
        <v>2.0209191249999998</v>
      </c>
      <c r="S34" s="281">
        <f t="shared" si="39"/>
        <v>1.8297273890000001</v>
      </c>
      <c r="T34" s="281">
        <f t="shared" si="39"/>
        <v>2.0494271319999999</v>
      </c>
      <c r="U34" s="281">
        <f t="shared" si="39"/>
        <v>1.7623755819999998</v>
      </c>
      <c r="V34" s="281">
        <f t="shared" si="39"/>
        <v>1.744740953</v>
      </c>
      <c r="W34" s="281">
        <f t="shared" si="39"/>
        <v>1.8251631599999998</v>
      </c>
      <c r="X34" s="281">
        <f t="shared" si="39"/>
        <v>1.7099413870000002</v>
      </c>
      <c r="Y34" s="281">
        <f t="shared" si="39"/>
        <v>2.0442335069999999</v>
      </c>
      <c r="Z34" s="281">
        <f t="shared" si="39"/>
        <v>2.1359087729999997</v>
      </c>
      <c r="AA34" s="281">
        <f t="shared" si="39"/>
        <v>2.3759950779999999</v>
      </c>
      <c r="AB34" s="281">
        <f t="shared" ref="AB34:AC34" si="40">+SUM(AB35:AB37)</f>
        <v>2.4099157890000003</v>
      </c>
      <c r="AC34" s="281">
        <f t="shared" si="40"/>
        <v>2.09</v>
      </c>
    </row>
    <row r="35" spans="1:29" x14ac:dyDescent="0.25">
      <c r="A35" s="274" t="s">
        <v>223</v>
      </c>
      <c r="B35" s="275">
        <v>0.32875747799999999</v>
      </c>
      <c r="C35" s="275">
        <v>0.50066498299999995</v>
      </c>
      <c r="D35" s="275">
        <v>0.55248767199999993</v>
      </c>
      <c r="E35" s="275">
        <v>0.50244963099999995</v>
      </c>
      <c r="F35" s="275">
        <v>0.47964443299999993</v>
      </c>
      <c r="G35" s="275">
        <v>0.30599963800000007</v>
      </c>
      <c r="H35" s="275">
        <v>0.36797923799999999</v>
      </c>
      <c r="I35" s="275">
        <v>0.57121927599999989</v>
      </c>
      <c r="J35" s="275">
        <v>0.46857149399999992</v>
      </c>
      <c r="K35" s="275">
        <v>0.4666079709999999</v>
      </c>
      <c r="L35" s="275">
        <v>0.57610459800000002</v>
      </c>
      <c r="M35" s="276">
        <v>0.84307523299999998</v>
      </c>
      <c r="N35" s="276">
        <v>0.8</v>
      </c>
      <c r="P35" s="297" t="s">
        <v>22</v>
      </c>
      <c r="Q35" s="284">
        <f t="shared" ref="Q35:AC35" si="41">+B40</f>
        <v>1.164454095</v>
      </c>
      <c r="R35" s="284">
        <f t="shared" si="41"/>
        <v>1.253416632</v>
      </c>
      <c r="S35" s="284">
        <f t="shared" si="41"/>
        <v>0.9866388479999999</v>
      </c>
      <c r="T35" s="284">
        <f t="shared" si="41"/>
        <v>1.0543517039999999</v>
      </c>
      <c r="U35" s="284">
        <f t="shared" si="41"/>
        <v>0.75941858399999995</v>
      </c>
      <c r="V35" s="284">
        <f t="shared" si="41"/>
        <v>0.68585266</v>
      </c>
      <c r="W35" s="284">
        <f t="shared" si="41"/>
        <v>0.72749225899999981</v>
      </c>
      <c r="X35" s="284">
        <f t="shared" si="41"/>
        <v>0.69041035900000003</v>
      </c>
      <c r="Y35" s="284">
        <f t="shared" si="41"/>
        <v>0.825865552</v>
      </c>
      <c r="Z35" s="284">
        <f t="shared" si="41"/>
        <v>0.77452503399999983</v>
      </c>
      <c r="AA35" s="284">
        <f t="shared" si="41"/>
        <v>0.76124426400000011</v>
      </c>
      <c r="AB35" s="284">
        <f t="shared" si="41"/>
        <v>0.60086153200000003</v>
      </c>
      <c r="AC35" s="284">
        <f t="shared" si="41"/>
        <v>0.54</v>
      </c>
    </row>
    <row r="36" spans="1:29" x14ac:dyDescent="0.25">
      <c r="A36" s="274" t="s">
        <v>224</v>
      </c>
      <c r="B36" s="275">
        <v>19.889443155000002</v>
      </c>
      <c r="C36" s="275">
        <v>15.91548907</v>
      </c>
      <c r="D36" s="275">
        <v>17.334451422999997</v>
      </c>
      <c r="E36" s="275">
        <v>17.555409575999999</v>
      </c>
      <c r="F36" s="275">
        <v>18.638581898000002</v>
      </c>
      <c r="G36" s="275">
        <v>16.713473712999999</v>
      </c>
      <c r="H36" s="275">
        <v>17.418309860999997</v>
      </c>
      <c r="I36" s="275">
        <v>16.531424234000003</v>
      </c>
      <c r="J36" s="275">
        <v>16.795962412000002</v>
      </c>
      <c r="K36" s="275">
        <v>16.583810656000001</v>
      </c>
      <c r="L36" s="275">
        <v>16.533869141</v>
      </c>
      <c r="M36" s="276">
        <v>16.053798805000003</v>
      </c>
      <c r="N36" s="276">
        <v>15.15</v>
      </c>
      <c r="P36" s="297" t="s">
        <v>23</v>
      </c>
      <c r="Q36" s="284">
        <f t="shared" ref="Q36:AC36" si="42">+B39</f>
        <v>0.40531827799999998</v>
      </c>
      <c r="R36" s="284">
        <f t="shared" si="42"/>
        <v>0.50673240399999997</v>
      </c>
      <c r="S36" s="284">
        <f t="shared" si="42"/>
        <v>0.49711473100000003</v>
      </c>
      <c r="T36" s="284">
        <f t="shared" si="42"/>
        <v>0.55773197200000002</v>
      </c>
      <c r="U36" s="284">
        <f t="shared" si="42"/>
        <v>0.61415334099999985</v>
      </c>
      <c r="V36" s="284">
        <f t="shared" si="42"/>
        <v>0.61510918299999995</v>
      </c>
      <c r="W36" s="284">
        <f t="shared" si="42"/>
        <v>0.53204657099999997</v>
      </c>
      <c r="X36" s="284">
        <f t="shared" si="42"/>
        <v>0.505427705</v>
      </c>
      <c r="Y36" s="284">
        <f t="shared" si="42"/>
        <v>0.61747405399999988</v>
      </c>
      <c r="Z36" s="284">
        <f t="shared" si="42"/>
        <v>0.75098675700000006</v>
      </c>
      <c r="AA36" s="284">
        <f t="shared" si="42"/>
        <v>0.70280589199999988</v>
      </c>
      <c r="AB36" s="284">
        <f t="shared" si="42"/>
        <v>0.794875463</v>
      </c>
      <c r="AC36" s="284">
        <f t="shared" si="42"/>
        <v>0.69</v>
      </c>
    </row>
    <row r="37" spans="1:29" x14ac:dyDescent="0.25">
      <c r="A37" s="277" t="s">
        <v>225</v>
      </c>
      <c r="B37" s="278">
        <v>3.1549706320000004</v>
      </c>
      <c r="C37" s="278">
        <v>3.4832614609999992</v>
      </c>
      <c r="D37" s="278">
        <v>2.9079668709999997</v>
      </c>
      <c r="E37" s="278">
        <v>2.9927662669999999</v>
      </c>
      <c r="F37" s="278">
        <v>2.997941891</v>
      </c>
      <c r="G37" s="278">
        <v>3.4034489459999997</v>
      </c>
      <c r="H37" s="278">
        <v>3.4538443209999996</v>
      </c>
      <c r="I37" s="278">
        <v>3.2434701819999998</v>
      </c>
      <c r="J37" s="278">
        <v>3.0187648180000002</v>
      </c>
      <c r="K37" s="278">
        <v>2.6737903970000003</v>
      </c>
      <c r="L37" s="278">
        <v>2.3518591289999997</v>
      </c>
      <c r="M37" s="279">
        <v>2.7586649869999995</v>
      </c>
      <c r="N37" s="279">
        <v>2.62</v>
      </c>
      <c r="P37" s="298" t="s">
        <v>24</v>
      </c>
      <c r="Q37" s="284">
        <f t="shared" ref="Q37:AC37" si="43">+B41</f>
        <v>0.31943186800000001</v>
      </c>
      <c r="R37" s="284">
        <f t="shared" si="43"/>
        <v>0.26077008899999998</v>
      </c>
      <c r="S37" s="284">
        <f t="shared" si="43"/>
        <v>0.34597381000000005</v>
      </c>
      <c r="T37" s="284">
        <f t="shared" si="43"/>
        <v>0.43734345600000002</v>
      </c>
      <c r="U37" s="284">
        <f t="shared" si="43"/>
        <v>0.38880365700000002</v>
      </c>
      <c r="V37" s="284">
        <f t="shared" si="43"/>
        <v>0.44377910999999998</v>
      </c>
      <c r="W37" s="284">
        <f t="shared" si="43"/>
        <v>0.56562433000000001</v>
      </c>
      <c r="X37" s="284">
        <f t="shared" si="43"/>
        <v>0.51410332300000006</v>
      </c>
      <c r="Y37" s="284">
        <f t="shared" si="43"/>
        <v>0.60089390099999995</v>
      </c>
      <c r="Z37" s="284">
        <f t="shared" si="43"/>
        <v>0.61039698199999992</v>
      </c>
      <c r="AA37" s="284">
        <f t="shared" si="43"/>
        <v>0.91194492199999999</v>
      </c>
      <c r="AB37" s="284">
        <f t="shared" si="43"/>
        <v>1.014178794</v>
      </c>
      <c r="AC37" s="284">
        <f t="shared" si="43"/>
        <v>0.86</v>
      </c>
    </row>
    <row r="38" spans="1:29" x14ac:dyDescent="0.25">
      <c r="A38" s="280" t="s">
        <v>231</v>
      </c>
      <c r="B38" s="281">
        <v>1.8892042409999998</v>
      </c>
      <c r="C38" s="281">
        <v>2.0209191249999998</v>
      </c>
      <c r="D38" s="281">
        <v>1.8297273890000001</v>
      </c>
      <c r="E38" s="281">
        <v>2.0494271319999999</v>
      </c>
      <c r="F38" s="281">
        <v>1.7623755819999998</v>
      </c>
      <c r="G38" s="281">
        <v>1.744740953</v>
      </c>
      <c r="H38" s="281">
        <v>1.8251631599999998</v>
      </c>
      <c r="I38" s="281">
        <v>1.7099413870000002</v>
      </c>
      <c r="J38" s="281">
        <v>2.0442335069999999</v>
      </c>
      <c r="K38" s="281">
        <v>2.1359087729999997</v>
      </c>
      <c r="L38" s="281">
        <v>2.3759950779999999</v>
      </c>
      <c r="M38" s="282">
        <v>2.4099157890000003</v>
      </c>
      <c r="N38" s="282">
        <v>2.09</v>
      </c>
      <c r="P38" s="299"/>
      <c r="Q38" s="299"/>
      <c r="R38" s="299"/>
      <c r="S38" s="299"/>
      <c r="T38" s="299"/>
      <c r="U38" s="299"/>
      <c r="V38" s="299"/>
      <c r="W38" s="299"/>
      <c r="X38" s="299"/>
      <c r="Y38" s="299"/>
      <c r="Z38" s="299"/>
      <c r="AA38" s="299"/>
      <c r="AB38" s="299"/>
      <c r="AC38" s="299"/>
    </row>
    <row r="39" spans="1:29" x14ac:dyDescent="0.25">
      <c r="A39" s="283" t="s">
        <v>223</v>
      </c>
      <c r="B39" s="290">
        <v>0.40531827799999998</v>
      </c>
      <c r="C39" s="290">
        <v>0.50673240399999997</v>
      </c>
      <c r="D39" s="290">
        <v>0.49711473100000003</v>
      </c>
      <c r="E39" s="290">
        <v>0.55773197200000002</v>
      </c>
      <c r="F39" s="290">
        <v>0.61415334099999985</v>
      </c>
      <c r="G39" s="290">
        <v>0.61510918299999995</v>
      </c>
      <c r="H39" s="290">
        <v>0.53204657099999997</v>
      </c>
      <c r="I39" s="290">
        <v>0.505427705</v>
      </c>
      <c r="J39" s="290">
        <v>0.61747405399999988</v>
      </c>
      <c r="K39" s="290">
        <v>0.75098675700000006</v>
      </c>
      <c r="L39" s="290">
        <v>0.70280589199999988</v>
      </c>
      <c r="M39" s="291">
        <v>0.794875463</v>
      </c>
      <c r="N39" s="291">
        <v>0.69</v>
      </c>
      <c r="P39" s="294" t="s">
        <v>233</v>
      </c>
      <c r="Q39" s="272"/>
      <c r="R39" s="272"/>
      <c r="S39" s="272"/>
      <c r="T39" s="272"/>
      <c r="U39" s="272"/>
      <c r="V39" s="272"/>
      <c r="W39" s="272"/>
      <c r="X39" s="272"/>
      <c r="Y39" s="272"/>
      <c r="Z39" s="272"/>
      <c r="AA39" s="272"/>
      <c r="AB39" s="272"/>
      <c r="AC39" s="272"/>
    </row>
    <row r="40" spans="1:29" x14ac:dyDescent="0.25">
      <c r="A40" s="283" t="s">
        <v>224</v>
      </c>
      <c r="B40" s="290">
        <v>1.164454095</v>
      </c>
      <c r="C40" s="290">
        <v>1.253416632</v>
      </c>
      <c r="D40" s="290">
        <v>0.9866388479999999</v>
      </c>
      <c r="E40" s="290">
        <v>1.0543517039999999</v>
      </c>
      <c r="F40" s="290">
        <v>0.75941858399999995</v>
      </c>
      <c r="G40" s="290">
        <v>0.68585266</v>
      </c>
      <c r="H40" s="290">
        <v>0.72749225899999981</v>
      </c>
      <c r="I40" s="290">
        <v>0.69041035900000003</v>
      </c>
      <c r="J40" s="290">
        <v>0.825865552</v>
      </c>
      <c r="K40" s="290">
        <v>0.77452503399999983</v>
      </c>
      <c r="L40" s="290">
        <v>0.76124426400000011</v>
      </c>
      <c r="M40" s="291">
        <v>0.60086153200000003</v>
      </c>
      <c r="N40" s="291">
        <v>0.54</v>
      </c>
      <c r="P40" s="274" t="str">
        <f>+P27</f>
        <v>Soya beans</v>
      </c>
      <c r="Q40" s="275">
        <f t="shared" ref="Q40:W40" si="44">+B45</f>
        <v>0.89112816467044398</v>
      </c>
      <c r="R40" s="275">
        <f t="shared" si="44"/>
        <v>0.89784799782075719</v>
      </c>
      <c r="S40" s="275">
        <f t="shared" si="44"/>
        <v>0.89872219592995739</v>
      </c>
      <c r="T40" s="275">
        <f t="shared" si="44"/>
        <v>0.89305225271547017</v>
      </c>
      <c r="U40" s="275">
        <f t="shared" si="44"/>
        <v>0.89149768765563853</v>
      </c>
      <c r="V40" s="275">
        <f t="shared" si="44"/>
        <v>0.88413793103448279</v>
      </c>
      <c r="W40" s="275">
        <f t="shared" si="44"/>
        <v>0.88357701874658734</v>
      </c>
      <c r="X40" s="275">
        <f t="shared" ref="X40:AC40" si="45">+IF(I45=0,W40,I45)</f>
        <v>0.89427236546115241</v>
      </c>
      <c r="Y40" s="275">
        <f t="shared" si="45"/>
        <v>0.88930538990174357</v>
      </c>
      <c r="Z40" s="275">
        <f t="shared" si="45"/>
        <v>0.89153544426126996</v>
      </c>
      <c r="AA40" s="275">
        <f t="shared" si="45"/>
        <v>0.88850375505488155</v>
      </c>
      <c r="AB40" s="275">
        <f t="shared" si="45"/>
        <v>0.88356631955547194</v>
      </c>
      <c r="AC40" s="275">
        <f t="shared" si="45"/>
        <v>0.88238985693788941</v>
      </c>
    </row>
    <row r="41" spans="1:29" x14ac:dyDescent="0.25">
      <c r="A41" s="283" t="s">
        <v>225</v>
      </c>
      <c r="B41" s="292">
        <v>0.31943186800000001</v>
      </c>
      <c r="C41" s="292">
        <v>0.26077008899999998</v>
      </c>
      <c r="D41" s="292">
        <v>0.34597381000000005</v>
      </c>
      <c r="E41" s="292">
        <v>0.43734345600000002</v>
      </c>
      <c r="F41" s="292">
        <v>0.38880365700000002</v>
      </c>
      <c r="G41" s="292">
        <v>0.44377910999999998</v>
      </c>
      <c r="H41" s="292">
        <v>0.56562433000000001</v>
      </c>
      <c r="I41" s="292">
        <v>0.51410332300000006</v>
      </c>
      <c r="J41" s="292">
        <v>0.60089390099999995</v>
      </c>
      <c r="K41" s="292">
        <v>0.61039698199999992</v>
      </c>
      <c r="L41" s="292">
        <v>0.91194492199999999</v>
      </c>
      <c r="M41" s="293">
        <v>1.014178794</v>
      </c>
      <c r="N41" s="293">
        <v>0.86</v>
      </c>
      <c r="P41" s="274" t="str">
        <f>+P28</f>
        <v>Rapeseed</v>
      </c>
      <c r="Q41" s="275">
        <f t="shared" ref="Q41:W41" si="46">+B44</f>
        <v>0.95496129486277259</v>
      </c>
      <c r="R41" s="275">
        <f t="shared" si="46"/>
        <v>0.96105761108295318</v>
      </c>
      <c r="S41" s="275">
        <f t="shared" si="46"/>
        <v>0.96948755253798913</v>
      </c>
      <c r="T41" s="275">
        <f t="shared" si="46"/>
        <v>0.96578917292087307</v>
      </c>
      <c r="U41" s="275">
        <f t="shared" si="46"/>
        <v>0.96564870338747466</v>
      </c>
      <c r="V41" s="275">
        <f t="shared" si="46"/>
        <v>0.97250517955801119</v>
      </c>
      <c r="W41" s="275">
        <f t="shared" si="46"/>
        <v>0.97105160366303545</v>
      </c>
      <c r="X41" s="275">
        <f t="shared" ref="X41:AC41" si="47">+IF(I44=0,W41,I44)</f>
        <v>0.97628280277752721</v>
      </c>
      <c r="Y41" s="275">
        <f t="shared" si="47"/>
        <v>0.97683485198785069</v>
      </c>
      <c r="Z41" s="275">
        <f t="shared" si="47"/>
        <v>0.97172694854814068</v>
      </c>
      <c r="AA41" s="275">
        <f t="shared" si="47"/>
        <v>0.97709519396266387</v>
      </c>
      <c r="AB41" s="275">
        <f t="shared" si="47"/>
        <v>0.97567896230239159</v>
      </c>
      <c r="AC41" s="275">
        <f t="shared" si="47"/>
        <v>0.97256958450988307</v>
      </c>
    </row>
    <row r="42" spans="1:29" x14ac:dyDescent="0.25">
      <c r="A42" s="271"/>
      <c r="B42" s="272"/>
      <c r="C42" s="272"/>
      <c r="D42" s="272"/>
      <c r="E42" s="272"/>
      <c r="F42" s="272"/>
      <c r="G42" s="272"/>
      <c r="H42" s="272"/>
      <c r="I42" s="272"/>
      <c r="J42" s="272"/>
      <c r="K42" s="272"/>
      <c r="L42" s="272"/>
      <c r="M42" s="273"/>
      <c r="N42" s="273"/>
      <c r="P42" s="274" t="str">
        <f>+P29</f>
        <v>Sunflowerseed</v>
      </c>
      <c r="Q42" s="278">
        <f t="shared" ref="Q42:W42" si="48">+B46</f>
        <v>0.88220968982312231</v>
      </c>
      <c r="R42" s="278">
        <f t="shared" si="48"/>
        <v>0.86632169038378615</v>
      </c>
      <c r="S42" s="278">
        <f t="shared" si="48"/>
        <v>0.88677285318559562</v>
      </c>
      <c r="T42" s="278">
        <f t="shared" si="48"/>
        <v>0.88220289855072465</v>
      </c>
      <c r="U42" s="278">
        <f t="shared" si="48"/>
        <v>0.86804840370751801</v>
      </c>
      <c r="V42" s="278">
        <f t="shared" si="48"/>
        <v>0.88068376068376064</v>
      </c>
      <c r="W42" s="278">
        <f t="shared" si="48"/>
        <v>0.89362354383813614</v>
      </c>
      <c r="X42" s="278">
        <f t="shared" ref="X42:AC42" si="49">+IF(I46=0,W42,I46)</f>
        <v>0.88136306268405551</v>
      </c>
      <c r="Y42" s="278">
        <f t="shared" si="49"/>
        <v>0.88278092158447863</v>
      </c>
      <c r="Z42" s="278">
        <f t="shared" si="49"/>
        <v>0.86727194120190243</v>
      </c>
      <c r="AA42" s="278">
        <f t="shared" si="49"/>
        <v>0.87932022150085942</v>
      </c>
      <c r="AB42" s="278">
        <f t="shared" si="49"/>
        <v>0.8872347216576274</v>
      </c>
      <c r="AC42" s="278">
        <f t="shared" si="49"/>
        <v>0.88819918073607063</v>
      </c>
    </row>
    <row r="43" spans="1:29" x14ac:dyDescent="0.25">
      <c r="A43" s="294" t="s">
        <v>233</v>
      </c>
      <c r="B43" s="275"/>
      <c r="C43" s="275"/>
      <c r="D43" s="275"/>
      <c r="E43" s="275"/>
      <c r="F43" s="275"/>
      <c r="G43" s="275"/>
      <c r="H43" s="275"/>
      <c r="I43" s="275"/>
      <c r="J43" s="275"/>
      <c r="K43" s="275"/>
      <c r="L43" s="275"/>
      <c r="M43" s="276"/>
      <c r="N43" s="276"/>
    </row>
    <row r="44" spans="1:29" x14ac:dyDescent="0.25">
      <c r="A44" s="274" t="str">
        <f>+A31</f>
        <v xml:space="preserve">  Rape</v>
      </c>
      <c r="B44" s="275">
        <v>0.95496129486277259</v>
      </c>
      <c r="C44" s="275">
        <v>0.96105761108295318</v>
      </c>
      <c r="D44" s="275">
        <v>0.96948755253798913</v>
      </c>
      <c r="E44" s="275">
        <v>0.96578917292087307</v>
      </c>
      <c r="F44" s="275">
        <v>0.96564870338747466</v>
      </c>
      <c r="G44" s="275">
        <v>0.97250517955801119</v>
      </c>
      <c r="H44" s="275">
        <v>0.97105160366303545</v>
      </c>
      <c r="I44" s="275">
        <v>0.97628280277752721</v>
      </c>
      <c r="J44" s="275">
        <v>0.97683485198785069</v>
      </c>
      <c r="K44" s="275">
        <v>0.97172694854814068</v>
      </c>
      <c r="L44" s="275">
        <v>0.97709519396266387</v>
      </c>
      <c r="M44" s="276">
        <v>0.97567896230239159</v>
      </c>
      <c r="N44" s="276">
        <v>0.97256958450988307</v>
      </c>
    </row>
    <row r="45" spans="1:29" x14ac:dyDescent="0.25">
      <c r="A45" s="274" t="str">
        <f>+A32</f>
        <v xml:space="preserve">  Soybean</v>
      </c>
      <c r="B45" s="278">
        <v>0.89112816467044398</v>
      </c>
      <c r="C45" s="278">
        <v>0.89784799782075719</v>
      </c>
      <c r="D45" s="278">
        <v>0.89872219592995739</v>
      </c>
      <c r="E45" s="278">
        <v>0.89305225271547017</v>
      </c>
      <c r="F45" s="278">
        <v>0.89149768765563853</v>
      </c>
      <c r="G45" s="278">
        <v>0.88413793103448279</v>
      </c>
      <c r="H45" s="278">
        <v>0.88357701874658734</v>
      </c>
      <c r="I45" s="278">
        <v>0.89427236546115241</v>
      </c>
      <c r="J45" s="278">
        <v>0.88930538990174357</v>
      </c>
      <c r="K45" s="278">
        <v>0.89153544426126996</v>
      </c>
      <c r="L45" s="278">
        <v>0.88850375505488155</v>
      </c>
      <c r="M45" s="279">
        <v>0.88356631955547194</v>
      </c>
      <c r="N45" s="279">
        <v>0.88238985693788941</v>
      </c>
    </row>
    <row r="46" spans="1:29" x14ac:dyDescent="0.25">
      <c r="A46" s="274" t="str">
        <f>+A33</f>
        <v xml:space="preserve">  Sunflower</v>
      </c>
      <c r="B46" s="295">
        <v>0.88220968982312231</v>
      </c>
      <c r="C46" s="295">
        <v>0.86632169038378615</v>
      </c>
      <c r="D46" s="295">
        <v>0.88677285318559562</v>
      </c>
      <c r="E46" s="295">
        <v>0.88220289855072465</v>
      </c>
      <c r="F46" s="295">
        <v>0.86804840370751801</v>
      </c>
      <c r="G46" s="295">
        <v>0.88068376068376064</v>
      </c>
      <c r="H46" s="295">
        <v>0.89362354383813614</v>
      </c>
      <c r="I46" s="295">
        <v>0.88136306268405551</v>
      </c>
      <c r="J46" s="295">
        <v>0.88278092158447863</v>
      </c>
      <c r="K46" s="295">
        <v>0.86727194120190243</v>
      </c>
      <c r="L46" s="295">
        <v>0.87932022150085942</v>
      </c>
      <c r="M46" s="296">
        <v>0.8872347216576274</v>
      </c>
      <c r="N46" s="296">
        <v>0.88819918073607063</v>
      </c>
    </row>
    <row r="49" spans="1:13" x14ac:dyDescent="0.25">
      <c r="A49" s="136"/>
    </row>
    <row r="51" spans="1:13" x14ac:dyDescent="0.25">
      <c r="C51" s="7"/>
      <c r="D51" s="7"/>
      <c r="E51" s="7"/>
      <c r="F51" s="7"/>
      <c r="G51" s="7"/>
      <c r="H51" s="7"/>
      <c r="I51" s="7"/>
      <c r="J51" s="7"/>
      <c r="K51" s="7"/>
      <c r="L51" s="7"/>
      <c r="M51" s="7"/>
    </row>
    <row r="52" spans="1:13" x14ac:dyDescent="0.25">
      <c r="C52" s="7"/>
      <c r="D52" s="7"/>
      <c r="E52" s="7"/>
      <c r="F52" s="7"/>
      <c r="G52" s="7"/>
      <c r="H52" s="7"/>
      <c r="I52" s="7"/>
      <c r="J52" s="7"/>
      <c r="K52" s="7"/>
      <c r="L52" s="7"/>
      <c r="M52" s="7"/>
    </row>
    <row r="53" spans="1:13" x14ac:dyDescent="0.25">
      <c r="C53" s="7"/>
      <c r="D53" s="7"/>
      <c r="E53" s="7"/>
      <c r="F53" s="7"/>
      <c r="G53" s="7"/>
      <c r="H53" s="7"/>
      <c r="I53" s="7"/>
      <c r="J53" s="7"/>
      <c r="K53" s="7"/>
      <c r="L53" s="7"/>
      <c r="M53" s="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2:DV78"/>
  <sheetViews>
    <sheetView workbookViewId="0">
      <selection activeCell="B3" sqref="B3"/>
    </sheetView>
  </sheetViews>
  <sheetFormatPr defaultRowHeight="15" x14ac:dyDescent="0.25"/>
  <cols>
    <col min="1" max="1" width="18.85546875" bestFit="1" customWidth="1"/>
    <col min="2" max="2" width="8.28515625" bestFit="1" customWidth="1"/>
    <col min="3" max="3" width="8" bestFit="1" customWidth="1"/>
    <col min="4" max="4" width="8.42578125" customWidth="1"/>
    <col min="5" max="5" width="9.42578125" customWidth="1"/>
    <col min="6" max="6" width="7.85546875" customWidth="1"/>
    <col min="7" max="7" width="10.140625" bestFit="1" customWidth="1"/>
    <col min="8" max="8" width="12" bestFit="1" customWidth="1"/>
    <col min="9" max="9" width="10.42578125" customWidth="1"/>
    <col min="10" max="10" width="7.85546875" customWidth="1"/>
    <col min="11" max="11" width="9.28515625" customWidth="1"/>
    <col min="12" max="12" width="8.28515625" bestFit="1" customWidth="1"/>
    <col min="13" max="15" width="12" style="7" bestFit="1" customWidth="1"/>
    <col min="16" max="16" width="13.5703125" bestFit="1" customWidth="1"/>
    <col min="17" max="17" width="18.85546875" bestFit="1" customWidth="1"/>
    <col min="18" max="18" width="13.140625" bestFit="1" customWidth="1"/>
    <col min="19" max="19" width="11.85546875" bestFit="1" customWidth="1"/>
    <col min="20" max="20" width="18.42578125" bestFit="1" customWidth="1"/>
    <col min="21" max="21" width="13.85546875" bestFit="1" customWidth="1"/>
    <col min="22" max="22" width="11.85546875" bestFit="1" customWidth="1"/>
    <col min="23" max="23" width="9.5703125" bestFit="1" customWidth="1"/>
    <col min="24" max="24" width="11.85546875" bestFit="1" customWidth="1"/>
    <col min="25" max="25" width="17.7109375" bestFit="1" customWidth="1"/>
    <col min="26" max="26" width="14.85546875" bestFit="1" customWidth="1"/>
    <col min="27" max="27" width="20.42578125" bestFit="1" customWidth="1"/>
    <col min="28" max="28" width="19.42578125" bestFit="1" customWidth="1"/>
    <col min="29" max="29" width="11.85546875" bestFit="1" customWidth="1"/>
    <col min="30" max="30" width="14.5703125" bestFit="1" customWidth="1"/>
    <col min="31" max="31" width="19.7109375" bestFit="1" customWidth="1"/>
    <col min="32" max="32" width="37.140625" bestFit="1" customWidth="1"/>
    <col min="33" max="33" width="9" bestFit="1" customWidth="1"/>
    <col min="34" max="34" width="18.85546875" bestFit="1" customWidth="1"/>
    <col min="35" max="36" width="7.85546875" bestFit="1" customWidth="1"/>
    <col min="37" max="37" width="9" bestFit="1" customWidth="1"/>
    <col min="38" max="38" width="14.28515625" bestFit="1" customWidth="1"/>
    <col min="39" max="39" width="11.85546875" bestFit="1" customWidth="1"/>
    <col min="40" max="40" width="10" bestFit="1" customWidth="1"/>
    <col min="41" max="41" width="11.85546875" bestFit="1" customWidth="1"/>
    <col min="42" max="42" width="15.7109375" bestFit="1" customWidth="1"/>
    <col min="43" max="43" width="11.85546875" bestFit="1" customWidth="1"/>
    <col min="44" max="44" width="20.85546875" bestFit="1" customWidth="1"/>
    <col min="45" max="45" width="4.42578125" bestFit="1" customWidth="1"/>
    <col min="46" max="48" width="11.85546875" bestFit="1" customWidth="1"/>
    <col min="49" max="49" width="13.5703125" bestFit="1" customWidth="1"/>
    <col min="50" max="50" width="18.85546875" bestFit="1" customWidth="1"/>
    <col min="51" max="51" width="13.140625" bestFit="1" customWidth="1"/>
    <col min="52" max="52" width="11.85546875" bestFit="1" customWidth="1"/>
    <col min="53" max="53" width="18.42578125" bestFit="1" customWidth="1"/>
    <col min="54" max="54" width="13.85546875" bestFit="1" customWidth="1"/>
    <col min="55" max="55" width="11.85546875" bestFit="1" customWidth="1"/>
    <col min="56" max="56" width="9.5703125" bestFit="1" customWidth="1"/>
    <col min="57" max="57" width="11.85546875" bestFit="1" customWidth="1"/>
    <col min="58" max="58" width="17.7109375" bestFit="1" customWidth="1"/>
    <col min="59" max="59" width="14.85546875" bestFit="1" customWidth="1"/>
    <col min="60" max="60" width="20.42578125" bestFit="1" customWidth="1"/>
    <col min="61" max="61" width="19.42578125" bestFit="1" customWidth="1"/>
    <col min="62" max="62" width="11.85546875" bestFit="1" customWidth="1"/>
    <col min="63" max="63" width="14.5703125" bestFit="1" customWidth="1"/>
    <col min="64" max="64" width="19.7109375" bestFit="1" customWidth="1"/>
    <col min="65" max="65" width="37.140625" bestFit="1" customWidth="1"/>
    <col min="66" max="66" width="9" bestFit="1" customWidth="1"/>
    <col min="67" max="67" width="18.85546875" bestFit="1" customWidth="1"/>
    <col min="68" max="69" width="7.85546875" bestFit="1" customWidth="1"/>
    <col min="70" max="70" width="14.28515625" bestFit="1" customWidth="1"/>
    <col min="71" max="71" width="11.85546875" bestFit="1" customWidth="1"/>
    <col min="72" max="72" width="10" bestFit="1" customWidth="1"/>
    <col min="73" max="73" width="11.85546875" bestFit="1" customWidth="1"/>
    <col min="74" max="74" width="15.7109375" bestFit="1" customWidth="1"/>
    <col min="75" max="75" width="11.85546875" bestFit="1" customWidth="1"/>
    <col min="76" max="76" width="20.85546875" bestFit="1" customWidth="1"/>
    <col min="77" max="77" width="4.42578125" bestFit="1" customWidth="1"/>
    <col min="78" max="80" width="11.85546875" bestFit="1" customWidth="1"/>
    <col min="81" max="81" width="13.5703125" bestFit="1" customWidth="1"/>
    <col min="82" max="82" width="18.85546875" bestFit="1" customWidth="1"/>
    <col min="83" max="83" width="13.140625" bestFit="1" customWidth="1"/>
    <col min="84" max="84" width="11.85546875" bestFit="1" customWidth="1"/>
    <col min="85" max="85" width="18.42578125" bestFit="1" customWidth="1"/>
    <col min="86" max="86" width="13.85546875" bestFit="1" customWidth="1"/>
    <col min="87" max="87" width="11.85546875" bestFit="1" customWidth="1"/>
    <col min="88" max="88" width="9.5703125" bestFit="1" customWidth="1"/>
    <col min="89" max="89" width="11.85546875" bestFit="1" customWidth="1"/>
    <col min="90" max="90" width="17.7109375" bestFit="1" customWidth="1"/>
    <col min="91" max="91" width="14.85546875" bestFit="1" customWidth="1"/>
    <col min="92" max="92" width="20.42578125" bestFit="1" customWidth="1"/>
    <col min="93" max="93" width="19.42578125" bestFit="1" customWidth="1"/>
    <col min="94" max="94" width="11.85546875" bestFit="1" customWidth="1"/>
    <col min="95" max="95" width="14.5703125" bestFit="1" customWidth="1"/>
    <col min="96" max="96" width="19.7109375" bestFit="1" customWidth="1"/>
    <col min="97" max="97" width="37.140625" bestFit="1" customWidth="1"/>
    <col min="98" max="98" width="9" bestFit="1" customWidth="1"/>
    <col min="99" max="99" width="32.140625" bestFit="1" customWidth="1"/>
    <col min="100" max="101" width="7.85546875" bestFit="1" customWidth="1"/>
    <col min="102" max="102" width="14.28515625" bestFit="1" customWidth="1"/>
    <col min="103" max="103" width="11.85546875" bestFit="1" customWidth="1"/>
    <col min="104" max="104" width="10" bestFit="1" customWidth="1"/>
    <col min="105" max="105" width="11.85546875" bestFit="1" customWidth="1"/>
    <col min="106" max="106" width="15.7109375" bestFit="1" customWidth="1"/>
    <col min="107" max="107" width="11.85546875" bestFit="1" customWidth="1"/>
    <col min="108" max="108" width="20.85546875" bestFit="1" customWidth="1"/>
    <col min="109" max="109" width="4.42578125" bestFit="1" customWidth="1"/>
    <col min="110" max="112" width="11.85546875" bestFit="1" customWidth="1"/>
    <col min="113" max="113" width="13.5703125" bestFit="1" customWidth="1"/>
    <col min="114" max="114" width="18.85546875" bestFit="1" customWidth="1"/>
    <col min="115" max="115" width="13.140625" bestFit="1" customWidth="1"/>
    <col min="116" max="116" width="11.85546875" bestFit="1" customWidth="1"/>
    <col min="117" max="117" width="18.42578125" bestFit="1" customWidth="1"/>
    <col min="118" max="118" width="13.85546875" bestFit="1" customWidth="1"/>
    <col min="119" max="119" width="11.85546875" bestFit="1" customWidth="1"/>
    <col min="120" max="120" width="10.140625" bestFit="1" customWidth="1"/>
    <col min="121" max="121" width="11.85546875" bestFit="1" customWidth="1"/>
    <col min="122" max="122" width="17.7109375" bestFit="1" customWidth="1"/>
    <col min="123" max="123" width="14.85546875" bestFit="1" customWidth="1"/>
    <col min="124" max="124" width="20.42578125" bestFit="1" customWidth="1"/>
    <col min="125" max="125" width="19.42578125" bestFit="1" customWidth="1"/>
    <col min="126" max="126" width="11.85546875" bestFit="1" customWidth="1"/>
    <col min="127" max="127" width="14.5703125" bestFit="1" customWidth="1"/>
    <col min="128" max="128" width="19.7109375" bestFit="1" customWidth="1"/>
    <col min="129" max="129" width="37.140625" bestFit="1" customWidth="1"/>
    <col min="130" max="130" width="11.85546875" bestFit="1" customWidth="1"/>
    <col min="131" max="131" width="15.140625" bestFit="1" customWidth="1"/>
    <col min="132" max="132" width="12" bestFit="1" customWidth="1"/>
    <col min="133" max="133" width="11.85546875" bestFit="1" customWidth="1"/>
    <col min="134" max="134" width="32.140625" bestFit="1" customWidth="1"/>
    <col min="135" max="136" width="7.85546875" bestFit="1" customWidth="1"/>
    <col min="137" max="137" width="25.42578125" bestFit="1" customWidth="1"/>
    <col min="138" max="138" width="11.85546875" bestFit="1" customWidth="1"/>
    <col min="139" max="139" width="10" bestFit="1" customWidth="1"/>
    <col min="140" max="140" width="11.85546875" bestFit="1" customWidth="1"/>
    <col min="141" max="141" width="15.7109375" bestFit="1" customWidth="1"/>
    <col min="142" max="142" width="11.85546875" bestFit="1" customWidth="1"/>
    <col min="143" max="143" width="20.85546875" bestFit="1" customWidth="1"/>
    <col min="144" max="144" width="4.42578125" bestFit="1" customWidth="1"/>
    <col min="145" max="147" width="11.85546875" bestFit="1" customWidth="1"/>
    <col min="148" max="148" width="13.5703125" bestFit="1" customWidth="1"/>
    <col min="149" max="149" width="18.85546875" bestFit="1" customWidth="1"/>
    <col min="150" max="150" width="13.140625" bestFit="1" customWidth="1"/>
    <col min="151" max="151" width="11.85546875" bestFit="1" customWidth="1"/>
    <col min="152" max="152" width="18.42578125" bestFit="1" customWidth="1"/>
    <col min="153" max="153" width="13.85546875" bestFit="1" customWidth="1"/>
    <col min="154" max="154" width="11.85546875" bestFit="1" customWidth="1"/>
    <col min="155" max="155" width="20.7109375" bestFit="1" customWidth="1"/>
    <col min="156" max="156" width="11.85546875" bestFit="1" customWidth="1"/>
    <col min="157" max="157" width="17.7109375" bestFit="1" customWidth="1"/>
    <col min="158" max="158" width="14.85546875" bestFit="1" customWidth="1"/>
    <col min="159" max="159" width="20.42578125" bestFit="1" customWidth="1"/>
    <col min="160" max="160" width="19.42578125" bestFit="1" customWidth="1"/>
    <col min="161" max="161" width="11.85546875" bestFit="1" customWidth="1"/>
    <col min="162" max="162" width="14.5703125" bestFit="1" customWidth="1"/>
    <col min="163" max="163" width="19.7109375" bestFit="1" customWidth="1"/>
    <col min="164" max="164" width="37.140625" bestFit="1" customWidth="1"/>
    <col min="165" max="165" width="9.85546875" customWidth="1"/>
    <col min="166" max="166" width="15.140625" bestFit="1" customWidth="1"/>
    <col min="167" max="167" width="12" bestFit="1" customWidth="1"/>
    <col min="168" max="168" width="11.85546875" bestFit="1" customWidth="1"/>
    <col min="169" max="169" width="32.140625" bestFit="1" customWidth="1"/>
    <col min="170" max="171" width="7.85546875" bestFit="1" customWidth="1"/>
    <col min="172" max="172" width="25.42578125" bestFit="1" customWidth="1"/>
    <col min="173" max="173" width="11.85546875" bestFit="1" customWidth="1"/>
    <col min="174" max="174" width="10" bestFit="1" customWidth="1"/>
    <col min="175" max="175" width="11.85546875" bestFit="1" customWidth="1"/>
    <col min="176" max="176" width="15.7109375" bestFit="1" customWidth="1"/>
    <col min="177" max="177" width="11.85546875" bestFit="1" customWidth="1"/>
    <col min="178" max="178" width="20.85546875" bestFit="1" customWidth="1"/>
    <col min="179" max="179" width="4.42578125" bestFit="1" customWidth="1"/>
    <col min="180" max="182" width="11.85546875" bestFit="1" customWidth="1"/>
    <col min="183" max="183" width="13.5703125" bestFit="1" customWidth="1"/>
    <col min="184" max="184" width="18.85546875" bestFit="1" customWidth="1"/>
    <col min="185" max="185" width="13.140625" bestFit="1" customWidth="1"/>
    <col min="186" max="186" width="11.85546875" bestFit="1" customWidth="1"/>
    <col min="187" max="187" width="18.42578125" bestFit="1" customWidth="1"/>
    <col min="188" max="188" width="13.85546875" bestFit="1" customWidth="1"/>
    <col min="189" max="189" width="11.85546875" bestFit="1" customWidth="1"/>
    <col min="190" max="190" width="20.7109375" bestFit="1" customWidth="1"/>
    <col min="191" max="191" width="11.85546875" bestFit="1" customWidth="1"/>
    <col min="192" max="192" width="17.7109375" bestFit="1" customWidth="1"/>
    <col min="193" max="193" width="14.85546875" bestFit="1" customWidth="1"/>
    <col min="194" max="194" width="20.42578125" bestFit="1" customWidth="1"/>
    <col min="195" max="195" width="19.42578125" bestFit="1" customWidth="1"/>
    <col min="196" max="196" width="11.85546875" bestFit="1" customWidth="1"/>
    <col min="197" max="197" width="14.5703125" bestFit="1" customWidth="1"/>
    <col min="198" max="198" width="19.7109375" bestFit="1" customWidth="1"/>
    <col min="199" max="199" width="37.140625" bestFit="1" customWidth="1"/>
    <col min="200" max="200" width="30.5703125" bestFit="1" customWidth="1"/>
    <col min="201" max="201" width="15.140625" bestFit="1" customWidth="1"/>
    <col min="202" max="202" width="12" bestFit="1" customWidth="1"/>
    <col min="203" max="203" width="11.85546875" bestFit="1" customWidth="1"/>
    <col min="204" max="204" width="32.140625" bestFit="1" customWidth="1"/>
    <col min="205" max="206" width="7.85546875" bestFit="1" customWidth="1"/>
    <col min="207" max="207" width="25.42578125" bestFit="1" customWidth="1"/>
    <col min="208" max="208" width="11.85546875" bestFit="1" customWidth="1"/>
    <col min="209" max="209" width="10" bestFit="1" customWidth="1"/>
    <col min="210" max="210" width="11.85546875" bestFit="1" customWidth="1"/>
    <col min="211" max="211" width="15.7109375" bestFit="1" customWidth="1"/>
    <col min="212" max="212" width="11.85546875" bestFit="1" customWidth="1"/>
    <col min="213" max="213" width="20.85546875" bestFit="1" customWidth="1"/>
    <col min="214" max="214" width="4.42578125" bestFit="1" customWidth="1"/>
    <col min="215" max="217" width="11.85546875" bestFit="1" customWidth="1"/>
    <col min="218" max="218" width="13.5703125" bestFit="1" customWidth="1"/>
    <col min="219" max="219" width="18.85546875" bestFit="1" customWidth="1"/>
    <col min="220" max="220" width="13.140625" bestFit="1" customWidth="1"/>
    <col min="221" max="221" width="11.85546875" bestFit="1" customWidth="1"/>
    <col min="222" max="222" width="18.42578125" bestFit="1" customWidth="1"/>
    <col min="223" max="223" width="13.85546875" bestFit="1" customWidth="1"/>
    <col min="224" max="224" width="11.85546875" bestFit="1" customWidth="1"/>
    <col min="225" max="225" width="20.7109375" bestFit="1" customWidth="1"/>
    <col min="226" max="226" width="11.85546875" bestFit="1" customWidth="1"/>
    <col min="227" max="227" width="17.7109375" bestFit="1" customWidth="1"/>
    <col min="228" max="228" width="14.85546875" bestFit="1" customWidth="1"/>
    <col min="229" max="229" width="20.42578125" bestFit="1" customWidth="1"/>
    <col min="230" max="230" width="19.42578125" bestFit="1" customWidth="1"/>
    <col min="231" max="231" width="11.85546875" bestFit="1" customWidth="1"/>
    <col min="232" max="232" width="14.5703125" bestFit="1" customWidth="1"/>
    <col min="233" max="233" width="19.7109375" bestFit="1" customWidth="1"/>
    <col min="234" max="234" width="37.140625" bestFit="1" customWidth="1"/>
    <col min="235" max="235" width="30.5703125" bestFit="1" customWidth="1"/>
    <col min="236" max="236" width="15.140625" bestFit="1" customWidth="1"/>
    <col min="237" max="237" width="12" bestFit="1" customWidth="1"/>
    <col min="238" max="238" width="11.85546875" bestFit="1" customWidth="1"/>
    <col min="239" max="239" width="32.140625" bestFit="1" customWidth="1"/>
    <col min="240" max="241" width="7.85546875" bestFit="1" customWidth="1"/>
    <col min="242" max="242" width="25.42578125" bestFit="1" customWidth="1"/>
    <col min="243" max="243" width="11.85546875" bestFit="1" customWidth="1"/>
    <col min="244" max="244" width="10" bestFit="1" customWidth="1"/>
    <col min="245" max="245" width="11.85546875" bestFit="1" customWidth="1"/>
    <col min="246" max="246" width="15.7109375" bestFit="1" customWidth="1"/>
    <col min="247" max="247" width="11.85546875" bestFit="1" customWidth="1"/>
    <col min="248" max="248" width="20.85546875" bestFit="1" customWidth="1"/>
    <col min="249" max="249" width="4.42578125" bestFit="1" customWidth="1"/>
    <col min="250" max="252" width="11.85546875" bestFit="1" customWidth="1"/>
    <col min="253" max="253" width="13.5703125" bestFit="1" customWidth="1"/>
    <col min="254" max="254" width="18.85546875" bestFit="1" customWidth="1"/>
    <col min="255" max="255" width="13.140625" bestFit="1" customWidth="1"/>
    <col min="256" max="256" width="11.85546875" bestFit="1" customWidth="1"/>
    <col min="257" max="257" width="18.42578125" bestFit="1" customWidth="1"/>
    <col min="258" max="258" width="13.85546875" bestFit="1" customWidth="1"/>
    <col min="259" max="259" width="11.85546875" bestFit="1" customWidth="1"/>
    <col min="260" max="260" width="20.7109375" bestFit="1" customWidth="1"/>
    <col min="261" max="261" width="11.85546875" bestFit="1" customWidth="1"/>
    <col min="262" max="262" width="17.7109375" bestFit="1" customWidth="1"/>
    <col min="263" max="263" width="14.85546875" bestFit="1" customWidth="1"/>
    <col min="264" max="264" width="20.42578125" bestFit="1" customWidth="1"/>
    <col min="265" max="265" width="19.42578125" bestFit="1" customWidth="1"/>
    <col min="266" max="266" width="11.85546875" bestFit="1" customWidth="1"/>
    <col min="267" max="267" width="14.5703125" bestFit="1" customWidth="1"/>
    <col min="268" max="268" width="19.7109375" bestFit="1" customWidth="1"/>
    <col min="269" max="269" width="37.140625" bestFit="1" customWidth="1"/>
    <col min="270" max="270" width="30.5703125" bestFit="1" customWidth="1"/>
    <col min="271" max="271" width="15.140625" bestFit="1" customWidth="1"/>
    <col min="272" max="272" width="12" bestFit="1" customWidth="1"/>
    <col min="274" max="274" width="32.140625" bestFit="1" customWidth="1"/>
    <col min="275" max="276" width="7.85546875" bestFit="1" customWidth="1"/>
    <col min="277" max="277" width="25.42578125" bestFit="1" customWidth="1"/>
    <col min="278" max="278" width="11.85546875" bestFit="1" customWidth="1"/>
    <col min="279" max="279" width="10" bestFit="1" customWidth="1"/>
    <col min="280" max="280" width="11.85546875" bestFit="1" customWidth="1"/>
    <col min="281" max="281" width="15.7109375" bestFit="1" customWidth="1"/>
    <col min="282" max="282" width="11.85546875" bestFit="1" customWidth="1"/>
    <col min="283" max="283" width="20.85546875" bestFit="1" customWidth="1"/>
    <col min="284" max="284" width="4.42578125" bestFit="1" customWidth="1"/>
    <col min="285" max="287" width="11.85546875" bestFit="1" customWidth="1"/>
    <col min="288" max="288" width="13.5703125" bestFit="1" customWidth="1"/>
    <col min="289" max="289" width="18.85546875" bestFit="1" customWidth="1"/>
    <col min="290" max="290" width="13.140625" bestFit="1" customWidth="1"/>
    <col min="291" max="291" width="11.85546875" bestFit="1" customWidth="1"/>
    <col min="292" max="292" width="18.42578125" bestFit="1" customWidth="1"/>
    <col min="293" max="293" width="13.85546875" bestFit="1" customWidth="1"/>
    <col min="294" max="294" width="11.85546875" bestFit="1" customWidth="1"/>
    <col min="295" max="295" width="20.7109375" bestFit="1" customWidth="1"/>
    <col min="296" max="296" width="11.85546875" bestFit="1" customWidth="1"/>
    <col min="297" max="297" width="17.7109375" bestFit="1" customWidth="1"/>
    <col min="298" max="298" width="14.85546875" bestFit="1" customWidth="1"/>
    <col min="299" max="299" width="20.42578125" bestFit="1" customWidth="1"/>
    <col min="300" max="300" width="19.42578125" bestFit="1" customWidth="1"/>
    <col min="301" max="301" width="11.85546875" bestFit="1" customWidth="1"/>
    <col min="302" max="302" width="14.5703125" bestFit="1" customWidth="1"/>
    <col min="303" max="303" width="19.7109375" bestFit="1" customWidth="1"/>
    <col min="304" max="304" width="37.140625" bestFit="1" customWidth="1"/>
    <col min="305" max="305" width="30.5703125" bestFit="1" customWidth="1"/>
    <col min="306" max="306" width="15.140625" bestFit="1" customWidth="1"/>
    <col min="307" max="307" width="12" bestFit="1" customWidth="1"/>
    <col min="309" max="309" width="32.140625" bestFit="1" customWidth="1"/>
    <col min="310" max="311" width="7.85546875" bestFit="1" customWidth="1"/>
    <col min="312" max="312" width="25.42578125" bestFit="1" customWidth="1"/>
    <col min="313" max="313" width="11.85546875" bestFit="1" customWidth="1"/>
    <col min="314" max="314" width="10" bestFit="1" customWidth="1"/>
    <col min="315" max="315" width="11.85546875" bestFit="1" customWidth="1"/>
    <col min="316" max="316" width="15.7109375" bestFit="1" customWidth="1"/>
    <col min="317" max="317" width="11.85546875" bestFit="1" customWidth="1"/>
    <col min="318" max="318" width="20.85546875" bestFit="1" customWidth="1"/>
    <col min="319" max="319" width="4.42578125" bestFit="1" customWidth="1"/>
    <col min="320" max="322" width="11.85546875" bestFit="1" customWidth="1"/>
    <col min="323" max="323" width="13.5703125" bestFit="1" customWidth="1"/>
    <col min="324" max="324" width="18.85546875" bestFit="1" customWidth="1"/>
    <col min="325" max="325" width="13.140625" bestFit="1" customWidth="1"/>
    <col min="326" max="326" width="11.85546875" bestFit="1" customWidth="1"/>
    <col min="327" max="327" width="18.42578125" bestFit="1" customWidth="1"/>
    <col min="328" max="328" width="13.85546875" bestFit="1" customWidth="1"/>
    <col min="329" max="329" width="11.85546875" bestFit="1" customWidth="1"/>
    <col min="330" max="330" width="20.7109375" bestFit="1" customWidth="1"/>
    <col min="331" max="331" width="11.85546875" bestFit="1" customWidth="1"/>
    <col min="332" max="332" width="17.7109375" bestFit="1" customWidth="1"/>
    <col min="333" max="333" width="14.85546875" bestFit="1" customWidth="1"/>
    <col min="334" max="334" width="20.42578125" bestFit="1" customWidth="1"/>
    <col min="335" max="335" width="19.42578125" bestFit="1" customWidth="1"/>
    <col min="336" max="336" width="11.85546875" bestFit="1" customWidth="1"/>
    <col min="337" max="337" width="14.5703125" bestFit="1" customWidth="1"/>
    <col min="338" max="338" width="19.7109375" bestFit="1" customWidth="1"/>
    <col min="339" max="339" width="37.140625" bestFit="1" customWidth="1"/>
    <col min="340" max="340" width="30.5703125" bestFit="1" customWidth="1"/>
    <col min="341" max="341" width="15.140625" bestFit="1" customWidth="1"/>
    <col min="342" max="342" width="12" bestFit="1" customWidth="1"/>
    <col min="344" max="344" width="32.140625" bestFit="1" customWidth="1"/>
    <col min="345" max="346" width="7.85546875" bestFit="1" customWidth="1"/>
    <col min="347" max="347" width="25.42578125" bestFit="1" customWidth="1"/>
    <col min="348" max="348" width="11.85546875" bestFit="1" customWidth="1"/>
    <col min="349" max="349" width="10" bestFit="1" customWidth="1"/>
    <col min="350" max="350" width="11.85546875" bestFit="1" customWidth="1"/>
    <col min="351" max="351" width="15.7109375" bestFit="1" customWidth="1"/>
    <col min="352" max="352" width="11.85546875" bestFit="1" customWidth="1"/>
    <col min="353" max="353" width="20.85546875" bestFit="1" customWidth="1"/>
    <col min="354" max="354" width="4.42578125" bestFit="1" customWidth="1"/>
    <col min="355" max="357" width="11.85546875" bestFit="1" customWidth="1"/>
    <col min="358" max="358" width="13.5703125" bestFit="1" customWidth="1"/>
    <col min="359" max="359" width="18.85546875" bestFit="1" customWidth="1"/>
    <col min="360" max="360" width="13.140625" bestFit="1" customWidth="1"/>
    <col min="361" max="361" width="11.85546875" bestFit="1" customWidth="1"/>
    <col min="362" max="362" width="18.42578125" bestFit="1" customWidth="1"/>
    <col min="363" max="363" width="13.85546875" bestFit="1" customWidth="1"/>
    <col min="364" max="364" width="11.85546875" bestFit="1" customWidth="1"/>
    <col min="365" max="365" width="20.7109375" bestFit="1" customWidth="1"/>
    <col min="366" max="366" width="11.85546875" bestFit="1" customWidth="1"/>
    <col min="367" max="367" width="17.7109375" bestFit="1" customWidth="1"/>
    <col min="368" max="368" width="14.85546875" bestFit="1" customWidth="1"/>
    <col min="369" max="369" width="20.42578125" bestFit="1" customWidth="1"/>
    <col min="370" max="370" width="19.42578125" bestFit="1" customWidth="1"/>
    <col min="371" max="371" width="11.85546875" bestFit="1" customWidth="1"/>
    <col min="372" max="372" width="14.5703125" bestFit="1" customWidth="1"/>
    <col min="373" max="373" width="19.7109375" bestFit="1" customWidth="1"/>
    <col min="374" max="374" width="37.140625" bestFit="1" customWidth="1"/>
    <col min="375" max="375" width="30.5703125" bestFit="1" customWidth="1"/>
    <col min="376" max="376" width="15.140625" bestFit="1" customWidth="1"/>
    <col min="377" max="377" width="12" bestFit="1" customWidth="1"/>
  </cols>
  <sheetData>
    <row r="2" spans="1:15" x14ac:dyDescent="0.25">
      <c r="A2" s="254" t="s">
        <v>222</v>
      </c>
      <c r="B2" s="260" t="s">
        <v>239</v>
      </c>
      <c r="C2" s="260" t="s">
        <v>240</v>
      </c>
      <c r="D2" s="260" t="s">
        <v>241</v>
      </c>
      <c r="E2" s="260" t="s">
        <v>242</v>
      </c>
      <c r="F2" s="260" t="s">
        <v>243</v>
      </c>
      <c r="G2" s="260" t="s">
        <v>319</v>
      </c>
      <c r="H2" s="260" t="s">
        <v>320</v>
      </c>
      <c r="I2" s="260" t="s">
        <v>244</v>
      </c>
      <c r="J2" s="260" t="s">
        <v>245</v>
      </c>
      <c r="K2" s="260" t="s">
        <v>246</v>
      </c>
      <c r="L2" s="260" t="s">
        <v>247</v>
      </c>
      <c r="M2" s="260" t="s">
        <v>273</v>
      </c>
      <c r="N2" s="260" t="s">
        <v>313</v>
      </c>
      <c r="O2" s="260" t="s">
        <v>321</v>
      </c>
    </row>
    <row r="3" spans="1:15" x14ac:dyDescent="0.25">
      <c r="A3" s="266" t="s">
        <v>248</v>
      </c>
      <c r="B3" s="267">
        <v>114.21698393599999</v>
      </c>
      <c r="C3" s="267">
        <v>110.78742479200002</v>
      </c>
      <c r="D3" s="267">
        <v>123.330489766</v>
      </c>
      <c r="E3" s="267">
        <v>132.00458990400003</v>
      </c>
      <c r="F3" s="267">
        <v>135.04489906599997</v>
      </c>
      <c r="G3" s="267">
        <v>119.69999027800002</v>
      </c>
      <c r="H3" s="267">
        <v>127.30504452600002</v>
      </c>
      <c r="I3" s="267">
        <v>114.84770563199999</v>
      </c>
      <c r="J3" s="267">
        <v>131.12555031399998</v>
      </c>
      <c r="K3" s="267">
        <v>118.09939308199999</v>
      </c>
      <c r="L3" s="267">
        <v>129.009247246</v>
      </c>
      <c r="M3" s="265">
        <v>125.81492185459999</v>
      </c>
      <c r="N3" s="265">
        <v>125.62117099179999</v>
      </c>
      <c r="O3" s="265">
        <v>120.18637402534721</v>
      </c>
    </row>
    <row r="4" spans="1:15" x14ac:dyDescent="0.25">
      <c r="A4" s="266" t="s">
        <v>125</v>
      </c>
      <c r="B4" s="267">
        <v>45.785655555000012</v>
      </c>
      <c r="C4" s="267">
        <v>48.825297105000011</v>
      </c>
      <c r="D4" s="267">
        <v>52.313671724999985</v>
      </c>
      <c r="E4" s="267">
        <v>53.313421005000002</v>
      </c>
      <c r="F4" s="267">
        <v>54.166983524999992</v>
      </c>
      <c r="G4" s="267">
        <v>52.870349400000009</v>
      </c>
      <c r="H4" s="267">
        <v>51.210627974999987</v>
      </c>
      <c r="I4" s="267">
        <v>49.506328710000012</v>
      </c>
      <c r="J4" s="267">
        <v>55.041932700000004</v>
      </c>
      <c r="K4" s="267">
        <v>53.937094335000012</v>
      </c>
      <c r="L4" s="267">
        <v>51.44259931500001</v>
      </c>
      <c r="M4" s="265">
        <v>51.420280650000009</v>
      </c>
      <c r="N4" s="265">
        <v>47.531637480000015</v>
      </c>
      <c r="O4" s="265">
        <v>53.592825127834885</v>
      </c>
    </row>
    <row r="5" spans="1:15" x14ac:dyDescent="0.25">
      <c r="A5" s="266" t="s">
        <v>249</v>
      </c>
      <c r="B5" s="267">
        <v>8.47072</v>
      </c>
      <c r="C5" s="267">
        <v>8.3079300000000025</v>
      </c>
      <c r="D5" s="267">
        <v>7.95397</v>
      </c>
      <c r="E5" s="267">
        <v>7.5976799999999987</v>
      </c>
      <c r="F5" s="267">
        <v>8.3003910649999995</v>
      </c>
      <c r="G5" s="267">
        <v>9.5735708199999987</v>
      </c>
      <c r="H5" s="267">
        <v>8.7179303800000003</v>
      </c>
      <c r="I5" s="267">
        <v>8.6749168150000013</v>
      </c>
      <c r="J5" s="267">
        <v>7.3970468300000007</v>
      </c>
      <c r="K5" s="267">
        <v>7.3445043800000009</v>
      </c>
      <c r="L5" s="267">
        <v>8.0789607550000007</v>
      </c>
      <c r="M5" s="265">
        <v>7.4643526200000005</v>
      </c>
      <c r="N5" s="265">
        <v>6.9906888650000001</v>
      </c>
      <c r="O5" s="265">
        <v>6.8531108677412798</v>
      </c>
    </row>
    <row r="6" spans="1:15" x14ac:dyDescent="0.25">
      <c r="A6" s="266" t="s">
        <v>250</v>
      </c>
      <c r="B6" s="267">
        <v>68.672508969999996</v>
      </c>
      <c r="C6" s="267">
        <v>57.986867952000004</v>
      </c>
      <c r="D6" s="267">
        <v>66.691803022000002</v>
      </c>
      <c r="E6" s="267">
        <v>77.409508800000012</v>
      </c>
      <c r="F6" s="267">
        <v>58.519162884000011</v>
      </c>
      <c r="G6" s="267">
        <v>62.69904334200001</v>
      </c>
      <c r="H6" s="267">
        <v>64.775336132000021</v>
      </c>
      <c r="I6" s="267">
        <v>69.017503880000021</v>
      </c>
      <c r="J6" s="267">
        <v>70.120372295999999</v>
      </c>
      <c r="K6" s="267">
        <v>67.432867424000008</v>
      </c>
      <c r="L6" s="267">
        <v>73.193211935999997</v>
      </c>
      <c r="M6" s="265">
        <v>53.115733007999985</v>
      </c>
      <c r="N6" s="265">
        <v>62.278925279999996</v>
      </c>
      <c r="O6" s="265">
        <v>68.988341466339449</v>
      </c>
    </row>
    <row r="7" spans="1:15" x14ac:dyDescent="0.25">
      <c r="A7" s="266" t="s">
        <v>127</v>
      </c>
      <c r="B7" s="267">
        <v>6.5792604504987091</v>
      </c>
      <c r="C7" s="267">
        <v>8.476859976578254</v>
      </c>
      <c r="D7" s="267">
        <v>10.216767329791898</v>
      </c>
      <c r="E7" s="267">
        <v>8.7936833628979318</v>
      </c>
      <c r="F7" s="267">
        <v>7.5687112743092388</v>
      </c>
      <c r="G7" s="267">
        <v>7.186860008403924</v>
      </c>
      <c r="H7" s="267">
        <v>7.1479183799999992</v>
      </c>
      <c r="I7" s="267">
        <v>6.0381328800000009</v>
      </c>
      <c r="J7" s="267">
        <v>8.2691425871382194</v>
      </c>
      <c r="K7" s="267">
        <v>8.7400278057497029</v>
      </c>
      <c r="L7" s="267">
        <v>7.7733836081265659</v>
      </c>
      <c r="M7" s="265">
        <v>7.2853057802144585</v>
      </c>
      <c r="N7" s="265">
        <v>7.444011215682786</v>
      </c>
      <c r="O7" s="265">
        <v>7.6313761366026371</v>
      </c>
    </row>
    <row r="8" spans="1:15" x14ac:dyDescent="0.25">
      <c r="A8" s="266" t="s">
        <v>128</v>
      </c>
      <c r="B8" s="267">
        <v>0.57859000000000005</v>
      </c>
      <c r="C8" s="267">
        <v>0.39660000000000006</v>
      </c>
      <c r="D8" s="267">
        <v>0.62912000000000012</v>
      </c>
      <c r="E8" s="267">
        <v>0.83195999999999992</v>
      </c>
      <c r="F8" s="267">
        <v>0.72565749999999996</v>
      </c>
      <c r="G8" s="267">
        <v>0.6499332000000001</v>
      </c>
      <c r="H8" s="267">
        <v>0.68273649999999986</v>
      </c>
      <c r="I8" s="267">
        <v>0.79145449999999995</v>
      </c>
      <c r="J8" s="267">
        <v>0.96493399999999996</v>
      </c>
      <c r="K8" s="267">
        <v>0.97796800000000006</v>
      </c>
      <c r="L8" s="267">
        <v>0.77384149999999985</v>
      </c>
      <c r="M8" s="265">
        <v>0.50350949999999994</v>
      </c>
      <c r="N8" s="265">
        <v>0.80967549999999999</v>
      </c>
      <c r="O8" s="265">
        <v>0.73453587604500681</v>
      </c>
    </row>
    <row r="9" spans="1:15" x14ac:dyDescent="0.25">
      <c r="A9" s="266" t="s">
        <v>129</v>
      </c>
      <c r="B9" s="267">
        <v>7.0649799999999994</v>
      </c>
      <c r="C9" s="267">
        <v>7.1050100000000009</v>
      </c>
      <c r="D9" s="267">
        <v>7.3321199999999997</v>
      </c>
      <c r="E9" s="267">
        <v>6.8465199999999991</v>
      </c>
      <c r="F9" s="267">
        <v>6.7118485000000012</v>
      </c>
      <c r="G9" s="267">
        <v>7.2405481200000006</v>
      </c>
      <c r="H9" s="267">
        <v>7.2410426199999991</v>
      </c>
      <c r="I9" s="267">
        <v>6.8111737699999999</v>
      </c>
      <c r="J9" s="267">
        <v>6.8685555499999991</v>
      </c>
      <c r="K9" s="267">
        <v>8.4006550099999977</v>
      </c>
      <c r="L9" s="267">
        <v>7.3988870200000001</v>
      </c>
      <c r="M9" s="265">
        <v>7.3595544900000007</v>
      </c>
      <c r="N9" s="265">
        <v>5.8709314700000013</v>
      </c>
      <c r="O9" s="265">
        <v>7.1451609367836468</v>
      </c>
    </row>
    <row r="10" spans="1:15" x14ac:dyDescent="0.25">
      <c r="A10" s="266" t="s">
        <v>130</v>
      </c>
      <c r="B10" s="267">
        <v>9.8387999999999973</v>
      </c>
      <c r="C10" s="267">
        <v>9.7968500000000009</v>
      </c>
      <c r="D10" s="267">
        <v>11.220780000000001</v>
      </c>
      <c r="E10" s="267">
        <v>12.926209999999998</v>
      </c>
      <c r="F10" s="267">
        <v>12.422274199999999</v>
      </c>
      <c r="G10" s="267">
        <v>11.549094200000003</v>
      </c>
      <c r="H10" s="267">
        <v>11.4129624</v>
      </c>
      <c r="I10" s="267">
        <v>9.5748254000000017</v>
      </c>
      <c r="J10" s="267">
        <v>10.979116399999997</v>
      </c>
      <c r="K10" s="267">
        <v>12.100216800000004</v>
      </c>
      <c r="L10" s="267">
        <v>11.441833199999994</v>
      </c>
      <c r="M10" s="265">
        <v>11.138513400000003</v>
      </c>
      <c r="N10" s="265">
        <v>11.009016200000001</v>
      </c>
      <c r="O10" s="265">
        <v>10.827773338365565</v>
      </c>
    </row>
    <row r="11" spans="1:15" x14ac:dyDescent="0.25">
      <c r="A11" s="266" t="s">
        <v>251</v>
      </c>
      <c r="B11" s="267">
        <v>4.2586295495012907</v>
      </c>
      <c r="C11" s="267">
        <v>4.8359700234217478</v>
      </c>
      <c r="D11" s="267">
        <v>3.7818626702081017</v>
      </c>
      <c r="E11" s="267">
        <v>3.7237566371020683</v>
      </c>
      <c r="F11" s="267">
        <v>3.2423932502692168</v>
      </c>
      <c r="G11" s="267">
        <v>3.4546558619949495</v>
      </c>
      <c r="H11" s="267">
        <v>3.9626387332869482</v>
      </c>
      <c r="I11" s="267">
        <v>3.6940154266324403</v>
      </c>
      <c r="J11" s="267">
        <v>3.7245213659118477</v>
      </c>
      <c r="K11" s="267">
        <v>3.481233206496662</v>
      </c>
      <c r="L11" s="267">
        <v>3.655388360772803</v>
      </c>
      <c r="M11" s="265">
        <v>2.6100117808711549</v>
      </c>
      <c r="N11" s="265">
        <v>2.211733483852786</v>
      </c>
      <c r="O11" s="265">
        <v>2.5269289098003545</v>
      </c>
    </row>
    <row r="12" spans="1:15" x14ac:dyDescent="0.25">
      <c r="A12" s="268" t="s">
        <v>252</v>
      </c>
      <c r="B12" s="268">
        <v>265.46612846099998</v>
      </c>
      <c r="C12" s="268">
        <v>256.51880984900004</v>
      </c>
      <c r="D12" s="268">
        <v>283.47058451299995</v>
      </c>
      <c r="E12" s="268">
        <v>303.44732970899997</v>
      </c>
      <c r="F12" s="268">
        <v>286.70232126457842</v>
      </c>
      <c r="G12" s="268">
        <v>274.92404523039892</v>
      </c>
      <c r="H12" s="268">
        <v>282.45623764628698</v>
      </c>
      <c r="I12" s="268">
        <v>268.95605701363246</v>
      </c>
      <c r="J12" s="268">
        <v>294.49117204305008</v>
      </c>
      <c r="K12" s="268">
        <v>280.5139600432463</v>
      </c>
      <c r="L12" s="268">
        <v>292.7673529408994</v>
      </c>
      <c r="M12" s="268">
        <v>266.7121830836856</v>
      </c>
      <c r="N12" s="268">
        <v>269.76779048633563</v>
      </c>
      <c r="O12" s="268">
        <v>278.48642668486008</v>
      </c>
    </row>
    <row r="13" spans="1:15" ht="12" customHeight="1" x14ac:dyDescent="0.25">
      <c r="B13" s="235"/>
      <c r="C13" s="235"/>
      <c r="D13" s="235"/>
      <c r="E13" s="235"/>
      <c r="F13" s="235"/>
      <c r="G13" s="235"/>
      <c r="H13" s="235"/>
      <c r="I13" s="235"/>
      <c r="J13" s="235"/>
      <c r="K13" s="234"/>
      <c r="L13" s="235"/>
    </row>
    <row r="14" spans="1:15" x14ac:dyDescent="0.25">
      <c r="A14" s="230" t="s">
        <v>253</v>
      </c>
      <c r="B14" s="235"/>
      <c r="C14" s="235"/>
      <c r="D14" s="235"/>
      <c r="E14" s="235"/>
      <c r="F14" s="235"/>
      <c r="G14" s="235"/>
      <c r="H14" s="235"/>
      <c r="I14" s="235"/>
      <c r="J14" s="235"/>
      <c r="K14" s="234"/>
      <c r="L14" s="235"/>
    </row>
    <row r="15" spans="1:15" x14ac:dyDescent="0.25">
      <c r="A15" s="266" t="s">
        <v>254</v>
      </c>
      <c r="B15" s="267">
        <v>6.9630877499999997</v>
      </c>
      <c r="C15" s="267">
        <v>4.0202233859999996</v>
      </c>
      <c r="D15" s="267">
        <v>1.83109929</v>
      </c>
      <c r="E15" s="267">
        <v>3.5671031710000003</v>
      </c>
      <c r="F15" s="267">
        <v>5.7491591840000007</v>
      </c>
      <c r="G15" s="267">
        <v>4.1025037599999994</v>
      </c>
      <c r="H15" s="267">
        <v>4.0963380569999996</v>
      </c>
      <c r="I15" s="267">
        <v>3.9675738119999999</v>
      </c>
      <c r="J15" s="267">
        <v>2.7303618869999999</v>
      </c>
      <c r="K15" s="267">
        <v>2.0214566789999999</v>
      </c>
      <c r="L15" s="267">
        <v>2.8194182449999996</v>
      </c>
      <c r="M15" s="265">
        <v>9.6287013669999997</v>
      </c>
      <c r="N15" s="265">
        <v>8</v>
      </c>
      <c r="O15" s="265">
        <v>4.5165933773333338</v>
      </c>
    </row>
    <row r="16" spans="1:15" x14ac:dyDescent="0.25">
      <c r="A16" s="266" t="s">
        <v>125</v>
      </c>
      <c r="B16" s="267">
        <v>1.072334084</v>
      </c>
      <c r="C16" s="267">
        <v>0.41356716600000004</v>
      </c>
      <c r="D16" s="267">
        <v>0.68743300899999993</v>
      </c>
      <c r="E16" s="267">
        <v>0.79938539399999997</v>
      </c>
      <c r="F16" s="267">
        <v>1.3834457150000001</v>
      </c>
      <c r="G16" s="267">
        <v>1.30212602</v>
      </c>
      <c r="H16" s="267">
        <v>1.4452086599999998</v>
      </c>
      <c r="I16" s="267">
        <v>0.93780383</v>
      </c>
      <c r="J16" s="267">
        <v>1.891836429</v>
      </c>
      <c r="K16" s="267">
        <v>1.2491446770000003</v>
      </c>
      <c r="L16" s="267">
        <v>1.066059812</v>
      </c>
      <c r="M16" s="265">
        <v>2.0371817140000004</v>
      </c>
      <c r="N16" s="265">
        <v>1.7</v>
      </c>
      <c r="O16" s="265">
        <v>1.6136603686666671</v>
      </c>
    </row>
    <row r="17" spans="1:126" x14ac:dyDescent="0.25">
      <c r="A17" s="266" t="s">
        <v>249</v>
      </c>
      <c r="B17" s="267">
        <v>1.8064797890000002</v>
      </c>
      <c r="C17" s="267">
        <v>1.5442239360000001</v>
      </c>
      <c r="D17" s="267">
        <v>2.0194141340000002</v>
      </c>
      <c r="E17" s="267">
        <v>2.9256440269999997</v>
      </c>
      <c r="F17" s="267">
        <v>2.7029510290000003</v>
      </c>
      <c r="G17" s="267">
        <v>1.838709642</v>
      </c>
      <c r="H17" s="267">
        <v>1.6199796839999998</v>
      </c>
      <c r="I17" s="267">
        <v>1.439624155</v>
      </c>
      <c r="J17" s="267">
        <v>2.4053691449999999</v>
      </c>
      <c r="K17" s="267">
        <v>2.932040025</v>
      </c>
      <c r="L17" s="267">
        <v>1.3643905520000001</v>
      </c>
      <c r="M17" s="265">
        <v>2.0411093600000001</v>
      </c>
      <c r="N17" s="265">
        <v>2.8</v>
      </c>
      <c r="O17" s="265">
        <v>2.4154928349999998</v>
      </c>
    </row>
    <row r="18" spans="1:126" x14ac:dyDescent="0.25">
      <c r="A18" s="266" t="s">
        <v>250</v>
      </c>
      <c r="B18" s="267">
        <v>6.1252460099999997</v>
      </c>
      <c r="C18" s="267">
        <v>10.526237225999999</v>
      </c>
      <c r="D18" s="267">
        <v>14.253475785000001</v>
      </c>
      <c r="E18" s="267">
        <v>9.3245089350000008</v>
      </c>
      <c r="F18" s="267">
        <v>13.195940556</v>
      </c>
      <c r="G18" s="267">
        <v>12.923303642999999</v>
      </c>
      <c r="H18" s="267">
        <v>17.187846278000002</v>
      </c>
      <c r="I18" s="267">
        <v>22.582513774999999</v>
      </c>
      <c r="J18" s="267">
        <v>18.45462779</v>
      </c>
      <c r="K18" s="267">
        <v>14.520295892999997</v>
      </c>
      <c r="L18" s="267">
        <v>16.283899900999998</v>
      </c>
      <c r="M18" s="265">
        <v>26.101975001</v>
      </c>
      <c r="N18" s="265">
        <v>17.5</v>
      </c>
      <c r="O18" s="265">
        <v>17.412842563666668</v>
      </c>
    </row>
    <row r="19" spans="1:126" x14ac:dyDescent="0.25">
      <c r="A19" s="266" t="s">
        <v>127</v>
      </c>
      <c r="B19" s="267">
        <v>0.28921191100000004</v>
      </c>
      <c r="C19" s="267">
        <v>9.6526785000000004E-2</v>
      </c>
      <c r="D19" s="267">
        <v>7.6745898000000007E-2</v>
      </c>
      <c r="E19" s="267">
        <v>0.102720963</v>
      </c>
      <c r="F19" s="267">
        <v>5.1398922999999999E-2</v>
      </c>
      <c r="G19" s="267">
        <v>1.6491350999999998E-2</v>
      </c>
      <c r="H19" s="267">
        <v>6.5636744999999996E-2</v>
      </c>
      <c r="I19" s="267">
        <v>0.297444555</v>
      </c>
      <c r="J19" s="267">
        <v>3.962948E-3</v>
      </c>
      <c r="K19" s="267">
        <v>8.6696952000000008E-2</v>
      </c>
      <c r="L19" s="267">
        <v>0.25880135399999998</v>
      </c>
      <c r="M19" s="265">
        <v>0.111127769</v>
      </c>
      <c r="N19" s="265">
        <v>0.1522086916666667</v>
      </c>
      <c r="O19" s="265">
        <v>0.11667780422222224</v>
      </c>
    </row>
    <row r="20" spans="1:126" x14ac:dyDescent="0.25">
      <c r="A20" s="266" t="s">
        <v>128</v>
      </c>
      <c r="B20" s="267">
        <v>8.5229344999999998E-2</v>
      </c>
      <c r="C20" s="267">
        <v>0.31454375199999995</v>
      </c>
      <c r="D20" s="267">
        <v>0.19059023</v>
      </c>
      <c r="E20" s="267">
        <v>0.13135449100000002</v>
      </c>
      <c r="F20" s="267">
        <v>0.1152343</v>
      </c>
      <c r="G20" s="267">
        <v>0.16498401900000001</v>
      </c>
      <c r="H20" s="267">
        <v>0.41838976899999997</v>
      </c>
      <c r="I20" s="267">
        <v>0.75704998899999998</v>
      </c>
      <c r="J20" s="267">
        <v>8.2550089000000007E-2</v>
      </c>
      <c r="K20" s="267">
        <v>1.4907857000000002E-2</v>
      </c>
      <c r="L20" s="267">
        <v>0.15922182700000001</v>
      </c>
      <c r="M20" s="265">
        <v>4.0337600999999994E-2</v>
      </c>
      <c r="N20" s="265">
        <v>9.4036505666666617E-2</v>
      </c>
      <c r="O20" s="265">
        <v>7.230806522222219E-2</v>
      </c>
    </row>
    <row r="21" spans="1:126" x14ac:dyDescent="0.25">
      <c r="A21" s="266" t="s">
        <v>129</v>
      </c>
      <c r="B21" s="267">
        <v>3.1741077999999999E-2</v>
      </c>
      <c r="C21" s="267">
        <v>2.1726709E-2</v>
      </c>
      <c r="D21" s="267">
        <v>4.6077105E-2</v>
      </c>
      <c r="E21" s="267">
        <v>7.5842829E-2</v>
      </c>
      <c r="F21" s="267">
        <v>7.3623645000000001E-2</v>
      </c>
      <c r="G21" s="267">
        <v>3.1040347000000003E-2</v>
      </c>
      <c r="H21" s="267">
        <v>4.2051063E-2</v>
      </c>
      <c r="I21" s="267">
        <v>4.8515131999999996E-2</v>
      </c>
      <c r="J21" s="267">
        <v>0.114377469</v>
      </c>
      <c r="K21" s="267">
        <v>4.8976435999999998E-2</v>
      </c>
      <c r="L21" s="267">
        <v>0.154933717</v>
      </c>
      <c r="M21" s="265">
        <v>0.17038962099999996</v>
      </c>
      <c r="N21" s="265">
        <v>0.10609587399999998</v>
      </c>
      <c r="O21" s="265">
        <v>0.12513568666666666</v>
      </c>
    </row>
    <row r="22" spans="1:126" x14ac:dyDescent="0.25">
      <c r="A22" s="266" t="s">
        <v>130</v>
      </c>
      <c r="B22" s="267">
        <v>4.6535100000000002E-4</v>
      </c>
      <c r="C22" s="267">
        <v>4.4486500000000002E-4</v>
      </c>
      <c r="D22" s="267">
        <v>3.6230799999999999E-4</v>
      </c>
      <c r="E22" s="267">
        <v>2.8970900000000003E-4</v>
      </c>
      <c r="F22" s="267">
        <v>1.0874599999999999E-4</v>
      </c>
      <c r="G22" s="267">
        <v>1.65026E-4</v>
      </c>
      <c r="H22" s="267">
        <v>8.44074E-4</v>
      </c>
      <c r="I22" s="267">
        <v>3.7743719999999998E-3</v>
      </c>
      <c r="J22" s="267">
        <v>6.6285900000000002E-4</v>
      </c>
      <c r="K22" s="267">
        <v>1.5620900000000004E-4</v>
      </c>
      <c r="L22" s="267">
        <v>3.0284470000000001E-3</v>
      </c>
      <c r="M22" s="265">
        <v>3.1341810000000006E-3</v>
      </c>
      <c r="N22" s="265">
        <v>2.2751623333333334E-3</v>
      </c>
      <c r="O22" s="265">
        <v>1.9888227777777783E-3</v>
      </c>
    </row>
    <row r="23" spans="1:126" x14ac:dyDescent="0.25">
      <c r="A23" s="266" t="s">
        <v>251</v>
      </c>
      <c r="B23" s="267">
        <v>0.122695731</v>
      </c>
      <c r="C23" s="267">
        <v>0.12234482300000001</v>
      </c>
      <c r="D23" s="267">
        <v>0.13465195000000002</v>
      </c>
      <c r="E23" s="267">
        <v>0.13884200599999999</v>
      </c>
      <c r="F23" s="267">
        <v>0.17315617999999999</v>
      </c>
      <c r="G23" s="267">
        <v>0.156429296</v>
      </c>
      <c r="H23" s="267">
        <v>0.16302269</v>
      </c>
      <c r="I23" s="267">
        <v>0.11941184699999999</v>
      </c>
      <c r="J23" s="267">
        <v>0.16489816099999999</v>
      </c>
      <c r="K23" s="267">
        <v>0.17867661200000001</v>
      </c>
      <c r="L23" s="267">
        <v>0.16267955100000001</v>
      </c>
      <c r="M23" s="265">
        <v>0.13708257600000001</v>
      </c>
      <c r="N23" s="265">
        <v>0.15488676266666665</v>
      </c>
      <c r="O23" s="265">
        <v>0.1608214915555555</v>
      </c>
    </row>
    <row r="24" spans="1:126" x14ac:dyDescent="0.25">
      <c r="A24" s="263" t="s">
        <v>252</v>
      </c>
      <c r="B24" s="268">
        <v>16.496491048999996</v>
      </c>
      <c r="C24" s="268">
        <v>17.059838647999996</v>
      </c>
      <c r="D24" s="268">
        <v>19.239849708999998</v>
      </c>
      <c r="E24" s="268">
        <v>17.065691524999998</v>
      </c>
      <c r="F24" s="268">
        <v>23.445018278000003</v>
      </c>
      <c r="G24" s="268">
        <v>20.535753103999998</v>
      </c>
      <c r="H24" s="268">
        <v>25.039317019999999</v>
      </c>
      <c r="I24" s="268">
        <v>30.15371146699999</v>
      </c>
      <c r="J24" s="268">
        <v>25.848646777000003</v>
      </c>
      <c r="K24" s="268">
        <v>21.052351339999998</v>
      </c>
      <c r="L24" s="268">
        <v>22.272433405999994</v>
      </c>
      <c r="M24" s="263">
        <v>40.271039189999989</v>
      </c>
      <c r="N24" s="263">
        <v>30.509502996333332</v>
      </c>
      <c r="O24" s="263">
        <v>26.435521015111114</v>
      </c>
    </row>
    <row r="25" spans="1:126" x14ac:dyDescent="0.25">
      <c r="B25" s="235"/>
      <c r="C25" s="235"/>
      <c r="D25" s="235"/>
      <c r="E25" s="235"/>
      <c r="F25" s="235"/>
      <c r="G25" s="235"/>
      <c r="H25" s="235"/>
      <c r="I25" s="235"/>
      <c r="J25" s="235"/>
      <c r="K25" s="234"/>
      <c r="L25" s="235"/>
    </row>
    <row r="26" spans="1:126" x14ac:dyDescent="0.25">
      <c r="A26" s="230" t="s">
        <v>255</v>
      </c>
      <c r="B26" s="235"/>
      <c r="C26" s="235"/>
      <c r="D26" s="235"/>
      <c r="E26" s="235"/>
      <c r="F26" s="235"/>
      <c r="G26" s="235"/>
      <c r="H26" s="235"/>
      <c r="I26" s="235"/>
      <c r="J26" s="235"/>
      <c r="K26" s="234"/>
      <c r="L26" s="235"/>
    </row>
    <row r="27" spans="1:126" x14ac:dyDescent="0.25">
      <c r="A27" s="266" t="s">
        <v>254</v>
      </c>
      <c r="B27" s="267">
        <v>14.813286536</v>
      </c>
      <c r="C27" s="267">
        <v>22.657018689000001</v>
      </c>
      <c r="D27" s="267">
        <v>31.701127426999999</v>
      </c>
      <c r="E27" s="267">
        <v>33.755240817000001</v>
      </c>
      <c r="F27" s="267">
        <v>33.112226907999997</v>
      </c>
      <c r="G27" s="267">
        <v>25.688559193</v>
      </c>
      <c r="H27" s="267">
        <v>22.404906488000002</v>
      </c>
      <c r="I27" s="267">
        <v>22.363951480000001</v>
      </c>
      <c r="J27" s="267">
        <v>36.870737443000003</v>
      </c>
      <c r="K27" s="267">
        <v>27.396562278000005</v>
      </c>
      <c r="L27" s="267">
        <v>29.257450093999996</v>
      </c>
      <c r="M27" s="265">
        <v>32.685468039</v>
      </c>
      <c r="N27" s="265">
        <v>31</v>
      </c>
      <c r="O27" s="265">
        <v>30.980972711000003</v>
      </c>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row>
    <row r="28" spans="1:126" x14ac:dyDescent="0.25">
      <c r="A28" s="266" t="s">
        <v>125</v>
      </c>
      <c r="B28" s="267">
        <v>5.6307603380000009</v>
      </c>
      <c r="C28" s="267">
        <v>7.8076972359999992</v>
      </c>
      <c r="D28" s="267">
        <v>8.3309971269999998</v>
      </c>
      <c r="E28" s="267">
        <v>12.049769119</v>
      </c>
      <c r="F28" s="267">
        <v>13.481520514</v>
      </c>
      <c r="G28" s="267">
        <v>8.6044483760000006</v>
      </c>
      <c r="H28" s="267">
        <v>8.8555905759999991</v>
      </c>
      <c r="I28" s="267">
        <v>7.8857977740000003</v>
      </c>
      <c r="J28" s="267">
        <v>10.520487842</v>
      </c>
      <c r="K28" s="267">
        <v>10.612960292000002</v>
      </c>
      <c r="L28" s="267">
        <v>10.454854660000002</v>
      </c>
      <c r="M28" s="265">
        <v>9.9398737990000008</v>
      </c>
      <c r="N28" s="265">
        <v>9.5</v>
      </c>
      <c r="O28" s="265">
        <v>10.305072100333334</v>
      </c>
    </row>
    <row r="29" spans="1:126" x14ac:dyDescent="0.25">
      <c r="A29" s="266" t="s">
        <v>249</v>
      </c>
      <c r="B29" s="267">
        <v>1.463136089</v>
      </c>
      <c r="C29" s="267">
        <v>1.496209101</v>
      </c>
      <c r="D29" s="267">
        <v>1.1912133770000002</v>
      </c>
      <c r="E29" s="267">
        <v>1.306531036</v>
      </c>
      <c r="F29" s="267">
        <v>1.238122476</v>
      </c>
      <c r="G29" s="267">
        <v>1.496595965</v>
      </c>
      <c r="H29" s="267">
        <v>1.2831431340000001</v>
      </c>
      <c r="I29" s="267">
        <v>1.0140210139999999</v>
      </c>
      <c r="J29" s="267">
        <v>1.3060742569999999</v>
      </c>
      <c r="K29" s="267">
        <v>0.82836492900000003</v>
      </c>
      <c r="L29" s="267">
        <v>1.1511800090000002</v>
      </c>
      <c r="M29" s="265">
        <v>0.86607175600000008</v>
      </c>
      <c r="N29" s="265">
        <v>0.6</v>
      </c>
      <c r="O29" s="265">
        <v>0.94853889800000035</v>
      </c>
    </row>
    <row r="30" spans="1:126" x14ac:dyDescent="0.25">
      <c r="A30" s="266" t="s">
        <v>250</v>
      </c>
      <c r="B30" s="267">
        <v>4.1950274299999997</v>
      </c>
      <c r="C30" s="267">
        <v>2.6931734679999999</v>
      </c>
      <c r="D30" s="267">
        <v>4.1714026899999999</v>
      </c>
      <c r="E30" s="267">
        <v>4.944115526</v>
      </c>
      <c r="F30" s="267">
        <v>3.0588163320000001</v>
      </c>
      <c r="G30" s="267">
        <v>3.3091525699999997</v>
      </c>
      <c r="H30" s="267">
        <v>2.7692433460000001</v>
      </c>
      <c r="I30" s="267">
        <v>4.215818498</v>
      </c>
      <c r="J30" s="267">
        <v>5.8664226639999999</v>
      </c>
      <c r="K30" s="267">
        <v>3.6725260480000004</v>
      </c>
      <c r="L30" s="267">
        <v>6.5625670080000003</v>
      </c>
      <c r="M30" s="265">
        <v>4.170806582</v>
      </c>
      <c r="N30" s="265">
        <v>4.5</v>
      </c>
      <c r="O30" s="265">
        <v>4.8457430819999994</v>
      </c>
    </row>
    <row r="31" spans="1:126" x14ac:dyDescent="0.25">
      <c r="A31" s="266" t="s">
        <v>127</v>
      </c>
      <c r="B31" s="267">
        <v>7.1110434E-2</v>
      </c>
      <c r="C31" s="267">
        <v>0.129729231</v>
      </c>
      <c r="D31" s="267">
        <v>0.18625950499999999</v>
      </c>
      <c r="E31" s="267">
        <v>0.19966216000000001</v>
      </c>
      <c r="F31" s="267">
        <v>0.18242456899999998</v>
      </c>
      <c r="G31" s="267">
        <v>9.6111717999999999E-2</v>
      </c>
      <c r="H31" s="267">
        <v>0.10743167999999999</v>
      </c>
      <c r="I31" s="267">
        <v>0.21744229900000001</v>
      </c>
      <c r="J31" s="267">
        <v>0.28338061999999997</v>
      </c>
      <c r="K31" s="267">
        <v>0.174231261</v>
      </c>
      <c r="L31" s="267">
        <v>0.17477820299999999</v>
      </c>
      <c r="M31" s="265">
        <v>0.155605993</v>
      </c>
      <c r="N31" s="265">
        <v>0.1888172543333333</v>
      </c>
      <c r="O31" s="265">
        <v>0.17927557277777775</v>
      </c>
    </row>
    <row r="32" spans="1:126" x14ac:dyDescent="0.25">
      <c r="A32" s="266" t="s">
        <v>128</v>
      </c>
      <c r="B32" s="267">
        <v>9.4928889999999991E-3</v>
      </c>
      <c r="C32" s="267">
        <v>9.281025E-3</v>
      </c>
      <c r="D32" s="267">
        <v>1.1886413E-2</v>
      </c>
      <c r="E32" s="267">
        <v>2.8349711E-2</v>
      </c>
      <c r="F32" s="267">
        <v>1.3018013E-2</v>
      </c>
      <c r="G32" s="267">
        <v>1.1397578E-2</v>
      </c>
      <c r="H32" s="267">
        <v>1.3786401E-2</v>
      </c>
      <c r="I32" s="267">
        <v>2.1081632000000003E-2</v>
      </c>
      <c r="J32" s="267">
        <v>1.4616183000000001E-2</v>
      </c>
      <c r="K32" s="267">
        <v>1.7990104999999999E-2</v>
      </c>
      <c r="L32" s="267">
        <v>1.5403370999999999E-2</v>
      </c>
      <c r="M32" s="265">
        <v>1.4211137E-2</v>
      </c>
      <c r="N32" s="265">
        <v>1.6003219666666665E-2</v>
      </c>
      <c r="O32" s="265">
        <v>1.5340924555555559E-2</v>
      </c>
    </row>
    <row r="33" spans="1:71" x14ac:dyDescent="0.25">
      <c r="A33" s="266" t="s">
        <v>129</v>
      </c>
      <c r="B33" s="267">
        <v>0.25090119699999996</v>
      </c>
      <c r="C33" s="267">
        <v>0.20531511900000002</v>
      </c>
      <c r="D33" s="267">
        <v>0.354009672</v>
      </c>
      <c r="E33" s="267">
        <v>0.23449893799999999</v>
      </c>
      <c r="F33" s="267">
        <v>0.25832807400000002</v>
      </c>
      <c r="G33" s="267">
        <v>0.16664691699999998</v>
      </c>
      <c r="H33" s="267">
        <v>0.214057794</v>
      </c>
      <c r="I33" s="267">
        <v>0.118117122</v>
      </c>
      <c r="J33" s="267">
        <v>0.21792127900000002</v>
      </c>
      <c r="K33" s="267">
        <v>0.13960508600000002</v>
      </c>
      <c r="L33" s="267">
        <v>0.22666637900000003</v>
      </c>
      <c r="M33" s="265">
        <v>8.3337859999999986E-2</v>
      </c>
      <c r="N33" s="265">
        <v>0.15854782900000003</v>
      </c>
      <c r="O33" s="265">
        <v>0.17202473133333332</v>
      </c>
    </row>
    <row r="34" spans="1:71" x14ac:dyDescent="0.25">
      <c r="A34" s="266" t="s">
        <v>130</v>
      </c>
      <c r="B34" s="267">
        <v>1.7654120000000001E-3</v>
      </c>
      <c r="C34" s="267">
        <v>2.8942170000000001E-3</v>
      </c>
      <c r="D34" s="267">
        <v>2.4817480000000002E-3</v>
      </c>
      <c r="E34" s="267">
        <v>1.189383E-3</v>
      </c>
      <c r="F34" s="267">
        <v>2.5647220000000002E-3</v>
      </c>
      <c r="G34" s="267">
        <v>2.2515130000000001E-3</v>
      </c>
      <c r="H34" s="267">
        <v>3.2490560000000002E-3</v>
      </c>
      <c r="I34" s="267">
        <v>1.716013E-3</v>
      </c>
      <c r="J34" s="267">
        <v>1.2796938000000001E-2</v>
      </c>
      <c r="K34" s="267">
        <v>6.9642850000000006E-3</v>
      </c>
      <c r="L34" s="267">
        <v>3.3162069999999998E-3</v>
      </c>
      <c r="M34" s="265">
        <v>3.5744319999999998E-3</v>
      </c>
      <c r="N34" s="265">
        <v>4.6183080000000007E-3</v>
      </c>
      <c r="O34" s="265">
        <v>5.0523416666666656E-3</v>
      </c>
    </row>
    <row r="35" spans="1:71" x14ac:dyDescent="0.25">
      <c r="A35" s="266" t="s">
        <v>251</v>
      </c>
      <c r="B35" s="267">
        <v>1.4864412E-2</v>
      </c>
      <c r="C35" s="267">
        <v>2.1240436000000001E-2</v>
      </c>
      <c r="D35" s="267">
        <v>1.3081576999999999E-2</v>
      </c>
      <c r="E35" s="267">
        <v>1.8066988000000003E-2</v>
      </c>
      <c r="F35" s="267">
        <v>1.6955497999999999E-2</v>
      </c>
      <c r="G35" s="267">
        <v>1.4142638999999999E-2</v>
      </c>
      <c r="H35" s="267">
        <v>1.9015988000000001E-2</v>
      </c>
      <c r="I35" s="267">
        <v>2.0349764999999999E-2</v>
      </c>
      <c r="J35" s="267">
        <v>1.7956600999999999E-2</v>
      </c>
      <c r="K35" s="267">
        <v>2.2501664000000001E-2</v>
      </c>
      <c r="L35" s="267">
        <v>2.0252521000000006E-2</v>
      </c>
      <c r="M35" s="265">
        <v>1.6628278999999999E-2</v>
      </c>
      <c r="N35" s="265">
        <v>1.9519629E-2</v>
      </c>
      <c r="O35" s="265">
        <v>1.9242917000000002E-2</v>
      </c>
    </row>
    <row r="36" spans="1:71" x14ac:dyDescent="0.25">
      <c r="A36" s="263" t="s">
        <v>252</v>
      </c>
      <c r="B36" s="268">
        <v>26.450344737000005</v>
      </c>
      <c r="C36" s="268">
        <v>35.022558521999997</v>
      </c>
      <c r="D36" s="268">
        <v>45.962459535999997</v>
      </c>
      <c r="E36" s="268">
        <v>52.53742367800001</v>
      </c>
      <c r="F36" s="268">
        <v>51.363977105999993</v>
      </c>
      <c r="G36" s="268">
        <v>39.389306468999997</v>
      </c>
      <c r="H36" s="268">
        <v>35.670424462999996</v>
      </c>
      <c r="I36" s="268">
        <v>35.858295596999994</v>
      </c>
      <c r="J36" s="268">
        <v>55.11039382700001</v>
      </c>
      <c r="K36" s="268">
        <v>42.871705948000027</v>
      </c>
      <c r="L36" s="268">
        <v>47.866468452000007</v>
      </c>
      <c r="M36" s="263">
        <v>47.935577876999993</v>
      </c>
      <c r="N36" s="263">
        <v>45.987506240000002</v>
      </c>
      <c r="O36" s="263">
        <v>47.471263278666669</v>
      </c>
    </row>
    <row r="37" spans="1:71" x14ac:dyDescent="0.25">
      <c r="B37" s="235"/>
      <c r="C37" s="235"/>
      <c r="D37" s="235"/>
      <c r="E37" s="235"/>
      <c r="F37" s="235"/>
      <c r="G37" s="235"/>
      <c r="H37" s="235"/>
      <c r="I37" s="235"/>
      <c r="J37" s="235"/>
      <c r="K37" s="234"/>
      <c r="L37" s="235"/>
    </row>
    <row r="38" spans="1:71" x14ac:dyDescent="0.25">
      <c r="A38" s="230" t="s">
        <v>114</v>
      </c>
      <c r="B38" s="235"/>
      <c r="C38" s="235"/>
      <c r="D38" s="235"/>
      <c r="E38" s="235"/>
      <c r="F38" s="235"/>
      <c r="G38" s="235"/>
      <c r="H38" s="235"/>
      <c r="I38" s="235"/>
      <c r="J38" s="235"/>
      <c r="K38" s="234"/>
      <c r="L38" s="235"/>
    </row>
    <row r="39" spans="1:71" x14ac:dyDescent="0.25">
      <c r="A39" s="266" t="s">
        <v>254</v>
      </c>
      <c r="B39" s="267">
        <v>48.378999999999991</v>
      </c>
      <c r="C39" s="267">
        <v>38.152999999999999</v>
      </c>
      <c r="D39" s="267">
        <v>36.177502201735543</v>
      </c>
      <c r="E39" s="267">
        <v>44.966189846917445</v>
      </c>
      <c r="F39" s="267">
        <v>48.358999999999995</v>
      </c>
      <c r="G39" s="267">
        <v>44.790999999999997</v>
      </c>
      <c r="H39" s="267">
        <v>45.074269358433092</v>
      </c>
      <c r="I39" s="267">
        <v>44.846444444444444</v>
      </c>
      <c r="J39" s="267">
        <v>40.5</v>
      </c>
      <c r="K39" s="267">
        <v>38.200000000000003</v>
      </c>
      <c r="L39" s="267">
        <v>39.800000000000004</v>
      </c>
      <c r="M39" s="265">
        <v>43.1</v>
      </c>
      <c r="N39" s="265">
        <v>45.800000000000011</v>
      </c>
      <c r="O39" s="265">
        <v>45.800000000000011</v>
      </c>
    </row>
    <row r="40" spans="1:71" x14ac:dyDescent="0.25">
      <c r="A40" s="266" t="s">
        <v>125</v>
      </c>
      <c r="B40" s="267">
        <v>33.135989000000002</v>
      </c>
      <c r="C40" s="267">
        <v>33.971853000000003</v>
      </c>
      <c r="D40" s="267">
        <v>32.636605000000003</v>
      </c>
      <c r="E40" s="267">
        <v>32.582589299999995</v>
      </c>
      <c r="F40" s="267">
        <v>33.007287699999999</v>
      </c>
      <c r="G40" s="267">
        <v>37.472706100000003</v>
      </c>
      <c r="H40" s="267">
        <v>35.593333333333334</v>
      </c>
      <c r="I40" s="267">
        <v>31.3</v>
      </c>
      <c r="J40" s="267">
        <v>34.5</v>
      </c>
      <c r="K40" s="267">
        <v>35.6</v>
      </c>
      <c r="L40" s="267">
        <v>33</v>
      </c>
      <c r="M40" s="265">
        <v>32.5</v>
      </c>
      <c r="N40" s="265">
        <v>31.5</v>
      </c>
      <c r="O40" s="265">
        <v>31.5</v>
      </c>
    </row>
    <row r="41" spans="1:71" x14ac:dyDescent="0.25">
      <c r="A41" s="266" t="s">
        <v>249</v>
      </c>
      <c r="B41" s="267">
        <v>0.2</v>
      </c>
      <c r="C41" s="267">
        <v>0.20000000000000004</v>
      </c>
      <c r="D41" s="267">
        <v>0.1</v>
      </c>
      <c r="E41" s="267">
        <v>0.08</v>
      </c>
      <c r="F41" s="267">
        <v>0.6</v>
      </c>
      <c r="G41" s="267">
        <v>0.8</v>
      </c>
      <c r="H41" s="267">
        <v>0.8</v>
      </c>
      <c r="I41" s="267">
        <v>0.8</v>
      </c>
      <c r="J41" s="267">
        <v>0.4</v>
      </c>
      <c r="K41" s="267">
        <v>0.4</v>
      </c>
      <c r="L41" s="267">
        <v>0.5</v>
      </c>
      <c r="M41" s="265">
        <v>0.5</v>
      </c>
      <c r="N41" s="265">
        <v>0.3</v>
      </c>
      <c r="O41" s="265">
        <v>0.3</v>
      </c>
    </row>
    <row r="42" spans="1:71" x14ac:dyDescent="0.25">
      <c r="A42" s="266" t="s">
        <v>250</v>
      </c>
      <c r="B42" s="267">
        <v>53.940000000000005</v>
      </c>
      <c r="C42" s="267">
        <v>57</v>
      </c>
      <c r="D42" s="267">
        <v>60.010000000000005</v>
      </c>
      <c r="E42" s="267">
        <v>59.706000000000003</v>
      </c>
      <c r="F42" s="267">
        <v>56.143000000000001</v>
      </c>
      <c r="G42" s="267">
        <v>52.800000000000004</v>
      </c>
      <c r="H42" s="267">
        <v>57.1</v>
      </c>
      <c r="I42" s="267">
        <v>65.2</v>
      </c>
      <c r="J42" s="267">
        <v>68.099999999999994</v>
      </c>
      <c r="K42" s="267">
        <v>63.5</v>
      </c>
      <c r="L42" s="267">
        <v>64.599999999999994</v>
      </c>
      <c r="M42" s="265">
        <v>58</v>
      </c>
      <c r="N42" s="265">
        <v>58.9</v>
      </c>
      <c r="O42" s="265">
        <v>59.1</v>
      </c>
    </row>
    <row r="43" spans="1:71" x14ac:dyDescent="0.25">
      <c r="A43" s="266" t="s">
        <v>127</v>
      </c>
      <c r="B43" s="267">
        <v>1.9945156419804184</v>
      </c>
      <c r="C43" s="267">
        <v>3.4</v>
      </c>
      <c r="D43" s="267">
        <v>4.1912703558745141</v>
      </c>
      <c r="E43" s="267">
        <v>3.4978763912032464</v>
      </c>
      <c r="F43" s="267">
        <v>2.9958641008263491</v>
      </c>
      <c r="G43" s="267">
        <v>2.2000000000000002</v>
      </c>
      <c r="H43" s="267">
        <v>1.8</v>
      </c>
      <c r="I43" s="267">
        <v>1.4</v>
      </c>
      <c r="J43" s="267">
        <v>2.58</v>
      </c>
      <c r="K43" s="267">
        <v>3.8</v>
      </c>
      <c r="L43" s="267">
        <v>2.6</v>
      </c>
      <c r="M43" s="265">
        <v>2.6520000000000001</v>
      </c>
      <c r="N43" s="265">
        <v>2.6520000000000001</v>
      </c>
      <c r="O43" s="265">
        <v>2.6520000000000001</v>
      </c>
    </row>
    <row r="44" spans="1:71" x14ac:dyDescent="0.25">
      <c r="A44" s="266" t="s">
        <v>128</v>
      </c>
      <c r="B44" s="267">
        <v>0.4840352005048828</v>
      </c>
      <c r="C44" s="267">
        <v>0.67225284648470884</v>
      </c>
      <c r="D44" s="267">
        <v>0.47714642590455503</v>
      </c>
      <c r="E44" s="267">
        <v>0.57843979118169875</v>
      </c>
      <c r="F44" s="267">
        <v>0.65141330647093199</v>
      </c>
      <c r="G44" s="267">
        <v>0.64831071066035439</v>
      </c>
      <c r="H44" s="267">
        <v>0.64859817800987629</v>
      </c>
      <c r="I44" s="267">
        <v>0.64859817800987629</v>
      </c>
      <c r="J44" s="267">
        <v>0.44999999999999996</v>
      </c>
      <c r="K44" s="267">
        <v>1.4</v>
      </c>
      <c r="L44" s="267">
        <v>0.9</v>
      </c>
      <c r="M44" s="265">
        <v>0.91800000000000004</v>
      </c>
      <c r="N44" s="265">
        <v>0.91800000000000004</v>
      </c>
      <c r="O44" s="265">
        <v>0.71799999999999997</v>
      </c>
    </row>
    <row r="45" spans="1:71" x14ac:dyDescent="0.25">
      <c r="A45" s="266" t="s">
        <v>129</v>
      </c>
      <c r="B45" s="267">
        <v>5.3632946389683251</v>
      </c>
      <c r="C45" s="267">
        <v>5.5163249722100787</v>
      </c>
      <c r="D45" s="267">
        <v>5.5517220730537664</v>
      </c>
      <c r="E45" s="267">
        <v>4.4668217912901333</v>
      </c>
      <c r="F45" s="267">
        <v>4.6921595850967197</v>
      </c>
      <c r="G45" s="267">
        <v>6.2538337183506547</v>
      </c>
      <c r="H45" s="267">
        <v>5.303434006528235</v>
      </c>
      <c r="I45" s="267">
        <v>5.34</v>
      </c>
      <c r="J45" s="267">
        <v>5.0999999999999996</v>
      </c>
      <c r="K45" s="267">
        <v>5.8</v>
      </c>
      <c r="L45" s="267">
        <v>5.7</v>
      </c>
      <c r="M45" s="265">
        <v>5.8140000000000001</v>
      </c>
      <c r="N45" s="265">
        <v>4.8140000000000001</v>
      </c>
      <c r="O45" s="265">
        <v>4.8140000000000001</v>
      </c>
    </row>
    <row r="46" spans="1:71" x14ac:dyDescent="0.25">
      <c r="A46" s="266" t="s">
        <v>130</v>
      </c>
      <c r="B46" s="267">
        <v>9.0999575595510009</v>
      </c>
      <c r="C46" s="267">
        <v>8.7999704533678873</v>
      </c>
      <c r="D46" s="267">
        <v>10.199827104809779</v>
      </c>
      <c r="E46" s="267">
        <v>11.299972997396001</v>
      </c>
      <c r="F46" s="267">
        <v>10.999982448297382</v>
      </c>
      <c r="G46" s="267">
        <v>10.999941600407688</v>
      </c>
      <c r="H46" s="267">
        <v>10.899804220060963</v>
      </c>
      <c r="I46" s="267">
        <v>8.7788414182493781</v>
      </c>
      <c r="J46" s="267">
        <v>8.1</v>
      </c>
      <c r="K46" s="267">
        <v>10.7</v>
      </c>
      <c r="L46" s="267">
        <v>10.5</v>
      </c>
      <c r="M46" s="265">
        <v>10.5</v>
      </c>
      <c r="N46" s="265">
        <v>10</v>
      </c>
      <c r="O46" s="265">
        <v>10</v>
      </c>
      <c r="BS46" s="136"/>
    </row>
    <row r="47" spans="1:71" x14ac:dyDescent="0.25">
      <c r="A47" s="266" t="s">
        <v>251</v>
      </c>
      <c r="B47" s="267">
        <v>3.8488727715326054</v>
      </c>
      <c r="C47" s="267">
        <v>4.3395005397558037</v>
      </c>
      <c r="D47" s="267">
        <v>3.3299001293560808</v>
      </c>
      <c r="E47" s="267">
        <v>3.3030061961373898</v>
      </c>
      <c r="F47" s="267">
        <v>3.9046607774973396</v>
      </c>
      <c r="G47" s="267">
        <v>4.4988173545526102</v>
      </c>
      <c r="H47" s="267">
        <v>4.37</v>
      </c>
      <c r="I47" s="267">
        <v>4.17</v>
      </c>
      <c r="J47" s="267">
        <v>3.3</v>
      </c>
      <c r="K47" s="267">
        <v>3.1</v>
      </c>
      <c r="L47" s="267">
        <v>3.3</v>
      </c>
      <c r="M47" s="265">
        <v>2.3659999999999997</v>
      </c>
      <c r="N47" s="265">
        <v>1.9659999999999997</v>
      </c>
      <c r="O47" s="265">
        <v>1.9659999999999997</v>
      </c>
    </row>
    <row r="48" spans="1:71" x14ac:dyDescent="0.25">
      <c r="A48" s="263" t="s">
        <v>252</v>
      </c>
      <c r="B48" s="268">
        <v>156.44566481253722</v>
      </c>
      <c r="C48" s="268">
        <v>152.05290181181846</v>
      </c>
      <c r="D48" s="268">
        <v>152.67397329073418</v>
      </c>
      <c r="E48" s="268">
        <v>160.48089631412591</v>
      </c>
      <c r="F48" s="268">
        <v>161.3533679181887</v>
      </c>
      <c r="G48" s="268">
        <v>160.46460948397129</v>
      </c>
      <c r="H48" s="268">
        <v>161.58943909636554</v>
      </c>
      <c r="I48" s="268">
        <v>162.48388404070371</v>
      </c>
      <c r="J48" s="268">
        <v>163.03</v>
      </c>
      <c r="K48" s="268">
        <v>162.50000000000003</v>
      </c>
      <c r="L48" s="268">
        <v>160.9</v>
      </c>
      <c r="M48" s="263">
        <v>156.34999999999997</v>
      </c>
      <c r="N48" s="263">
        <v>156.85</v>
      </c>
      <c r="O48" s="263">
        <v>156.85</v>
      </c>
    </row>
    <row r="49" spans="1:15" x14ac:dyDescent="0.25">
      <c r="B49" s="235"/>
      <c r="C49" s="235"/>
      <c r="D49" s="235"/>
      <c r="E49" s="235"/>
      <c r="F49" s="235"/>
      <c r="G49" s="235"/>
      <c r="H49" s="235"/>
      <c r="I49" s="235"/>
      <c r="J49" s="235"/>
      <c r="K49" s="234"/>
      <c r="L49" s="235"/>
    </row>
    <row r="50" spans="1:15" x14ac:dyDescent="0.25">
      <c r="A50" s="230" t="s">
        <v>256</v>
      </c>
      <c r="B50" s="235"/>
      <c r="C50" s="235"/>
      <c r="D50" s="235"/>
      <c r="E50" s="235"/>
      <c r="F50" s="235"/>
      <c r="G50" s="235"/>
      <c r="H50" s="235"/>
      <c r="I50" s="235"/>
      <c r="J50" s="235"/>
      <c r="K50" s="234"/>
      <c r="L50" s="235"/>
    </row>
    <row r="51" spans="1:15" x14ac:dyDescent="0.25">
      <c r="A51" s="266" t="s">
        <v>254</v>
      </c>
      <c r="B51" s="267">
        <v>4.9936921261151026</v>
      </c>
      <c r="C51" s="267">
        <v>4.2252340948473002</v>
      </c>
      <c r="D51" s="267">
        <v>4.0695330253582371</v>
      </c>
      <c r="E51" s="267">
        <v>4.3359291652308753</v>
      </c>
      <c r="F51" s="267">
        <v>4.4998808338138483</v>
      </c>
      <c r="G51" s="267">
        <v>3.9408576691025292</v>
      </c>
      <c r="H51" s="267">
        <v>4.2001894346850284</v>
      </c>
      <c r="I51" s="267">
        <v>4.3485410058402012</v>
      </c>
      <c r="J51" s="267">
        <v>3.7397452650225729</v>
      </c>
      <c r="K51" s="267">
        <v>3.1</v>
      </c>
      <c r="L51" s="267">
        <v>3.4</v>
      </c>
      <c r="M51" s="265">
        <v>2.8</v>
      </c>
      <c r="N51" s="265">
        <v>3.4000000000000004</v>
      </c>
      <c r="O51" s="265">
        <v>3.4000000000000004</v>
      </c>
    </row>
    <row r="52" spans="1:15" x14ac:dyDescent="0.25">
      <c r="A52" s="266" t="s">
        <v>125</v>
      </c>
      <c r="B52" s="267">
        <v>0.30011364134071722</v>
      </c>
      <c r="C52" s="267">
        <v>0.34410744074647698</v>
      </c>
      <c r="D52" s="267">
        <v>0.35959614669059503</v>
      </c>
      <c r="E52" s="267">
        <v>0.32371735100136712</v>
      </c>
      <c r="F52" s="267">
        <v>0.40851964754082498</v>
      </c>
      <c r="G52" s="267">
        <v>0.42933071113104249</v>
      </c>
      <c r="H52" s="267">
        <v>0.43699818091286996</v>
      </c>
      <c r="I52" s="267">
        <v>0.43699818091286996</v>
      </c>
      <c r="J52" s="267">
        <v>0.43699818091286996</v>
      </c>
      <c r="K52" s="267">
        <v>0.43699818091286996</v>
      </c>
      <c r="L52" s="267">
        <v>0.43699818091286996</v>
      </c>
      <c r="M52" s="265">
        <v>0.43699818091286996</v>
      </c>
      <c r="N52" s="265">
        <v>0.53699818091286999</v>
      </c>
      <c r="O52" s="265">
        <v>0.53699818091286999</v>
      </c>
    </row>
    <row r="53" spans="1:15" x14ac:dyDescent="0.25">
      <c r="A53" s="266" t="s">
        <v>249</v>
      </c>
      <c r="B53" s="267">
        <v>0</v>
      </c>
      <c r="C53" s="267">
        <v>0</v>
      </c>
      <c r="D53" s="267">
        <v>0</v>
      </c>
      <c r="E53" s="267">
        <v>0</v>
      </c>
      <c r="F53" s="267">
        <v>0</v>
      </c>
      <c r="G53" s="267">
        <v>0</v>
      </c>
      <c r="H53" s="267">
        <v>0</v>
      </c>
      <c r="I53" s="267">
        <v>0</v>
      </c>
      <c r="J53" s="267">
        <v>0</v>
      </c>
      <c r="K53" s="267">
        <v>0</v>
      </c>
      <c r="L53" s="267">
        <v>0</v>
      </c>
      <c r="M53" s="265">
        <v>0</v>
      </c>
      <c r="N53" s="265">
        <v>0</v>
      </c>
      <c r="O53" s="265">
        <v>0</v>
      </c>
    </row>
    <row r="54" spans="1:15" x14ac:dyDescent="0.25">
      <c r="A54" s="266" t="s">
        <v>250</v>
      </c>
      <c r="B54" s="267">
        <v>3.7724357677675515</v>
      </c>
      <c r="C54" s="267">
        <v>5.1109685505444933</v>
      </c>
      <c r="D54" s="267">
        <v>5.4954752242771603</v>
      </c>
      <c r="E54" s="267">
        <v>5.4156017593346313</v>
      </c>
      <c r="F54" s="267">
        <v>5.4612117971581497</v>
      </c>
      <c r="G54" s="267">
        <v>5.7851864607797765</v>
      </c>
      <c r="H54" s="267">
        <v>6.0040000000000004</v>
      </c>
      <c r="I54" s="267">
        <v>6.4109999999999996</v>
      </c>
      <c r="J54" s="267">
        <v>6.1639999999999997</v>
      </c>
      <c r="K54" s="267">
        <v>6.2</v>
      </c>
      <c r="L54" s="267">
        <v>6.8</v>
      </c>
      <c r="M54" s="265">
        <v>6.3</v>
      </c>
      <c r="N54" s="265">
        <v>6.8999999999999995</v>
      </c>
      <c r="O54" s="265">
        <v>6.8999999999999995</v>
      </c>
    </row>
    <row r="55" spans="1:15" x14ac:dyDescent="0.25">
      <c r="A55" s="266" t="s">
        <v>127</v>
      </c>
      <c r="B55" s="267">
        <v>0.65479339928883751</v>
      </c>
      <c r="C55" s="267">
        <v>0.75077987071958607</v>
      </c>
      <c r="D55" s="267">
        <v>0.78457341096129818</v>
      </c>
      <c r="E55" s="267">
        <v>0.70629240218480094</v>
      </c>
      <c r="F55" s="267">
        <v>0.89131559463452714</v>
      </c>
      <c r="G55" s="267">
        <v>0.93672155155863812</v>
      </c>
      <c r="H55" s="267">
        <v>0.9534505765371708</v>
      </c>
      <c r="I55" s="267">
        <v>0.7</v>
      </c>
      <c r="J55" s="267">
        <v>0.7</v>
      </c>
      <c r="K55" s="267">
        <v>0.9</v>
      </c>
      <c r="L55" s="267">
        <v>0.9</v>
      </c>
      <c r="M55" s="265">
        <v>0.9</v>
      </c>
      <c r="N55" s="265">
        <v>0.9</v>
      </c>
      <c r="O55" s="265">
        <v>0.9</v>
      </c>
    </row>
    <row r="56" spans="1:15" x14ac:dyDescent="0.25">
      <c r="A56" s="266" t="s">
        <v>128</v>
      </c>
      <c r="B56" s="267">
        <v>0</v>
      </c>
      <c r="C56" s="267">
        <v>0</v>
      </c>
      <c r="D56" s="267">
        <v>0</v>
      </c>
      <c r="E56" s="267">
        <v>0</v>
      </c>
      <c r="F56" s="267">
        <v>0</v>
      </c>
      <c r="G56" s="267">
        <v>0</v>
      </c>
      <c r="H56" s="267">
        <v>0</v>
      </c>
      <c r="I56" s="267">
        <v>0</v>
      </c>
      <c r="J56" s="267">
        <v>0</v>
      </c>
      <c r="K56" s="267">
        <v>0</v>
      </c>
      <c r="L56" s="267">
        <v>0</v>
      </c>
      <c r="M56" s="265">
        <v>0</v>
      </c>
      <c r="N56" s="265">
        <v>0</v>
      </c>
      <c r="O56" s="265">
        <v>0</v>
      </c>
    </row>
    <row r="57" spans="1:15" x14ac:dyDescent="0.25">
      <c r="A57" s="266" t="s">
        <v>129</v>
      </c>
      <c r="B57" s="267">
        <v>0</v>
      </c>
      <c r="C57" s="267">
        <v>0</v>
      </c>
      <c r="D57" s="267">
        <v>0</v>
      </c>
      <c r="E57" s="267">
        <v>0</v>
      </c>
      <c r="F57" s="267">
        <v>0</v>
      </c>
      <c r="G57" s="267">
        <v>0</v>
      </c>
      <c r="H57" s="267">
        <v>0</v>
      </c>
      <c r="I57" s="267">
        <v>0</v>
      </c>
      <c r="J57" s="267">
        <v>0</v>
      </c>
      <c r="K57" s="267">
        <v>0</v>
      </c>
      <c r="L57" s="267">
        <v>0</v>
      </c>
      <c r="M57" s="265">
        <v>0</v>
      </c>
      <c r="N57" s="265">
        <v>0</v>
      </c>
      <c r="O57" s="265">
        <v>0</v>
      </c>
    </row>
    <row r="58" spans="1:15" x14ac:dyDescent="0.25">
      <c r="A58" s="266" t="s">
        <v>130</v>
      </c>
      <c r="B58" s="267">
        <v>0.23199983675065136</v>
      </c>
      <c r="C58" s="267">
        <v>0.2647353442631557</v>
      </c>
      <c r="D58" s="267">
        <v>0.28053977780608752</v>
      </c>
      <c r="E58" s="267">
        <v>0.26036556497752794</v>
      </c>
      <c r="F58" s="267">
        <v>0.32165746477973989</v>
      </c>
      <c r="G58" s="267">
        <v>0.33704276809811545</v>
      </c>
      <c r="H58" s="267">
        <v>0.34375069657823493</v>
      </c>
      <c r="I58" s="267">
        <v>0.34375069657823493</v>
      </c>
      <c r="J58" s="267">
        <v>0.34375069657823493</v>
      </c>
      <c r="K58" s="267">
        <v>0.34375069657823493</v>
      </c>
      <c r="L58" s="267">
        <v>0.34375069657823493</v>
      </c>
      <c r="M58" s="265">
        <v>0.34375069657823493</v>
      </c>
      <c r="N58" s="265">
        <v>0.34375069657823493</v>
      </c>
      <c r="O58" s="265">
        <v>0.34375069657823493</v>
      </c>
    </row>
    <row r="59" spans="1:15" x14ac:dyDescent="0.25">
      <c r="A59" s="266" t="s">
        <v>251</v>
      </c>
      <c r="B59" s="267">
        <v>1.3547687982662695E-2</v>
      </c>
      <c r="C59" s="267">
        <v>1.6807107256689074E-2</v>
      </c>
      <c r="D59" s="267">
        <v>1.3675251304399257E-2</v>
      </c>
      <c r="E59" s="267">
        <v>4.4940858417724374E-3</v>
      </c>
      <c r="F59" s="267">
        <v>1.2585883208207796E-2</v>
      </c>
      <c r="G59" s="267">
        <v>1.4227813736373841E-2</v>
      </c>
      <c r="H59" s="267">
        <v>1.37932696232041E-2</v>
      </c>
      <c r="I59" s="267">
        <v>1.37932696232041E-2</v>
      </c>
      <c r="J59" s="267">
        <v>1.37932696232041E-2</v>
      </c>
      <c r="K59" s="267">
        <v>1.37932696232041E-2</v>
      </c>
      <c r="L59" s="267">
        <v>1.37932696232041E-2</v>
      </c>
      <c r="M59" s="265">
        <v>1.37932696232041E-2</v>
      </c>
      <c r="N59" s="265">
        <v>1.37932696232041E-2</v>
      </c>
      <c r="O59" s="265">
        <v>1.37932696232041E-2</v>
      </c>
    </row>
    <row r="60" spans="1:15" x14ac:dyDescent="0.25">
      <c r="A60" s="263" t="s">
        <v>252</v>
      </c>
      <c r="B60" s="268">
        <v>9.9665824592455223</v>
      </c>
      <c r="C60" s="268">
        <v>10.712632408377701</v>
      </c>
      <c r="D60" s="268">
        <v>11.003392836397778</v>
      </c>
      <c r="E60" s="268">
        <v>11.046400328570975</v>
      </c>
      <c r="F60" s="268">
        <v>11.595171221135297</v>
      </c>
      <c r="G60" s="268">
        <v>11.443366974406475</v>
      </c>
      <c r="H60" s="268">
        <v>11.952182158336507</v>
      </c>
      <c r="I60" s="268">
        <v>12.254083152954509</v>
      </c>
      <c r="J60" s="268">
        <v>11.398287412136879</v>
      </c>
      <c r="K60" s="268">
        <v>10.994542147114309</v>
      </c>
      <c r="L60" s="268">
        <v>11.894542147114308</v>
      </c>
      <c r="M60" s="263">
        <v>10.794542147114308</v>
      </c>
      <c r="N60" s="263">
        <v>12.094542147114309</v>
      </c>
      <c r="O60" s="263">
        <v>12.094542147114309</v>
      </c>
    </row>
    <row r="61" spans="1:15" x14ac:dyDescent="0.25">
      <c r="B61" s="234"/>
      <c r="C61" s="234"/>
      <c r="D61" s="234"/>
      <c r="E61" s="234"/>
      <c r="F61" s="234"/>
      <c r="G61" s="234"/>
      <c r="H61" s="234"/>
      <c r="I61" s="234"/>
      <c r="J61" s="234"/>
      <c r="K61" s="234"/>
      <c r="L61" s="234"/>
    </row>
    <row r="62" spans="1:15" x14ac:dyDescent="0.25">
      <c r="A62" s="230" t="s">
        <v>257</v>
      </c>
      <c r="B62" s="235"/>
      <c r="C62" s="235"/>
      <c r="D62" s="235"/>
      <c r="E62" s="235"/>
      <c r="F62" s="235"/>
      <c r="G62" s="235"/>
      <c r="H62" s="235"/>
      <c r="I62" s="235"/>
      <c r="J62" s="235"/>
      <c r="K62" s="234"/>
      <c r="L62" s="235"/>
    </row>
    <row r="63" spans="1:15" x14ac:dyDescent="0.25">
      <c r="A63" s="266" t="s">
        <v>254</v>
      </c>
      <c r="B63" s="267">
        <v>40.582771520593212</v>
      </c>
      <c r="C63" s="267">
        <v>40.739074217134807</v>
      </c>
      <c r="D63" s="267">
        <v>40.854272062521986</v>
      </c>
      <c r="E63" s="267">
        <v>41.034120548759297</v>
      </c>
      <c r="F63" s="267">
        <v>41.227260994621481</v>
      </c>
      <c r="G63" s="267">
        <v>41.441528446564348</v>
      </c>
      <c r="H63" s="267">
        <v>41.517861982201332</v>
      </c>
      <c r="I63" s="267">
        <v>41.612680800108222</v>
      </c>
      <c r="J63" s="267">
        <v>41.2</v>
      </c>
      <c r="K63" s="267">
        <v>41</v>
      </c>
      <c r="L63" s="267">
        <v>41.117603135721332</v>
      </c>
      <c r="M63" s="265">
        <v>41.350740433323573</v>
      </c>
      <c r="N63" s="265">
        <v>41.549713799345788</v>
      </c>
      <c r="O63" s="265">
        <v>41.636383166066707</v>
      </c>
    </row>
    <row r="64" spans="1:15" x14ac:dyDescent="0.25">
      <c r="A64" s="266" t="s">
        <v>125</v>
      </c>
      <c r="B64" s="267">
        <v>0.35698128631156184</v>
      </c>
      <c r="C64" s="267">
        <v>0.35693949394535912</v>
      </c>
      <c r="D64" s="267">
        <v>0.3573096961893476</v>
      </c>
      <c r="E64" s="267">
        <v>0.35776865140666925</v>
      </c>
      <c r="F64" s="267">
        <v>0.35851450408098678</v>
      </c>
      <c r="G64" s="267">
        <v>0.35932672777201208</v>
      </c>
      <c r="H64" s="267">
        <v>0.35991114463152091</v>
      </c>
      <c r="I64" s="267">
        <v>0.36060002138379776</v>
      </c>
      <c r="J64" s="267">
        <v>0.36060002138379776</v>
      </c>
      <c r="K64" s="267">
        <v>0.36180291635667744</v>
      </c>
      <c r="L64" s="267">
        <v>0.36151152313702728</v>
      </c>
      <c r="M64" s="265">
        <v>0.36211310783704898</v>
      </c>
      <c r="N64" s="265">
        <v>0.36385554009320847</v>
      </c>
      <c r="O64" s="265">
        <v>0.36461451353379742</v>
      </c>
    </row>
    <row r="65" spans="1:15" x14ac:dyDescent="0.25">
      <c r="A65" s="266" t="s">
        <v>249</v>
      </c>
      <c r="B65" s="267">
        <v>7.9001007351695014</v>
      </c>
      <c r="C65" s="267">
        <v>7.9171134799570293</v>
      </c>
      <c r="D65" s="267">
        <v>7.9346275470967695</v>
      </c>
      <c r="E65" s="267">
        <v>7.9671738867758446</v>
      </c>
      <c r="F65" s="267">
        <v>7.9873592542395677</v>
      </c>
      <c r="G65" s="267">
        <v>8.0134591950760043</v>
      </c>
      <c r="H65" s="267">
        <v>8.0321726536001119</v>
      </c>
      <c r="I65" s="267">
        <v>8.0479731272110371</v>
      </c>
      <c r="J65" s="267">
        <v>8.0708381188955318</v>
      </c>
      <c r="K65" s="267">
        <v>8.0717335339443057</v>
      </c>
      <c r="L65" s="267">
        <v>8.075199090551731</v>
      </c>
      <c r="M65" s="265">
        <v>8.1013462903524438</v>
      </c>
      <c r="N65" s="265">
        <v>8.1403287154266017</v>
      </c>
      <c r="O65" s="265">
        <v>8.1573087874933616</v>
      </c>
    </row>
    <row r="66" spans="1:15" x14ac:dyDescent="0.25">
      <c r="A66" s="266" t="s">
        <v>250</v>
      </c>
      <c r="B66" s="267">
        <v>4.6169931878035175</v>
      </c>
      <c r="C66" s="267">
        <v>4.6233985947446277</v>
      </c>
      <c r="D66" s="267">
        <v>4.6307977718868685</v>
      </c>
      <c r="E66" s="267">
        <v>4.6455159898453342</v>
      </c>
      <c r="F66" s="267">
        <v>4.6560605177837351</v>
      </c>
      <c r="G66" s="267">
        <v>4.6689654782061201</v>
      </c>
      <c r="H66" s="267">
        <v>4.6775655143553188</v>
      </c>
      <c r="I66" s="267">
        <v>4.6848682571471452</v>
      </c>
      <c r="J66" s="267">
        <v>4.6976446487866736</v>
      </c>
      <c r="K66" s="267">
        <v>4.6981658265937805</v>
      </c>
      <c r="L66" s="267">
        <v>4.7001829595373623</v>
      </c>
      <c r="M66" s="265">
        <v>4.7154019803397995</v>
      </c>
      <c r="N66" s="265">
        <v>4.7380917651984022</v>
      </c>
      <c r="O66" s="265">
        <v>4.7479750441720787</v>
      </c>
    </row>
    <row r="67" spans="1:15" x14ac:dyDescent="0.25">
      <c r="A67" s="266" t="s">
        <v>127</v>
      </c>
      <c r="B67" s="267">
        <v>3.0139420030019015</v>
      </c>
      <c r="C67" s="267">
        <v>3.0135891560243899</v>
      </c>
      <c r="D67" s="267">
        <v>3.0167147206843499</v>
      </c>
      <c r="E67" s="267">
        <v>3.0205896140191655</v>
      </c>
      <c r="F67" s="267">
        <v>3.0268867415980463</v>
      </c>
      <c r="G67" s="267">
        <v>3.0337442301894169</v>
      </c>
      <c r="H67" s="267">
        <v>3.0386783782461273</v>
      </c>
      <c r="I67" s="267">
        <v>3</v>
      </c>
      <c r="J67" s="267">
        <v>3</v>
      </c>
      <c r="K67" s="267">
        <v>2.9591489433240419</v>
      </c>
      <c r="L67" s="267">
        <v>3.0521901453426166</v>
      </c>
      <c r="M67" s="265">
        <v>3.0572692390242282</v>
      </c>
      <c r="N67" s="265">
        <v>3.0719803456440893</v>
      </c>
      <c r="O67" s="265">
        <v>3.0783882499782047</v>
      </c>
    </row>
    <row r="68" spans="1:15" x14ac:dyDescent="0.25">
      <c r="A68" s="266" t="s">
        <v>128</v>
      </c>
      <c r="B68" s="267">
        <v>0.15299197984781227</v>
      </c>
      <c r="C68" s="267">
        <v>0.15297406883372536</v>
      </c>
      <c r="D68" s="267">
        <v>0.15313272693829186</v>
      </c>
      <c r="E68" s="267">
        <v>0.15332942203142971</v>
      </c>
      <c r="F68" s="267">
        <v>0.15364907317756579</v>
      </c>
      <c r="G68" s="267">
        <v>0.15399716904514804</v>
      </c>
      <c r="H68" s="267">
        <v>0.15424763341350897</v>
      </c>
      <c r="I68" s="267">
        <v>0.1545428663073419</v>
      </c>
      <c r="J68" s="267">
        <v>0.1545428663073419</v>
      </c>
      <c r="K68" s="267">
        <v>0.15505839272429031</v>
      </c>
      <c r="L68" s="267">
        <v>0.15493350991586882</v>
      </c>
      <c r="M68" s="265">
        <v>0.15519133193016385</v>
      </c>
      <c r="N68" s="265">
        <v>0.15593808861137506</v>
      </c>
      <c r="O68" s="265">
        <v>0.15626336294305604</v>
      </c>
    </row>
    <row r="69" spans="1:15" x14ac:dyDescent="0.25">
      <c r="A69" s="266" t="s">
        <v>129</v>
      </c>
      <c r="B69" s="267">
        <v>1.1000000000000001</v>
      </c>
      <c r="C69" s="267">
        <v>1.1000000000000001</v>
      </c>
      <c r="D69" s="267">
        <v>0.97726560334412715</v>
      </c>
      <c r="E69" s="267">
        <v>0.9803716789841932</v>
      </c>
      <c r="F69" s="267">
        <v>0.98259695526817603</v>
      </c>
      <c r="G69" s="267">
        <v>0.98532036806971912</v>
      </c>
      <c r="H69" s="267">
        <v>1.1499999999999999</v>
      </c>
      <c r="I69" s="267">
        <v>0.98867642886576557</v>
      </c>
      <c r="J69" s="267">
        <v>0.98867642886576557</v>
      </c>
      <c r="K69" s="267">
        <v>1.1000000000000001</v>
      </c>
      <c r="L69" s="267">
        <v>1.1004722792510602</v>
      </c>
      <c r="M69" s="265">
        <v>1.1040355683090834</v>
      </c>
      <c r="N69" s="265">
        <v>1.1093480166699277</v>
      </c>
      <c r="O69" s="265">
        <v>1.1116620275567946</v>
      </c>
    </row>
    <row r="70" spans="1:15" x14ac:dyDescent="0.25">
      <c r="A70" s="266" t="s">
        <v>130</v>
      </c>
      <c r="B70" s="267">
        <v>5.0997326615937429E-2</v>
      </c>
      <c r="C70" s="267">
        <v>5.0991356277908469E-2</v>
      </c>
      <c r="D70" s="267">
        <v>5.1044242312763964E-2</v>
      </c>
      <c r="E70" s="267">
        <v>5.1109807343809918E-2</v>
      </c>
      <c r="F70" s="267">
        <v>5.1216357725855276E-2</v>
      </c>
      <c r="G70" s="267">
        <v>5.133238968171603E-2</v>
      </c>
      <c r="H70" s="267">
        <v>5.1415877804503012E-2</v>
      </c>
      <c r="I70" s="267">
        <v>5.1514288769113993E-2</v>
      </c>
      <c r="J70" s="267">
        <v>5.1514288769113993E-2</v>
      </c>
      <c r="K70" s="267">
        <v>5.1686130908096796E-2</v>
      </c>
      <c r="L70" s="267">
        <v>5.1644503305289628E-2</v>
      </c>
      <c r="M70" s="265">
        <v>5.1730443976721302E-2</v>
      </c>
      <c r="N70" s="265">
        <v>5.1979362870458373E-2</v>
      </c>
      <c r="O70" s="265">
        <v>5.2087787647685367E-2</v>
      </c>
    </row>
    <row r="71" spans="1:15" x14ac:dyDescent="0.25">
      <c r="A71" s="266" t="s">
        <v>251</v>
      </c>
      <c r="B71" s="267">
        <v>2.2438823711012461E-2</v>
      </c>
      <c r="C71" s="267">
        <v>2.2436196762279721E-2</v>
      </c>
      <c r="D71" s="267">
        <v>2.245946661761614E-2</v>
      </c>
      <c r="E71" s="267">
        <v>2.2488315231276357E-2</v>
      </c>
      <c r="F71" s="267">
        <v>2.2535197399376317E-2</v>
      </c>
      <c r="G71" s="267">
        <v>2.2586251459955048E-2</v>
      </c>
      <c r="H71" s="267">
        <v>2.2622986233981318E-2</v>
      </c>
      <c r="I71" s="267">
        <v>2.2666287058410148E-2</v>
      </c>
      <c r="J71" s="267">
        <v>2.2666287058410148E-2</v>
      </c>
      <c r="K71" s="267">
        <v>2.2741897599562584E-2</v>
      </c>
      <c r="L71" s="267">
        <v>2.2723581454327433E-2</v>
      </c>
      <c r="M71" s="265">
        <v>2.2761395349757369E-2</v>
      </c>
      <c r="N71" s="265">
        <v>2.2870919663001681E-2</v>
      </c>
      <c r="O71" s="265">
        <v>2.2918626564981559E-2</v>
      </c>
    </row>
    <row r="72" spans="1:15" x14ac:dyDescent="0.25">
      <c r="A72" s="263" t="s">
        <v>252</v>
      </c>
      <c r="B72" s="268">
        <v>57.797216863054452</v>
      </c>
      <c r="C72" s="268">
        <v>57.976516563680136</v>
      </c>
      <c r="D72" s="268">
        <v>57.997623837592116</v>
      </c>
      <c r="E72" s="268">
        <v>58.232467914397034</v>
      </c>
      <c r="F72" s="268">
        <v>58.466079595894804</v>
      </c>
      <c r="G72" s="268">
        <v>58.730260256064447</v>
      </c>
      <c r="H72" s="268">
        <v>59.004476170486406</v>
      </c>
      <c r="I72" s="268">
        <v>58.923522076850837</v>
      </c>
      <c r="J72" s="268">
        <v>58.546482660066637</v>
      </c>
      <c r="K72" s="268">
        <v>58.420337641450764</v>
      </c>
      <c r="L72" s="268">
        <v>58.636460728216612</v>
      </c>
      <c r="M72" s="263">
        <v>58.920589790442818</v>
      </c>
      <c r="N72" s="263">
        <v>59.204106553522863</v>
      </c>
      <c r="O72" s="263">
        <v>59.32760156595667</v>
      </c>
    </row>
    <row r="75" spans="1:15" x14ac:dyDescent="0.25">
      <c r="A75" t="s">
        <v>235</v>
      </c>
    </row>
    <row r="76" spans="1:15" x14ac:dyDescent="0.25">
      <c r="A76" t="s">
        <v>236</v>
      </c>
    </row>
    <row r="77" spans="1:15" x14ac:dyDescent="0.25">
      <c r="A77" t="s">
        <v>237</v>
      </c>
    </row>
    <row r="78" spans="1:15" x14ac:dyDescent="0.25">
      <c r="A78" t="s">
        <v>238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2:AF41"/>
  <sheetViews>
    <sheetView workbookViewId="0">
      <selection activeCell="C9" sqref="C9"/>
    </sheetView>
  </sheetViews>
  <sheetFormatPr defaultRowHeight="15" x14ac:dyDescent="0.25"/>
  <cols>
    <col min="1" max="1" width="23.7109375" customWidth="1"/>
    <col min="2" max="4" width="7.85546875" bestFit="1" customWidth="1"/>
    <col min="5" max="5" width="9.7109375" bestFit="1" customWidth="1"/>
    <col min="6" max="7" width="9.42578125" bestFit="1" customWidth="1"/>
    <col min="8" max="8" width="9.7109375" bestFit="1" customWidth="1"/>
    <col min="9" max="9" width="10.7109375" bestFit="1" customWidth="1"/>
    <col min="10" max="11" width="12.7109375" bestFit="1" customWidth="1"/>
    <col min="12" max="12" width="10.42578125" customWidth="1"/>
    <col min="17" max="17" width="17.7109375" customWidth="1"/>
    <col min="18" max="18" width="12.7109375" customWidth="1"/>
    <col min="19" max="20" width="9.140625" customWidth="1"/>
    <col min="21" max="21" width="12.5703125" customWidth="1"/>
    <col min="22" max="22" width="9.140625" customWidth="1"/>
    <col min="23" max="23" width="10.5703125" customWidth="1"/>
    <col min="24" max="24" width="9.140625" customWidth="1"/>
    <col min="25" max="25" width="7.85546875" customWidth="1"/>
    <col min="26" max="26" width="9.42578125" bestFit="1" customWidth="1"/>
    <col min="27" max="27" width="9.5703125" customWidth="1"/>
    <col min="28" max="28" width="12.7109375" customWidth="1"/>
    <col min="29" max="29" width="9" customWidth="1"/>
    <col min="30" max="30" width="9.5703125" customWidth="1"/>
    <col min="31" max="31" width="9.42578125" customWidth="1"/>
    <col min="32" max="32" width="9" customWidth="1"/>
    <col min="33" max="33" width="9.140625" customWidth="1"/>
  </cols>
  <sheetData>
    <row r="2" spans="1:32" ht="31.5" x14ac:dyDescent="0.25">
      <c r="A2" s="300" t="s">
        <v>322</v>
      </c>
      <c r="B2" s="260" t="s">
        <v>108</v>
      </c>
      <c r="C2" s="260" t="s">
        <v>107</v>
      </c>
      <c r="D2" s="260" t="s">
        <v>106</v>
      </c>
      <c r="E2" s="260" t="s">
        <v>105</v>
      </c>
      <c r="F2" s="260" t="s">
        <v>104</v>
      </c>
      <c r="G2" s="260" t="s">
        <v>103</v>
      </c>
      <c r="H2" s="260" t="s">
        <v>102</v>
      </c>
      <c r="I2" s="260" t="s">
        <v>82</v>
      </c>
      <c r="J2" s="260" t="s">
        <v>245</v>
      </c>
      <c r="K2" s="260" t="s">
        <v>79</v>
      </c>
      <c r="L2" s="260" t="s">
        <v>1</v>
      </c>
      <c r="M2" s="260" t="s">
        <v>274</v>
      </c>
      <c r="N2" s="260" t="s">
        <v>314</v>
      </c>
      <c r="R2" s="327" t="s">
        <v>108</v>
      </c>
      <c r="S2" s="327"/>
      <c r="T2" s="327"/>
      <c r="U2" s="327"/>
      <c r="V2" s="327"/>
      <c r="W2" s="327" t="s">
        <v>107</v>
      </c>
      <c r="X2" s="327"/>
      <c r="Y2" s="327"/>
      <c r="Z2" s="327"/>
      <c r="AA2" s="327"/>
      <c r="AB2" s="327" t="s">
        <v>106</v>
      </c>
      <c r="AC2" s="327"/>
      <c r="AD2" s="327"/>
      <c r="AE2" s="327"/>
      <c r="AF2" s="327"/>
    </row>
    <row r="3" spans="1:32" ht="18" x14ac:dyDescent="0.25">
      <c r="A3" s="254" t="s">
        <v>222</v>
      </c>
      <c r="B3" s="262">
        <f>SUM(B4:B9)</f>
        <v>2.9053740000000006</v>
      </c>
      <c r="C3" s="262">
        <f>SUM(C4:C9)</f>
        <v>2.5632337000000001</v>
      </c>
      <c r="D3" s="262">
        <f>SUM(D4:D9)</f>
        <v>2.646989085</v>
      </c>
      <c r="E3" s="263">
        <v>2.9624403304999998</v>
      </c>
      <c r="F3" s="263">
        <v>4.2722600000000002</v>
      </c>
      <c r="G3" s="263">
        <v>4.6162100000000006</v>
      </c>
      <c r="H3" s="263">
        <v>5.1846999999999985</v>
      </c>
      <c r="I3" s="263">
        <v>4.0751100000000005</v>
      </c>
      <c r="J3" s="263">
        <v>3.9658800000000003</v>
      </c>
      <c r="K3" s="263">
        <v>4.5619799999999993</v>
      </c>
      <c r="L3" s="263">
        <v>4.3402299999999991</v>
      </c>
      <c r="M3" s="263">
        <v>4.6457100000000002</v>
      </c>
      <c r="N3" s="263">
        <v>4.4102666390589542</v>
      </c>
      <c r="R3" s="254" t="s">
        <v>234</v>
      </c>
      <c r="S3" s="254" t="s">
        <v>258</v>
      </c>
      <c r="T3" s="254" t="s">
        <v>259</v>
      </c>
      <c r="U3" s="254" t="s">
        <v>312</v>
      </c>
      <c r="V3" s="254" t="s">
        <v>260</v>
      </c>
      <c r="W3" s="254" t="s">
        <v>234</v>
      </c>
      <c r="X3" s="254" t="s">
        <v>258</v>
      </c>
      <c r="Y3" s="254" t="s">
        <v>259</v>
      </c>
      <c r="Z3" s="254" t="s">
        <v>312</v>
      </c>
      <c r="AA3" s="254" t="s">
        <v>260</v>
      </c>
      <c r="AB3" s="254" t="s">
        <v>234</v>
      </c>
      <c r="AC3" s="254" t="s">
        <v>258</v>
      </c>
      <c r="AD3" s="254" t="s">
        <v>259</v>
      </c>
      <c r="AE3" s="254" t="s">
        <v>312</v>
      </c>
      <c r="AF3" s="254" t="s">
        <v>260</v>
      </c>
    </row>
    <row r="4" spans="1:32" x14ac:dyDescent="0.25">
      <c r="A4" s="258" t="s">
        <v>26</v>
      </c>
      <c r="B4" s="264">
        <v>1.4551100000000006</v>
      </c>
      <c r="C4" s="264">
        <v>1.1485699999999999</v>
      </c>
      <c r="D4" s="264">
        <v>1.1753</v>
      </c>
      <c r="E4" s="265">
        <v>1.2667699999999997</v>
      </c>
      <c r="F4" s="265">
        <v>1.8971200000000001</v>
      </c>
      <c r="G4" s="265">
        <v>2.1240000000000006</v>
      </c>
      <c r="H4" s="265">
        <v>2.6058799999999995</v>
      </c>
      <c r="I4" s="265">
        <v>1.8950199999999999</v>
      </c>
      <c r="J4" s="265">
        <v>2.0122499999999999</v>
      </c>
      <c r="K4" s="265">
        <v>1.9201199999999994</v>
      </c>
      <c r="L4" s="265">
        <v>1.8373599999999999</v>
      </c>
      <c r="M4" s="265">
        <v>1.8659000000000001</v>
      </c>
      <c r="N4" s="265">
        <v>1.9556500000000001</v>
      </c>
      <c r="Q4" s="258" t="str">
        <f>+A20</f>
        <v>Field peas</v>
      </c>
      <c r="R4" s="256">
        <f>R11*1000</f>
        <v>1455.1100000000006</v>
      </c>
      <c r="S4" s="257">
        <v>143.8176</v>
      </c>
      <c r="T4" s="257">
        <v>267.51960000000003</v>
      </c>
      <c r="U4" s="257">
        <f>U11*1000</f>
        <v>1331.4080000000006</v>
      </c>
      <c r="V4" s="257">
        <f>V11*1000</f>
        <v>987.65962727394094</v>
      </c>
      <c r="W4" s="257">
        <f>W11*1000</f>
        <v>1148.57</v>
      </c>
      <c r="X4" s="257">
        <v>388.48550000000006</v>
      </c>
      <c r="Y4" s="257">
        <v>106.795</v>
      </c>
      <c r="Z4" s="257">
        <f t="shared" ref="Z4:AA4" si="0">Z11*1000</f>
        <v>1430.2604999999999</v>
      </c>
      <c r="AA4" s="257">
        <f t="shared" si="0"/>
        <v>1022.3354205642912</v>
      </c>
      <c r="AB4" s="256">
        <f>AB11*1000</f>
        <v>1175.3</v>
      </c>
      <c r="AC4" s="257">
        <v>189.13839999999999</v>
      </c>
      <c r="AD4" s="257">
        <v>88.615899999999996</v>
      </c>
      <c r="AE4" s="257">
        <f t="shared" ref="AE4:AF4" si="1">AE11*1000</f>
        <v>1275.8225</v>
      </c>
      <c r="AF4" s="257">
        <f t="shared" si="1"/>
        <v>900.16010820652559</v>
      </c>
    </row>
    <row r="5" spans="1:32" x14ac:dyDescent="0.25">
      <c r="A5" s="258" t="s">
        <v>27</v>
      </c>
      <c r="B5" s="264">
        <v>0.73054999999999992</v>
      </c>
      <c r="C5" s="264">
        <v>0.66957</v>
      </c>
      <c r="D5" s="264">
        <v>0.63252999999999993</v>
      </c>
      <c r="E5" s="265">
        <v>0.79602000000000006</v>
      </c>
      <c r="F5" s="265">
        <v>1.2234499999999995</v>
      </c>
      <c r="G5" s="265">
        <v>1.27152</v>
      </c>
      <c r="H5" s="265">
        <v>1.3825700000000001</v>
      </c>
      <c r="I5" s="265">
        <v>0.99661</v>
      </c>
      <c r="J5" s="265">
        <v>1.0331899999999998</v>
      </c>
      <c r="K5" s="265">
        <v>1.25386</v>
      </c>
      <c r="L5" s="265">
        <v>1.1264399999999999</v>
      </c>
      <c r="M5" s="265">
        <v>1.2921800000000001</v>
      </c>
      <c r="N5" s="265">
        <v>1.206612</v>
      </c>
      <c r="Q5" s="258" t="str">
        <f t="shared" ref="Q5" si="2">+A21</f>
        <v>Broad beans</v>
      </c>
      <c r="R5" s="256">
        <f>R12*1000</f>
        <v>730.55</v>
      </c>
      <c r="S5" s="257">
        <v>28.815799999999996</v>
      </c>
      <c r="T5" s="257">
        <v>236.05109999999996</v>
      </c>
      <c r="U5" s="257">
        <f t="shared" ref="U5" si="3">U12*1000</f>
        <v>523.3146999999999</v>
      </c>
      <c r="V5" s="257">
        <f>V12*1000</f>
        <v>159.07714512864507</v>
      </c>
      <c r="W5" s="257">
        <f>W12*1000</f>
        <v>669.57</v>
      </c>
      <c r="X5" s="257">
        <v>16.4376</v>
      </c>
      <c r="Y5" s="257">
        <v>206.08770000000001</v>
      </c>
      <c r="Z5" s="257">
        <f t="shared" ref="Z5:AA5" si="4">Z12*1000</f>
        <v>479.91990000000004</v>
      </c>
      <c r="AA5" s="257">
        <f t="shared" si="4"/>
        <v>157.20799284952187</v>
      </c>
      <c r="AB5" s="256">
        <f>AB12*1000</f>
        <v>632.53</v>
      </c>
      <c r="AC5" s="257">
        <v>20.956900000000001</v>
      </c>
      <c r="AD5" s="257">
        <v>144.07389999999998</v>
      </c>
      <c r="AE5" s="257">
        <f t="shared" ref="AE5:AF5" si="5">AE12*1000</f>
        <v>509.4129999999999</v>
      </c>
      <c r="AF5" s="257">
        <f t="shared" si="5"/>
        <v>251.40310602256832</v>
      </c>
    </row>
    <row r="6" spans="1:32" x14ac:dyDescent="0.25">
      <c r="A6" s="258" t="s">
        <v>28</v>
      </c>
      <c r="B6" s="264">
        <v>0.13241</v>
      </c>
      <c r="C6" s="264">
        <v>0.12999000000000002</v>
      </c>
      <c r="D6" s="264">
        <v>0.15301999999999999</v>
      </c>
      <c r="E6" s="265">
        <v>0.20946000000000001</v>
      </c>
      <c r="F6" s="265">
        <v>0.36370999999999998</v>
      </c>
      <c r="G6" s="265">
        <v>0.29632999999999998</v>
      </c>
      <c r="H6" s="265">
        <v>0.26364000000000004</v>
      </c>
      <c r="I6" s="265">
        <v>0.18598000000000001</v>
      </c>
      <c r="J6" s="265">
        <v>0.2145</v>
      </c>
      <c r="K6" s="265">
        <v>0.34232999999999997</v>
      </c>
      <c r="L6" s="265">
        <v>0.32145999999999997</v>
      </c>
      <c r="M6" s="265">
        <v>0.45171</v>
      </c>
      <c r="N6" s="265">
        <v>0.34747421145048418</v>
      </c>
      <c r="Q6" s="258" t="str">
        <f>+A22</f>
        <v>Lupins</v>
      </c>
      <c r="R6" s="256">
        <f>R13*1000</f>
        <v>132.41</v>
      </c>
      <c r="S6" s="257">
        <v>83.207800000000006</v>
      </c>
      <c r="T6" s="257">
        <v>0.14830000000000002</v>
      </c>
      <c r="U6" s="257">
        <f t="shared" ref="U6" si="6">U13*1000</f>
        <v>215.46950000000004</v>
      </c>
      <c r="V6" s="257">
        <f t="shared" ref="V6:V7" si="7">V13*1000</f>
        <v>215.46950000000004</v>
      </c>
      <c r="W6" s="257">
        <f>W13*1000</f>
        <v>129.99</v>
      </c>
      <c r="X6" s="257">
        <v>104.73359999999998</v>
      </c>
      <c r="Y6" s="257">
        <v>0.22830000000000003</v>
      </c>
      <c r="Z6" s="257">
        <f t="shared" ref="Z6:AA6" si="8">Z13*1000</f>
        <v>234.49530000000001</v>
      </c>
      <c r="AA6" s="257">
        <f t="shared" si="8"/>
        <v>234.49530000000001</v>
      </c>
      <c r="AB6" s="256">
        <f>AB13*1000</f>
        <v>153.01999999999998</v>
      </c>
      <c r="AC6" s="257">
        <v>52.28779999999999</v>
      </c>
      <c r="AD6" s="257">
        <v>0.3135</v>
      </c>
      <c r="AE6" s="257">
        <f t="shared" ref="AE6:AF6" si="9">AE13*1000</f>
        <v>204.99429999999998</v>
      </c>
      <c r="AF6" s="257">
        <f t="shared" si="9"/>
        <v>204.99429999999998</v>
      </c>
    </row>
    <row r="7" spans="1:32" x14ac:dyDescent="0.25">
      <c r="A7" s="258" t="s">
        <v>323</v>
      </c>
      <c r="B7" s="264"/>
      <c r="C7" s="264"/>
      <c r="D7" s="264"/>
      <c r="E7" s="265">
        <v>4.9299999999999997E-2</v>
      </c>
      <c r="F7" s="265">
        <v>5.9420000000000001E-2</v>
      </c>
      <c r="G7" s="265">
        <v>7.5299999999999992E-2</v>
      </c>
      <c r="H7" s="265">
        <v>8.8450000000000001E-2</v>
      </c>
      <c r="I7" s="265">
        <v>0.11378000000000001</v>
      </c>
      <c r="J7" s="265">
        <v>0.11025</v>
      </c>
      <c r="K7" s="265">
        <v>0.11594</v>
      </c>
      <c r="L7" s="265">
        <v>0.13166</v>
      </c>
      <c r="M7" s="265">
        <v>0.11332333333333333</v>
      </c>
      <c r="N7" s="265">
        <v>0.11434777777777781</v>
      </c>
      <c r="Q7" s="259" t="s">
        <v>261</v>
      </c>
      <c r="R7" s="256">
        <f>R14*1000</f>
        <v>587.30400000000009</v>
      </c>
      <c r="S7" s="257">
        <v>594.17949999999996</v>
      </c>
      <c r="T7" s="257">
        <v>34.585900000000002</v>
      </c>
      <c r="U7" s="257">
        <f t="shared" ref="U7" si="10">U14*1000</f>
        <v>1146.8976000000002</v>
      </c>
      <c r="V7" s="257">
        <f t="shared" si="7"/>
        <v>426.73663582015456</v>
      </c>
      <c r="W7" s="257">
        <f>W14*1000</f>
        <v>615.10370000000023</v>
      </c>
      <c r="X7" s="257">
        <v>700.61570000000006</v>
      </c>
      <c r="Y7" s="257">
        <v>38.402499999999996</v>
      </c>
      <c r="Z7" s="257">
        <f t="shared" ref="Z7:AA7" si="11">Z14*1000</f>
        <v>1277.3169000000005</v>
      </c>
      <c r="AA7" s="257">
        <f t="shared" si="11"/>
        <v>611.4540876810928</v>
      </c>
      <c r="AB7" s="256">
        <f>AB14*1000</f>
        <v>686.13908499999991</v>
      </c>
      <c r="AC7" s="257">
        <v>664.67690000000005</v>
      </c>
      <c r="AD7" s="257">
        <v>35.082700000000003</v>
      </c>
      <c r="AE7" s="257">
        <f t="shared" ref="AE7:AF7" si="12">AE14*1000</f>
        <v>1315.7332849999998</v>
      </c>
      <c r="AF7" s="257">
        <f t="shared" si="12"/>
        <v>551.77554859571012</v>
      </c>
    </row>
    <row r="8" spans="1:32" x14ac:dyDescent="0.25">
      <c r="A8" s="258" t="s">
        <v>324</v>
      </c>
      <c r="B8" s="264"/>
      <c r="C8" s="264"/>
      <c r="D8" s="264"/>
      <c r="E8" s="265">
        <v>7.0449999999999999E-2</v>
      </c>
      <c r="F8" s="265">
        <v>7.3889999999999997E-2</v>
      </c>
      <c r="G8" s="265">
        <v>9.756999999999999E-2</v>
      </c>
      <c r="H8" s="265">
        <v>0.17219000000000001</v>
      </c>
      <c r="I8" s="265">
        <v>0.20537</v>
      </c>
      <c r="J8" s="265">
        <v>0.17280000000000001</v>
      </c>
      <c r="K8" s="265">
        <v>0.13741</v>
      </c>
      <c r="L8" s="265">
        <v>0.18115999999999999</v>
      </c>
      <c r="M8" s="265">
        <v>0.17538333333333336</v>
      </c>
      <c r="N8" s="265">
        <v>0.17644777777777779</v>
      </c>
      <c r="Q8" s="136"/>
      <c r="R8" s="136"/>
      <c r="S8" s="136"/>
      <c r="T8" s="136"/>
      <c r="U8" s="136"/>
      <c r="V8" s="136"/>
      <c r="AB8" s="136"/>
      <c r="AC8" s="136"/>
      <c r="AD8" s="136"/>
      <c r="AE8" s="136"/>
      <c r="AF8" s="136"/>
    </row>
    <row r="9" spans="1:32" x14ac:dyDescent="0.25">
      <c r="A9" s="258" t="s">
        <v>325</v>
      </c>
      <c r="B9" s="264">
        <v>0.58730400000000005</v>
      </c>
      <c r="C9" s="264">
        <v>0.61510370000000025</v>
      </c>
      <c r="D9" s="264">
        <v>0.68613908499999987</v>
      </c>
      <c r="E9" s="265">
        <v>0.57044033049999987</v>
      </c>
      <c r="F9" s="265">
        <v>0.65467000000000009</v>
      </c>
      <c r="G9" s="265">
        <v>0.75148999999999999</v>
      </c>
      <c r="H9" s="265">
        <v>0.67196999999999985</v>
      </c>
      <c r="I9" s="265">
        <v>0.67835000000000012</v>
      </c>
      <c r="J9" s="265">
        <v>0.4228900000000001</v>
      </c>
      <c r="K9" s="265">
        <v>0.79231999999999991</v>
      </c>
      <c r="L9" s="265">
        <v>0.74214999999999987</v>
      </c>
      <c r="M9" s="265">
        <v>0.7472133333333334</v>
      </c>
      <c r="N9" s="265">
        <v>0.60973487205291377</v>
      </c>
    </row>
    <row r="10" spans="1:32" ht="18" x14ac:dyDescent="0.25">
      <c r="R10" s="254" t="str">
        <f>+R3</f>
        <v>production</v>
      </c>
      <c r="S10" s="254" t="s">
        <v>258</v>
      </c>
      <c r="T10" s="254" t="s">
        <v>259</v>
      </c>
      <c r="U10" s="254" t="s">
        <v>312</v>
      </c>
      <c r="V10" s="254" t="s">
        <v>260</v>
      </c>
      <c r="W10" s="254" t="str">
        <f>+W3</f>
        <v>production</v>
      </c>
      <c r="X10" s="254" t="s">
        <v>258</v>
      </c>
      <c r="Y10" s="254" t="s">
        <v>259</v>
      </c>
      <c r="Z10" s="254" t="s">
        <v>312</v>
      </c>
      <c r="AA10" s="254" t="s">
        <v>260</v>
      </c>
      <c r="AB10" s="254" t="str">
        <f>+AB3</f>
        <v>production</v>
      </c>
      <c r="AC10" s="254" t="s">
        <v>258</v>
      </c>
      <c r="AD10" s="254" t="s">
        <v>259</v>
      </c>
      <c r="AE10" s="254" t="s">
        <v>312</v>
      </c>
      <c r="AF10" s="254" t="s">
        <v>260</v>
      </c>
    </row>
    <row r="11" spans="1:32" x14ac:dyDescent="0.25">
      <c r="A11" s="254" t="s">
        <v>226</v>
      </c>
      <c r="B11" s="262">
        <f>SUM(B12:B17)</f>
        <v>3.217089800000001</v>
      </c>
      <c r="C11" s="262">
        <f>SUM(C12:C17)</f>
        <v>3.4219926000000003</v>
      </c>
      <c r="D11" s="262">
        <f>SUM(D12:D17)</f>
        <v>3.3059630850000001</v>
      </c>
      <c r="E11" s="263">
        <v>3.5797722445</v>
      </c>
      <c r="F11" s="263">
        <v>4.3116373209999992</v>
      </c>
      <c r="G11" s="263">
        <v>4.5528519260000015</v>
      </c>
      <c r="H11" s="263">
        <v>5.5843285699999994</v>
      </c>
      <c r="I11" s="263">
        <v>5.1441777850000001</v>
      </c>
      <c r="J11" s="263">
        <v>4.8432664209999992</v>
      </c>
      <c r="K11" s="263">
        <v>5.5779132429999994</v>
      </c>
      <c r="L11" s="263">
        <v>5.4654053379999983</v>
      </c>
      <c r="M11" s="263">
        <v>5.9462760940000008</v>
      </c>
      <c r="N11" s="263">
        <v>5.9762829091626948</v>
      </c>
      <c r="Q11" s="258" t="str">
        <f>+Q4</f>
        <v>Field peas</v>
      </c>
      <c r="R11" s="256">
        <v>1.4551100000000006</v>
      </c>
      <c r="S11" s="257">
        <f t="shared" ref="S11:T14" si="13">+S4/1000</f>
        <v>0.14381759999999999</v>
      </c>
      <c r="T11" s="257">
        <f t="shared" si="13"/>
        <v>0.26751960000000002</v>
      </c>
      <c r="U11" s="257">
        <f>R11+S11-T11</f>
        <v>1.3314080000000006</v>
      </c>
      <c r="V11" s="257">
        <f>+U11*R22</f>
        <v>0.98765962727394097</v>
      </c>
      <c r="W11" s="257">
        <v>1.1485699999999999</v>
      </c>
      <c r="X11" s="257">
        <f t="shared" ref="X11:Y14" si="14">+X4/1000</f>
        <v>0.38848550000000004</v>
      </c>
      <c r="Y11" s="257">
        <f t="shared" si="14"/>
        <v>0.106795</v>
      </c>
      <c r="Z11" s="257">
        <f>+W11+X11-Y11</f>
        <v>1.4302604999999999</v>
      </c>
      <c r="AA11" s="257">
        <f>+Z11*S22</f>
        <v>1.0223354205642912</v>
      </c>
      <c r="AB11" s="256">
        <v>1.1753</v>
      </c>
      <c r="AC11" s="257">
        <f t="shared" ref="AC11:AD14" si="15">+AC4/1000</f>
        <v>0.18913839999999998</v>
      </c>
      <c r="AD11" s="257">
        <f t="shared" si="15"/>
        <v>8.8615899999999997E-2</v>
      </c>
      <c r="AE11" s="257">
        <f>AB11+AC11-AD11</f>
        <v>1.2758225000000001</v>
      </c>
      <c r="AF11" s="257">
        <f>+AE11*T22</f>
        <v>0.90016010820652559</v>
      </c>
    </row>
    <row r="12" spans="1:32" x14ac:dyDescent="0.25">
      <c r="A12" s="258" t="s">
        <v>26</v>
      </c>
      <c r="B12" s="257">
        <f>U11</f>
        <v>1.3314080000000006</v>
      </c>
      <c r="C12" s="257">
        <f>Z11</f>
        <v>1.4302604999999999</v>
      </c>
      <c r="D12" s="257">
        <f>AE11</f>
        <v>1.2758225000000001</v>
      </c>
      <c r="E12" s="265">
        <v>1.3202130969999999</v>
      </c>
      <c r="F12" s="265">
        <v>1.469008667</v>
      </c>
      <c r="G12" s="265">
        <v>1.5422411180000009</v>
      </c>
      <c r="H12" s="265">
        <v>2.3549635879999995</v>
      </c>
      <c r="I12" s="265">
        <v>2.3390524400000001</v>
      </c>
      <c r="J12" s="265">
        <v>2.1704849980000001</v>
      </c>
      <c r="K12" s="265">
        <v>2.2661697579999998</v>
      </c>
      <c r="L12" s="265">
        <v>2.1744144729999997</v>
      </c>
      <c r="M12" s="265">
        <v>2.254585488</v>
      </c>
      <c r="N12" s="265">
        <v>2.6876272275055135</v>
      </c>
      <c r="Q12" s="258" t="str">
        <f>+Q5</f>
        <v>Broad beans</v>
      </c>
      <c r="R12" s="256">
        <v>0.73054999999999992</v>
      </c>
      <c r="S12" s="257">
        <f t="shared" si="13"/>
        <v>2.8815799999999996E-2</v>
      </c>
      <c r="T12" s="257">
        <f t="shared" si="13"/>
        <v>0.23605109999999996</v>
      </c>
      <c r="U12" s="257">
        <f>R12+S12-T12</f>
        <v>0.52331469999999991</v>
      </c>
      <c r="V12" s="257">
        <f>+U12*R23</f>
        <v>0.15907714512864507</v>
      </c>
      <c r="W12" s="257">
        <v>0.66957</v>
      </c>
      <c r="X12" s="257">
        <f t="shared" si="14"/>
        <v>1.64376E-2</v>
      </c>
      <c r="Y12" s="257">
        <f t="shared" si="14"/>
        <v>0.20608770000000001</v>
      </c>
      <c r="Z12" s="257">
        <f t="shared" ref="Z12:Z14" si="16">+W12+X12-Y12</f>
        <v>0.47991990000000007</v>
      </c>
      <c r="AA12" s="257">
        <f>+Z12*S23</f>
        <v>0.15720799284952186</v>
      </c>
      <c r="AB12" s="256">
        <v>0.63252999999999993</v>
      </c>
      <c r="AC12" s="257">
        <f t="shared" si="15"/>
        <v>2.0956900000000001E-2</v>
      </c>
      <c r="AD12" s="257">
        <f t="shared" si="15"/>
        <v>0.14407389999999998</v>
      </c>
      <c r="AE12" s="257">
        <f>AB12+AC12-AD12</f>
        <v>0.50941299999999989</v>
      </c>
      <c r="AF12" s="257">
        <f>+AE12*T23</f>
        <v>0.25140310602256832</v>
      </c>
    </row>
    <row r="13" spans="1:32" x14ac:dyDescent="0.25">
      <c r="A13" s="258" t="s">
        <v>27</v>
      </c>
      <c r="B13" s="257">
        <f>U12</f>
        <v>0.52331469999999991</v>
      </c>
      <c r="C13" s="257">
        <f>Z12</f>
        <v>0.47991990000000007</v>
      </c>
      <c r="D13" s="257">
        <f>AE12</f>
        <v>0.50941299999999989</v>
      </c>
      <c r="E13" s="265">
        <v>0.67379581900000018</v>
      </c>
      <c r="F13" s="265">
        <v>0.97044976499999946</v>
      </c>
      <c r="G13" s="265">
        <v>1.0359233050000001</v>
      </c>
      <c r="H13" s="265">
        <v>1.1942459230000002</v>
      </c>
      <c r="I13" s="265">
        <v>0.74323333199999997</v>
      </c>
      <c r="J13" s="265">
        <v>0.88473714899999978</v>
      </c>
      <c r="K13" s="265">
        <v>1.006945561</v>
      </c>
      <c r="L13" s="265">
        <v>1.0289613059999998</v>
      </c>
      <c r="M13" s="265">
        <v>1.1755247910000002</v>
      </c>
      <c r="N13" s="265">
        <v>1.0131718638923717</v>
      </c>
      <c r="Q13" s="258" t="str">
        <f>+Q6</f>
        <v>Lupins</v>
      </c>
      <c r="R13" s="256">
        <v>0.13241</v>
      </c>
      <c r="S13" s="257">
        <f t="shared" si="13"/>
        <v>8.3207800000000012E-2</v>
      </c>
      <c r="T13" s="257">
        <f t="shared" si="13"/>
        <v>1.4830000000000003E-4</v>
      </c>
      <c r="U13" s="257">
        <f>R13+S13-T13</f>
        <v>0.21546950000000004</v>
      </c>
      <c r="V13" s="257">
        <f>+U13*R24</f>
        <v>0.21546950000000004</v>
      </c>
      <c r="W13" s="257">
        <v>0.12999000000000002</v>
      </c>
      <c r="X13" s="257">
        <f t="shared" si="14"/>
        <v>0.10473359999999998</v>
      </c>
      <c r="Y13" s="257">
        <f t="shared" si="14"/>
        <v>2.2830000000000002E-4</v>
      </c>
      <c r="Z13" s="257">
        <f t="shared" si="16"/>
        <v>0.23449530000000002</v>
      </c>
      <c r="AA13" s="257">
        <f>+Z13*S24</f>
        <v>0.23449530000000002</v>
      </c>
      <c r="AB13" s="256">
        <v>0.15301999999999999</v>
      </c>
      <c r="AC13" s="257">
        <f t="shared" si="15"/>
        <v>5.2287799999999988E-2</v>
      </c>
      <c r="AD13" s="257">
        <f t="shared" si="15"/>
        <v>3.1349999999999998E-4</v>
      </c>
      <c r="AE13" s="257">
        <f>AB13+AC13-AD13</f>
        <v>0.20499429999999999</v>
      </c>
      <c r="AF13" s="257">
        <f>+AE13*T24</f>
        <v>0.20499429999999999</v>
      </c>
    </row>
    <row r="14" spans="1:32" x14ac:dyDescent="0.25">
      <c r="A14" s="258" t="s">
        <v>28</v>
      </c>
      <c r="B14" s="257">
        <f>U13</f>
        <v>0.21546950000000004</v>
      </c>
      <c r="C14" s="257">
        <f>Z13</f>
        <v>0.23449530000000002</v>
      </c>
      <c r="D14" s="257">
        <f>AE13</f>
        <v>0.20499429999999999</v>
      </c>
      <c r="E14" s="265">
        <v>0.28270088000000004</v>
      </c>
      <c r="F14" s="265">
        <v>0.45261447400000004</v>
      </c>
      <c r="G14" s="265">
        <v>0.44403649999999995</v>
      </c>
      <c r="H14" s="265">
        <v>0.46538676399999995</v>
      </c>
      <c r="I14" s="265">
        <v>0.40781549899999997</v>
      </c>
      <c r="J14" s="265">
        <v>0.38325760600000003</v>
      </c>
      <c r="K14" s="265">
        <v>0.52601032699999994</v>
      </c>
      <c r="L14" s="265">
        <v>0.52402991800000009</v>
      </c>
      <c r="M14" s="265">
        <v>0.74325900499999986</v>
      </c>
      <c r="N14" s="265">
        <v>0.63460354216061421</v>
      </c>
      <c r="Q14" s="259" t="str">
        <f>+Q7</f>
        <v xml:space="preserve">Other pulses </v>
      </c>
      <c r="R14" s="256">
        <v>0.58730400000000005</v>
      </c>
      <c r="S14" s="257">
        <f t="shared" si="13"/>
        <v>0.59417949999999997</v>
      </c>
      <c r="T14" s="257">
        <f t="shared" si="13"/>
        <v>3.4585900000000003E-2</v>
      </c>
      <c r="U14" s="257">
        <f>R14+S14-T14</f>
        <v>1.1468976000000002</v>
      </c>
      <c r="V14" s="257">
        <f>+U14*R25</f>
        <v>0.42673663582015459</v>
      </c>
      <c r="W14" s="257">
        <v>0.61510370000000025</v>
      </c>
      <c r="X14" s="257">
        <f t="shared" si="14"/>
        <v>0.70061570000000006</v>
      </c>
      <c r="Y14" s="257">
        <f t="shared" si="14"/>
        <v>3.8402499999999999E-2</v>
      </c>
      <c r="Z14" s="257">
        <f t="shared" si="16"/>
        <v>1.2773169000000004</v>
      </c>
      <c r="AA14" s="257">
        <f>+Z14*S25</f>
        <v>0.61145408768109277</v>
      </c>
      <c r="AB14" s="256">
        <v>0.68613908499999987</v>
      </c>
      <c r="AC14" s="257">
        <f t="shared" si="15"/>
        <v>0.66467690000000001</v>
      </c>
      <c r="AD14" s="257">
        <f t="shared" si="15"/>
        <v>3.5082700000000001E-2</v>
      </c>
      <c r="AE14" s="257">
        <f>AB14+AC14-AD14</f>
        <v>1.3157332849999999</v>
      </c>
      <c r="AF14" s="257">
        <f>+AE14*T25</f>
        <v>0.5517755485957101</v>
      </c>
    </row>
    <row r="15" spans="1:32" x14ac:dyDescent="0.25">
      <c r="A15" s="258" t="s">
        <v>323</v>
      </c>
      <c r="B15" s="257"/>
      <c r="C15" s="257"/>
      <c r="D15" s="257"/>
      <c r="E15" s="265">
        <v>0.21653207899999996</v>
      </c>
      <c r="F15" s="265">
        <v>0.23581567000000003</v>
      </c>
      <c r="G15" s="265">
        <v>0.28564031200000001</v>
      </c>
      <c r="H15" s="265">
        <v>0.29179198200000001</v>
      </c>
      <c r="I15" s="265">
        <v>0.30395073500000003</v>
      </c>
      <c r="J15" s="265">
        <v>0.32860122800000002</v>
      </c>
      <c r="K15" s="265">
        <v>0.32662118400000001</v>
      </c>
      <c r="L15" s="265">
        <v>0.32320314099999997</v>
      </c>
      <c r="M15" s="265">
        <v>0.34977611933333336</v>
      </c>
      <c r="N15" s="265">
        <v>0.37291906412272674</v>
      </c>
    </row>
    <row r="16" spans="1:32" x14ac:dyDescent="0.25">
      <c r="A16" s="258" t="s">
        <v>324</v>
      </c>
      <c r="B16" s="255"/>
      <c r="C16" s="255"/>
      <c r="D16" s="255"/>
      <c r="E16" s="265">
        <v>0.16541300700000003</v>
      </c>
      <c r="F16" s="265">
        <v>0.176422093</v>
      </c>
      <c r="G16" s="265">
        <v>0.19710264599999999</v>
      </c>
      <c r="H16" s="265">
        <v>0.265505624</v>
      </c>
      <c r="I16" s="265">
        <v>0.33373102500000007</v>
      </c>
      <c r="J16" s="265">
        <v>0.29963874700000004</v>
      </c>
      <c r="K16" s="265">
        <v>0.24709867999999996</v>
      </c>
      <c r="L16" s="265">
        <v>0.27557768999999999</v>
      </c>
      <c r="M16" s="265">
        <v>0.31203532033333337</v>
      </c>
      <c r="N16" s="265">
        <v>0.34272441143392168</v>
      </c>
    </row>
    <row r="17" spans="1:27" x14ac:dyDescent="0.25">
      <c r="A17" s="258" t="s">
        <v>325</v>
      </c>
      <c r="B17" s="257">
        <f>U14</f>
        <v>1.1468976000000002</v>
      </c>
      <c r="C17" s="257">
        <f>Z14</f>
        <v>1.2773169000000004</v>
      </c>
      <c r="D17" s="257">
        <f>AE14</f>
        <v>1.3157332849999999</v>
      </c>
      <c r="E17" s="265">
        <v>0.92111736249999976</v>
      </c>
      <c r="F17" s="265">
        <v>1.0073266520000002</v>
      </c>
      <c r="G17" s="265">
        <v>1.0479080450000002</v>
      </c>
      <c r="H17" s="265">
        <v>1.0124346889999998</v>
      </c>
      <c r="I17" s="265">
        <v>1.016394754</v>
      </c>
      <c r="J17" s="265">
        <v>0.77654669300000001</v>
      </c>
      <c r="K17" s="265">
        <v>1.2050677329999999</v>
      </c>
      <c r="L17" s="265">
        <v>1.1392188099999998</v>
      </c>
      <c r="M17" s="265">
        <v>1.1110953703333335</v>
      </c>
      <c r="N17" s="265">
        <v>0.92523680004754605</v>
      </c>
    </row>
    <row r="18" spans="1:27" x14ac:dyDescent="0.25">
      <c r="B18" s="235"/>
      <c r="C18" s="235"/>
      <c r="D18" s="235"/>
      <c r="E18" s="7"/>
      <c r="F18" s="7"/>
      <c r="G18" s="7"/>
      <c r="H18" s="7"/>
      <c r="I18" s="7"/>
      <c r="J18" s="7"/>
      <c r="K18" s="7"/>
      <c r="L18" s="7"/>
      <c r="M18" s="7"/>
      <c r="N18" s="7"/>
    </row>
    <row r="19" spans="1:27" x14ac:dyDescent="0.25">
      <c r="A19" s="254" t="s">
        <v>229</v>
      </c>
      <c r="B19" s="262">
        <f>SUM(B20:B25)</f>
        <v>0.85002069999999996</v>
      </c>
      <c r="C19" s="262">
        <f>SUM(C20:C25)</f>
        <v>1.2102724</v>
      </c>
      <c r="D19" s="262">
        <f>SUM(D20:D25)</f>
        <v>0.92706</v>
      </c>
      <c r="E19" s="263">
        <v>0.88856483499999994</v>
      </c>
      <c r="F19" s="263">
        <v>0.845707392</v>
      </c>
      <c r="G19" s="263">
        <v>0.98322056999999996</v>
      </c>
      <c r="H19" s="263">
        <v>1.4258719790000001</v>
      </c>
      <c r="I19" s="263">
        <v>1.6797306799999996</v>
      </c>
      <c r="J19" s="263">
        <v>1.4390390720000001</v>
      </c>
      <c r="K19" s="263">
        <v>1.6210227510000002</v>
      </c>
      <c r="L19" s="263">
        <v>1.6350617209999998</v>
      </c>
      <c r="M19" s="263">
        <v>1.8922783669999999</v>
      </c>
      <c r="N19" s="263">
        <v>2.2335219566119657</v>
      </c>
    </row>
    <row r="20" spans="1:27" x14ac:dyDescent="0.25">
      <c r="A20" s="258" t="s">
        <v>26</v>
      </c>
      <c r="B20" s="257">
        <f>S11</f>
        <v>0.14381759999999999</v>
      </c>
      <c r="C20" s="257">
        <f>X11</f>
        <v>0.38848550000000004</v>
      </c>
      <c r="D20" s="257">
        <f>AC11</f>
        <v>0.18913839999999998</v>
      </c>
      <c r="E20" s="265">
        <v>0.15706675299999998</v>
      </c>
      <c r="F20" s="265">
        <v>6.0517905999999996E-2</v>
      </c>
      <c r="G20" s="265">
        <v>0.14140654999999999</v>
      </c>
      <c r="H20" s="265">
        <v>0.417237372</v>
      </c>
      <c r="I20" s="265">
        <v>0.66574417800000008</v>
      </c>
      <c r="J20" s="265">
        <v>0.38541246800000006</v>
      </c>
      <c r="K20" s="265">
        <v>0.57364979700000007</v>
      </c>
      <c r="L20" s="265">
        <v>0.55204256899999993</v>
      </c>
      <c r="M20" s="265">
        <v>0.587477362</v>
      </c>
      <c r="N20" s="265">
        <v>1.0302416696901022</v>
      </c>
    </row>
    <row r="21" spans="1:27" x14ac:dyDescent="0.25">
      <c r="A21" s="258" t="s">
        <v>27</v>
      </c>
      <c r="B21" s="257">
        <f>S12</f>
        <v>2.8815799999999996E-2</v>
      </c>
      <c r="C21" s="257">
        <f>X12</f>
        <v>1.64376E-2</v>
      </c>
      <c r="D21" s="257">
        <f>AC12</f>
        <v>2.0956900000000001E-2</v>
      </c>
      <c r="E21" s="265">
        <v>1.5176505999999999E-2</v>
      </c>
      <c r="F21" s="265">
        <v>2.3320551999999998E-2</v>
      </c>
      <c r="G21" s="265">
        <v>3.5720120000000001E-2</v>
      </c>
      <c r="H21" s="265">
        <v>0.10938927900000002</v>
      </c>
      <c r="I21" s="265">
        <v>7.8071112000000012E-2</v>
      </c>
      <c r="J21" s="265">
        <v>0.11322007399999999</v>
      </c>
      <c r="K21" s="265">
        <v>8.2148114000000008E-2</v>
      </c>
      <c r="L21" s="265">
        <v>0.145449044</v>
      </c>
      <c r="M21" s="265">
        <v>0.24019246300000002</v>
      </c>
      <c r="N21" s="265">
        <v>0.12449326818022781</v>
      </c>
      <c r="Q21" s="254" t="s">
        <v>262</v>
      </c>
      <c r="R21" s="260">
        <v>2011</v>
      </c>
      <c r="S21" s="260">
        <v>2012</v>
      </c>
      <c r="T21" s="260">
        <v>2013</v>
      </c>
      <c r="U21" s="260">
        <v>2014</v>
      </c>
      <c r="V21" s="260">
        <v>2015</v>
      </c>
      <c r="W21" s="260">
        <v>2016</v>
      </c>
      <c r="X21" s="260">
        <v>2017</v>
      </c>
      <c r="Y21" s="260">
        <v>2018</v>
      </c>
      <c r="Z21" s="260">
        <v>2019</v>
      </c>
      <c r="AA21" s="260">
        <v>2020</v>
      </c>
    </row>
    <row r="22" spans="1:27" x14ac:dyDescent="0.25">
      <c r="A22" s="258" t="s">
        <v>28</v>
      </c>
      <c r="B22" s="257">
        <f>S13</f>
        <v>8.3207800000000012E-2</v>
      </c>
      <c r="C22" s="257">
        <f>X13</f>
        <v>0.10473359999999998</v>
      </c>
      <c r="D22" s="257">
        <f>AC13</f>
        <v>5.2287799999999988E-2</v>
      </c>
      <c r="E22" s="265">
        <v>7.3481091000000026E-2</v>
      </c>
      <c r="F22" s="265">
        <v>8.9158913000000006E-2</v>
      </c>
      <c r="G22" s="265">
        <v>0.14798436400000001</v>
      </c>
      <c r="H22" s="265">
        <v>0.20184725699999997</v>
      </c>
      <c r="I22" s="265">
        <v>0.22201702600000001</v>
      </c>
      <c r="J22" s="265">
        <v>0.16900570199999998</v>
      </c>
      <c r="K22" s="265">
        <v>0.18385772600000003</v>
      </c>
      <c r="L22" s="265">
        <v>0.202839298</v>
      </c>
      <c r="M22" s="265">
        <v>0.29176198199999992</v>
      </c>
      <c r="N22" s="265">
        <v>0.28725969845041771</v>
      </c>
      <c r="Q22" s="258" t="s">
        <v>326</v>
      </c>
      <c r="R22" s="261">
        <v>0.74181590261883701</v>
      </c>
      <c r="S22" s="261">
        <v>0.7147896628371484</v>
      </c>
      <c r="T22" s="261">
        <v>0.70555277729192389</v>
      </c>
      <c r="U22" s="261">
        <v>0.75186386343090794</v>
      </c>
      <c r="V22" s="261">
        <v>0.76298595019416349</v>
      </c>
      <c r="W22" s="261">
        <v>0.72819476183651377</v>
      </c>
      <c r="X22" s="261">
        <v>0.79409325584248502</v>
      </c>
      <c r="Y22" s="261">
        <f>+(SUM(T22:X22)-MIN(T22:X22)-MAX(T22:X22))/3</f>
        <v>0.74768152515386177</v>
      </c>
      <c r="Z22" s="261">
        <f>+Y22</f>
        <v>0.74768152515386177</v>
      </c>
      <c r="AA22" s="261">
        <f>+Z22</f>
        <v>0.74768152515386177</v>
      </c>
    </row>
    <row r="23" spans="1:27" x14ac:dyDescent="0.25">
      <c r="A23" s="258" t="s">
        <v>323</v>
      </c>
      <c r="B23" s="257"/>
      <c r="C23" s="257"/>
      <c r="D23" s="257"/>
      <c r="E23" s="265">
        <v>0.17369767699999997</v>
      </c>
      <c r="F23" s="265">
        <v>0.18142226900000002</v>
      </c>
      <c r="G23" s="265">
        <v>0.21658421299999997</v>
      </c>
      <c r="H23" s="265">
        <v>0.209073024</v>
      </c>
      <c r="I23" s="265">
        <v>0.195572618</v>
      </c>
      <c r="J23" s="265">
        <v>0.22655573500000001</v>
      </c>
      <c r="K23" s="265">
        <v>0.21764871100000005</v>
      </c>
      <c r="L23" s="265">
        <v>0.197859596</v>
      </c>
      <c r="M23" s="265">
        <v>0.241467451</v>
      </c>
      <c r="N23" s="265">
        <v>0.26453757223508995</v>
      </c>
      <c r="Q23" s="258" t="s">
        <v>327</v>
      </c>
      <c r="R23" s="261">
        <v>0.3039798903578384</v>
      </c>
      <c r="S23" s="261">
        <v>0.32757131523306671</v>
      </c>
      <c r="T23" s="261">
        <v>0.49351529313654807</v>
      </c>
      <c r="U23" s="261">
        <v>0.64010893769084098</v>
      </c>
      <c r="V23" s="261">
        <v>0.74139802816941591</v>
      </c>
      <c r="W23" s="261">
        <v>0.73603512465357734</v>
      </c>
      <c r="X23" s="261">
        <v>0.82713848421676728</v>
      </c>
      <c r="Y23" s="261">
        <f t="shared" ref="Y23:Y25" si="17">+(SUM(T23:X23)-MIN(T23:X23)-MAX(T23:X23))/3</f>
        <v>0.70584736350461152</v>
      </c>
      <c r="Z23" s="261">
        <f t="shared" ref="Z23:AA25" si="18">+Y23</f>
        <v>0.70584736350461152</v>
      </c>
      <c r="AA23" s="261">
        <f t="shared" si="18"/>
        <v>0.70584736350461152</v>
      </c>
    </row>
    <row r="24" spans="1:27" x14ac:dyDescent="0.25">
      <c r="A24" s="258" t="s">
        <v>324</v>
      </c>
      <c r="B24" s="255"/>
      <c r="C24" s="255"/>
      <c r="D24" s="255"/>
      <c r="E24" s="265">
        <v>0.10042471100000001</v>
      </c>
      <c r="F24" s="265">
        <v>0.11220245999999999</v>
      </c>
      <c r="G24" s="265">
        <v>0.11316985000000002</v>
      </c>
      <c r="H24" s="265">
        <v>0.12627846700000001</v>
      </c>
      <c r="I24" s="265">
        <v>0.15270189300000001</v>
      </c>
      <c r="J24" s="265">
        <v>0.15434718700000002</v>
      </c>
      <c r="K24" s="265">
        <v>0.12600645999999999</v>
      </c>
      <c r="L24" s="265">
        <v>0.10575571500000001</v>
      </c>
      <c r="M24" s="265">
        <v>0.14594870699999998</v>
      </c>
      <c r="N24" s="265">
        <v>0.17816277558239216</v>
      </c>
      <c r="Q24" s="258" t="s">
        <v>328</v>
      </c>
      <c r="R24" s="261">
        <v>1</v>
      </c>
      <c r="S24" s="261">
        <v>1</v>
      </c>
      <c r="T24" s="261">
        <v>1</v>
      </c>
      <c r="U24" s="261">
        <v>1</v>
      </c>
      <c r="V24" s="261">
        <v>1</v>
      </c>
      <c r="W24" s="261">
        <v>1</v>
      </c>
      <c r="X24" s="261">
        <v>1</v>
      </c>
      <c r="Y24" s="261">
        <f t="shared" si="17"/>
        <v>1</v>
      </c>
      <c r="Z24" s="261">
        <f t="shared" si="18"/>
        <v>1</v>
      </c>
      <c r="AA24" s="261">
        <f t="shared" si="18"/>
        <v>1</v>
      </c>
    </row>
    <row r="25" spans="1:27" x14ac:dyDescent="0.25">
      <c r="A25" s="258" t="s">
        <v>325</v>
      </c>
      <c r="B25" s="257">
        <f>S14</f>
        <v>0.59417949999999997</v>
      </c>
      <c r="C25" s="257">
        <f>X14</f>
        <v>0.70061570000000006</v>
      </c>
      <c r="D25" s="257">
        <f>AC14</f>
        <v>0.66467690000000001</v>
      </c>
      <c r="E25" s="265">
        <v>0.36871809700000002</v>
      </c>
      <c r="F25" s="265">
        <v>0.37908529200000002</v>
      </c>
      <c r="G25" s="265">
        <v>0.32835547300000001</v>
      </c>
      <c r="H25" s="265">
        <v>0.36204658000000001</v>
      </c>
      <c r="I25" s="265">
        <v>0.36562385299999994</v>
      </c>
      <c r="J25" s="265">
        <v>0.39049790599999995</v>
      </c>
      <c r="K25" s="265">
        <v>0.43771194299999999</v>
      </c>
      <c r="L25" s="265">
        <v>0.43111549900000001</v>
      </c>
      <c r="M25" s="265">
        <v>0.38543040200000001</v>
      </c>
      <c r="N25" s="265">
        <v>0.34882697247373573</v>
      </c>
      <c r="Q25" s="258" t="s">
        <v>329</v>
      </c>
      <c r="R25" s="261">
        <v>0.37207910786469039</v>
      </c>
      <c r="S25" s="261">
        <v>0.47870194755983619</v>
      </c>
      <c r="T25" s="261">
        <v>0.41936732534338078</v>
      </c>
      <c r="U25" s="261">
        <v>0.48514760881333957</v>
      </c>
      <c r="V25" s="261">
        <v>0.50787258390682066</v>
      </c>
      <c r="W25" s="261">
        <v>0.4302864140340526</v>
      </c>
      <c r="X25" s="261">
        <v>0.48672486782683544</v>
      </c>
      <c r="Y25" s="261">
        <f t="shared" si="17"/>
        <v>0.46738629689140926</v>
      </c>
      <c r="Z25" s="261">
        <f t="shared" si="18"/>
        <v>0.46738629689140926</v>
      </c>
      <c r="AA25" s="261">
        <f t="shared" si="18"/>
        <v>0.46738629689140926</v>
      </c>
    </row>
    <row r="26" spans="1:27" x14ac:dyDescent="0.25">
      <c r="R26" s="236"/>
      <c r="S26" s="236"/>
      <c r="T26" s="236"/>
      <c r="U26" s="236"/>
      <c r="V26" s="236"/>
      <c r="W26" s="236"/>
      <c r="X26" s="236"/>
    </row>
    <row r="27" spans="1:27" x14ac:dyDescent="0.25">
      <c r="A27" s="254" t="s">
        <v>231</v>
      </c>
      <c r="B27" s="262">
        <f>SUM(B28:B33)</f>
        <v>0.53830489999999998</v>
      </c>
      <c r="C27" s="262">
        <f>SUM(C28:C33)</f>
        <v>0.35151350000000003</v>
      </c>
      <c r="D27" s="262">
        <f>SUM(D28:D33)</f>
        <v>0.26808599999999999</v>
      </c>
      <c r="E27" s="263">
        <v>0.2712329209999999</v>
      </c>
      <c r="F27" s="263">
        <v>0.80633007100000009</v>
      </c>
      <c r="G27" s="263">
        <v>1.046578644</v>
      </c>
      <c r="H27" s="263">
        <v>1.0262434090000001</v>
      </c>
      <c r="I27" s="263">
        <v>0.61066289499999993</v>
      </c>
      <c r="J27" s="263">
        <v>0.56165265099999995</v>
      </c>
      <c r="K27" s="263">
        <v>0.60508950800000005</v>
      </c>
      <c r="L27" s="263">
        <v>0.509886383</v>
      </c>
      <c r="M27" s="263">
        <v>0.59171227300000007</v>
      </c>
      <c r="N27" s="263">
        <v>0.66750568650822562</v>
      </c>
      <c r="R27" s="236"/>
      <c r="S27" s="236"/>
      <c r="T27" s="236"/>
      <c r="U27" s="236"/>
      <c r="V27" s="236"/>
      <c r="W27" s="236"/>
      <c r="X27" s="236"/>
    </row>
    <row r="28" spans="1:27" x14ac:dyDescent="0.25">
      <c r="A28" s="258" t="s">
        <v>26</v>
      </c>
      <c r="B28" s="257">
        <f>T11</f>
        <v>0.26751960000000002</v>
      </c>
      <c r="C28" s="257">
        <f>Y11</f>
        <v>0.106795</v>
      </c>
      <c r="D28" s="257">
        <f>AD11</f>
        <v>8.8615899999999997E-2</v>
      </c>
      <c r="E28" s="265">
        <v>0.10362365599999998</v>
      </c>
      <c r="F28" s="265">
        <v>0.48862923900000005</v>
      </c>
      <c r="G28" s="265">
        <v>0.72316543199999994</v>
      </c>
      <c r="H28" s="265">
        <v>0.66815378400000003</v>
      </c>
      <c r="I28" s="265">
        <v>0.22171173800000002</v>
      </c>
      <c r="J28" s="265">
        <v>0.22717747000000002</v>
      </c>
      <c r="K28" s="265">
        <v>0.22760003899999998</v>
      </c>
      <c r="L28" s="265">
        <v>0.21498809599999996</v>
      </c>
      <c r="M28" s="265">
        <v>0.19879187400000001</v>
      </c>
      <c r="N28" s="265">
        <v>0.29826444218458903</v>
      </c>
      <c r="R28" s="236"/>
      <c r="S28" s="236"/>
      <c r="T28" s="236"/>
      <c r="U28" s="236"/>
      <c r="V28" s="236"/>
      <c r="W28" s="236"/>
      <c r="X28" s="236"/>
    </row>
    <row r="29" spans="1:27" x14ac:dyDescent="0.25">
      <c r="A29" s="258" t="s">
        <v>27</v>
      </c>
      <c r="B29" s="257">
        <f>T12</f>
        <v>0.23605109999999996</v>
      </c>
      <c r="C29" s="257">
        <f>Y12</f>
        <v>0.20608770000000001</v>
      </c>
      <c r="D29" s="257">
        <f>AD12</f>
        <v>0.14407389999999998</v>
      </c>
      <c r="E29" s="265">
        <v>0.13740068699999997</v>
      </c>
      <c r="F29" s="265">
        <v>0.27632078700000001</v>
      </c>
      <c r="G29" s="265">
        <v>0.27131681499999999</v>
      </c>
      <c r="H29" s="265">
        <v>0.29771335600000004</v>
      </c>
      <c r="I29" s="265">
        <v>0.33144777999999997</v>
      </c>
      <c r="J29" s="265">
        <v>0.261672925</v>
      </c>
      <c r="K29" s="265">
        <v>0.32906255300000004</v>
      </c>
      <c r="L29" s="265">
        <v>0.242927738</v>
      </c>
      <c r="M29" s="265">
        <v>0.356847672</v>
      </c>
      <c r="N29" s="265">
        <v>0.31793340428785621</v>
      </c>
      <c r="R29" s="236"/>
      <c r="S29" s="236"/>
      <c r="T29" s="236"/>
      <c r="U29" s="236"/>
      <c r="V29" s="236"/>
      <c r="W29" s="236"/>
      <c r="X29" s="236"/>
    </row>
    <row r="30" spans="1:27" x14ac:dyDescent="0.25">
      <c r="A30" s="258" t="s">
        <v>28</v>
      </c>
      <c r="B30" s="257">
        <f>T13</f>
        <v>1.4830000000000003E-4</v>
      </c>
      <c r="C30" s="257">
        <f>Y13</f>
        <v>2.2830000000000002E-4</v>
      </c>
      <c r="D30" s="257">
        <f>AD13</f>
        <v>3.1349999999999998E-4</v>
      </c>
      <c r="E30" s="265">
        <v>2.4021099999999999E-4</v>
      </c>
      <c r="F30" s="265">
        <v>2.5443900000000002E-4</v>
      </c>
      <c r="G30" s="265">
        <v>2.7786399999999995E-4</v>
      </c>
      <c r="H30" s="265">
        <v>1.00493E-4</v>
      </c>
      <c r="I30" s="265">
        <v>1.8152700000000001E-4</v>
      </c>
      <c r="J30" s="265">
        <v>2.48096E-4</v>
      </c>
      <c r="K30" s="265">
        <v>1.7739900000000004E-4</v>
      </c>
      <c r="L30" s="265">
        <v>2.6938E-4</v>
      </c>
      <c r="M30" s="265">
        <v>2.1297699999999996E-4</v>
      </c>
      <c r="N30" s="265">
        <v>1.3036774028758131E-4</v>
      </c>
      <c r="R30" s="236"/>
      <c r="S30" s="236"/>
      <c r="T30" s="236"/>
      <c r="U30" s="236"/>
      <c r="V30" s="236"/>
      <c r="W30" s="236"/>
      <c r="X30" s="236"/>
    </row>
    <row r="31" spans="1:27" x14ac:dyDescent="0.25">
      <c r="A31" s="258" t="s">
        <v>323</v>
      </c>
      <c r="B31" s="257"/>
      <c r="C31" s="257"/>
      <c r="D31" s="257"/>
      <c r="E31" s="265">
        <v>6.4655979999999995E-3</v>
      </c>
      <c r="F31" s="265">
        <v>5.0265989999999997E-3</v>
      </c>
      <c r="G31" s="265">
        <v>6.2439009999999996E-3</v>
      </c>
      <c r="H31" s="265">
        <v>5.7310420000000013E-3</v>
      </c>
      <c r="I31" s="265">
        <v>5.4018829999999988E-3</v>
      </c>
      <c r="J31" s="265">
        <v>8.2045069999999998E-3</v>
      </c>
      <c r="K31" s="265">
        <v>6.9675270000000003E-3</v>
      </c>
      <c r="L31" s="265">
        <v>6.3164549999999995E-3</v>
      </c>
      <c r="M31" s="265">
        <v>5.0146649999999997E-3</v>
      </c>
      <c r="N31" s="265">
        <v>5.9662858901410399E-3</v>
      </c>
    </row>
    <row r="32" spans="1:27" x14ac:dyDescent="0.25">
      <c r="A32" s="258" t="s">
        <v>324</v>
      </c>
      <c r="B32" s="255"/>
      <c r="C32" s="255"/>
      <c r="D32" s="255"/>
      <c r="E32" s="265">
        <v>5.4617040000000004E-3</v>
      </c>
      <c r="F32" s="265">
        <v>9.6703670000000009E-3</v>
      </c>
      <c r="G32" s="265">
        <v>1.3637204E-2</v>
      </c>
      <c r="H32" s="265">
        <v>3.2962842999999999E-2</v>
      </c>
      <c r="I32" s="265">
        <v>2.4340867999999998E-2</v>
      </c>
      <c r="J32" s="265">
        <v>2.7508440000000002E-2</v>
      </c>
      <c r="K32" s="265">
        <v>1.631778E-2</v>
      </c>
      <c r="L32" s="265">
        <v>1.1338025E-2</v>
      </c>
      <c r="M32" s="265">
        <v>9.2967199999999979E-3</v>
      </c>
      <c r="N32" s="265">
        <v>1.1886141926248281E-2</v>
      </c>
    </row>
    <row r="33" spans="1:14" x14ac:dyDescent="0.25">
      <c r="A33" s="258" t="s">
        <v>325</v>
      </c>
      <c r="B33" s="257">
        <f>T14</f>
        <v>3.4585900000000003E-2</v>
      </c>
      <c r="C33" s="257">
        <f>Y14</f>
        <v>3.8402499999999999E-2</v>
      </c>
      <c r="D33" s="257">
        <f>AD14</f>
        <v>3.5082700000000001E-2</v>
      </c>
      <c r="E33" s="265">
        <v>1.8041064999999998E-2</v>
      </c>
      <c r="F33" s="265">
        <v>2.6428639999999996E-2</v>
      </c>
      <c r="G33" s="265">
        <v>3.1937428000000004E-2</v>
      </c>
      <c r="H33" s="265">
        <v>2.1581890999999999E-2</v>
      </c>
      <c r="I33" s="265">
        <v>2.7579099000000003E-2</v>
      </c>
      <c r="J33" s="265">
        <v>3.6841213000000039E-2</v>
      </c>
      <c r="K33" s="265">
        <v>2.4964210000000001E-2</v>
      </c>
      <c r="L33" s="265">
        <v>3.4046688999999998E-2</v>
      </c>
      <c r="M33" s="265">
        <v>2.1548365E-2</v>
      </c>
      <c r="N33" s="265">
        <v>3.3325044479103443E-2</v>
      </c>
    </row>
    <row r="34" spans="1:14" x14ac:dyDescent="0.25">
      <c r="B34" s="235"/>
      <c r="C34" s="235"/>
      <c r="D34" s="235"/>
      <c r="E34" s="7"/>
      <c r="F34" s="7"/>
      <c r="G34" s="7"/>
      <c r="H34" s="7"/>
      <c r="I34" s="7"/>
      <c r="J34" s="7"/>
      <c r="K34" s="7"/>
      <c r="L34" s="7"/>
      <c r="M34" s="7"/>
      <c r="N34" s="7"/>
    </row>
    <row r="35" spans="1:14" x14ac:dyDescent="0.25">
      <c r="A35" s="254" t="s">
        <v>260</v>
      </c>
      <c r="B35" s="262">
        <f>SUM(B36:B41)</f>
        <v>1.7889429082227406</v>
      </c>
      <c r="C35" s="262">
        <f>SUM(C36:C41)</f>
        <v>2.0254928010949058</v>
      </c>
      <c r="D35" s="262">
        <f>SUM(D36:D41)</f>
        <v>1.9083330628248041</v>
      </c>
      <c r="E35" s="263">
        <v>1.9885147589941752</v>
      </c>
      <c r="F35" s="263">
        <v>2.8186840852541755</v>
      </c>
      <c r="G35" s="263">
        <v>3.0569014573841757</v>
      </c>
      <c r="H35" s="263">
        <v>3.754854796594175</v>
      </c>
      <c r="I35" s="263">
        <v>3.481458679684176</v>
      </c>
      <c r="J35" s="263">
        <v>2.7909508838441752</v>
      </c>
      <c r="K35" s="263">
        <v>3.8207831128041749</v>
      </c>
      <c r="L35" s="263">
        <v>3.4086155719841744</v>
      </c>
      <c r="M35" s="263">
        <v>3.8204052597175089</v>
      </c>
      <c r="N35" s="263">
        <v>3.8526800263936565</v>
      </c>
    </row>
    <row r="36" spans="1:14" x14ac:dyDescent="0.25">
      <c r="A36" s="258" t="s">
        <v>26</v>
      </c>
      <c r="B36" s="257">
        <f>V11</f>
        <v>0.98765962727394097</v>
      </c>
      <c r="C36" s="257">
        <f>AA11</f>
        <v>1.0223354205642912</v>
      </c>
      <c r="D36" s="257">
        <f>AF11</f>
        <v>0.90016010820652559</v>
      </c>
      <c r="E36" s="265">
        <v>0.76887184661999997</v>
      </c>
      <c r="F36" s="265">
        <v>1.0571244692400001</v>
      </c>
      <c r="G36" s="265">
        <v>1.2233195370000003</v>
      </c>
      <c r="H36" s="265">
        <v>1.8138704231999998</v>
      </c>
      <c r="I36" s="265">
        <v>1.8688331602000003</v>
      </c>
      <c r="J36" s="265">
        <v>1.3950787212</v>
      </c>
      <c r="K36" s="265">
        <v>1.73</v>
      </c>
      <c r="L36" s="265">
        <v>1.4278695120999998</v>
      </c>
      <c r="M36" s="265">
        <v>1.4788826258000003</v>
      </c>
      <c r="N36" s="265">
        <v>1.9375030027210924</v>
      </c>
    </row>
    <row r="37" spans="1:14" x14ac:dyDescent="0.25">
      <c r="A37" s="258" t="s">
        <v>27</v>
      </c>
      <c r="B37" s="257">
        <f>V12</f>
        <v>0.15907714512864507</v>
      </c>
      <c r="C37" s="257">
        <f>AA12</f>
        <v>0.15720799284952186</v>
      </c>
      <c r="D37" s="257">
        <f>AF12</f>
        <v>0.25140310602256832</v>
      </c>
      <c r="E37" s="265">
        <v>0.53538969396000002</v>
      </c>
      <c r="F37" s="265">
        <v>0.82286856431999966</v>
      </c>
      <c r="G37" s="265">
        <v>0.86277847919999995</v>
      </c>
      <c r="H37" s="265">
        <v>0.9846931241400001</v>
      </c>
      <c r="I37" s="265">
        <v>0.70928953392000005</v>
      </c>
      <c r="J37" s="265">
        <v>0.75663064883999998</v>
      </c>
      <c r="K37" s="265">
        <v>0.8817653552400001</v>
      </c>
      <c r="L37" s="265">
        <v>0.83944676903999993</v>
      </c>
      <c r="M37" s="265">
        <v>1.01136582558</v>
      </c>
      <c r="N37" s="265">
        <v>0.87852947699895045</v>
      </c>
    </row>
    <row r="38" spans="1:14" x14ac:dyDescent="0.25">
      <c r="A38" s="258" t="s">
        <v>323</v>
      </c>
      <c r="B38" s="255"/>
      <c r="C38" s="255"/>
      <c r="D38" s="255"/>
      <c r="E38" s="265">
        <v>0</v>
      </c>
      <c r="F38" s="265">
        <v>0</v>
      </c>
      <c r="G38" s="265">
        <v>0</v>
      </c>
      <c r="H38" s="265">
        <v>0</v>
      </c>
      <c r="I38" s="265">
        <v>0</v>
      </c>
      <c r="J38" s="265">
        <v>0</v>
      </c>
      <c r="K38" s="265">
        <v>0</v>
      </c>
      <c r="L38" s="265">
        <v>0</v>
      </c>
      <c r="M38" s="265">
        <v>0</v>
      </c>
      <c r="N38" s="265">
        <v>0</v>
      </c>
    </row>
    <row r="39" spans="1:14" x14ac:dyDescent="0.25">
      <c r="A39" s="258" t="s">
        <v>28</v>
      </c>
      <c r="B39" s="257">
        <f>V13</f>
        <v>0.21546950000000004</v>
      </c>
      <c r="C39" s="257">
        <f>AA13</f>
        <v>0.23449530000000002</v>
      </c>
      <c r="D39" s="257">
        <f>AF13</f>
        <v>0.20499429999999999</v>
      </c>
      <c r="E39" s="265">
        <v>0.28011168009000004</v>
      </c>
      <c r="F39" s="265">
        <v>0.44834022387</v>
      </c>
      <c r="G39" s="265">
        <v>0.43987122035999993</v>
      </c>
      <c r="H39" s="265">
        <v>0.46083238442999996</v>
      </c>
      <c r="I39" s="265">
        <v>0.40391705574000003</v>
      </c>
      <c r="J39" s="265">
        <v>0.37967064497999997</v>
      </c>
      <c r="K39" s="265">
        <v>0.52092584874000003</v>
      </c>
      <c r="L39" s="265">
        <v>0.51905630502</v>
      </c>
      <c r="M39" s="265">
        <v>0.73603726217999987</v>
      </c>
      <c r="N39" s="265">
        <v>0.62838657080189286</v>
      </c>
    </row>
    <row r="40" spans="1:14" x14ac:dyDescent="0.25">
      <c r="A40" s="258" t="s">
        <v>324</v>
      </c>
      <c r="B40" s="255"/>
      <c r="C40" s="255"/>
      <c r="D40" s="255"/>
      <c r="E40" s="265">
        <v>0</v>
      </c>
      <c r="F40" s="265">
        <v>0</v>
      </c>
      <c r="G40" s="265">
        <v>0</v>
      </c>
      <c r="H40" s="265">
        <v>0</v>
      </c>
      <c r="I40" s="265">
        <v>0</v>
      </c>
      <c r="J40" s="265">
        <v>0</v>
      </c>
      <c r="K40" s="265">
        <v>0</v>
      </c>
      <c r="L40" s="265">
        <v>0</v>
      </c>
      <c r="M40" s="265">
        <v>0</v>
      </c>
      <c r="N40" s="265">
        <v>0</v>
      </c>
    </row>
    <row r="41" spans="1:14" x14ac:dyDescent="0.25">
      <c r="A41" s="258" t="s">
        <v>325</v>
      </c>
      <c r="B41" s="257">
        <f>V14</f>
        <v>0.42673663582015459</v>
      </c>
      <c r="C41" s="257">
        <f>AA14</f>
        <v>0.61145408768109277</v>
      </c>
      <c r="D41" s="257">
        <f>AF14</f>
        <v>0.5517755485957101</v>
      </c>
      <c r="E41" s="265">
        <v>0.40414153832417526</v>
      </c>
      <c r="F41" s="265">
        <v>0.49035082782417555</v>
      </c>
      <c r="G41" s="265">
        <v>0.53093222082417557</v>
      </c>
      <c r="H41" s="265">
        <v>0.49545886482417523</v>
      </c>
      <c r="I41" s="265">
        <v>0.49941892982417546</v>
      </c>
      <c r="J41" s="265">
        <v>0.25957086882417507</v>
      </c>
      <c r="K41" s="265">
        <v>0.68809190882417504</v>
      </c>
      <c r="L41" s="265">
        <v>0.62224298582417492</v>
      </c>
      <c r="M41" s="265">
        <v>0.59411954615750839</v>
      </c>
      <c r="N41" s="265">
        <v>0.40826097587172105</v>
      </c>
    </row>
  </sheetData>
  <mergeCells count="3">
    <mergeCell ref="R2:V2"/>
    <mergeCell ref="W2:AA2"/>
    <mergeCell ref="AB2:A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4A96A-8E58-492F-90DE-928349C27BB4}">
  <sheetPr codeName="Sheet19"/>
  <dimension ref="A1:AA96"/>
  <sheetViews>
    <sheetView tabSelected="1"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9.140625" style="5"/>
  </cols>
  <sheetData>
    <row r="1" spans="1:20" ht="15.75" x14ac:dyDescent="0.25">
      <c r="A1" s="248" t="str">
        <f>"Updated on " &amp; TEXT(Updates!B2,"[$-0809]dd mmm yyyy")</f>
        <v>Updated on 17 May 2024</v>
      </c>
      <c r="B1" s="2"/>
      <c r="C1" s="2"/>
      <c r="D1" s="2"/>
      <c r="E1" s="2"/>
      <c r="F1" s="2"/>
      <c r="G1" s="2"/>
      <c r="H1" s="3"/>
      <c r="I1" s="4"/>
      <c r="J1" s="4"/>
      <c r="K1" s="4"/>
      <c r="L1" s="5"/>
      <c r="M1" s="6"/>
      <c r="R1" s="5"/>
      <c r="S1" s="5"/>
    </row>
    <row r="2" spans="1:20" ht="45" x14ac:dyDescent="0.25">
      <c r="A2" s="8" t="s">
        <v>0</v>
      </c>
      <c r="B2" s="9"/>
      <c r="C2" s="9"/>
      <c r="D2" s="9"/>
      <c r="E2" s="9"/>
      <c r="F2" s="9"/>
      <c r="G2" s="9"/>
      <c r="H2" s="9"/>
      <c r="I2" s="9"/>
      <c r="J2" s="9"/>
      <c r="K2" s="9"/>
      <c r="L2" s="5"/>
      <c r="M2" s="6"/>
      <c r="R2" s="5"/>
      <c r="S2" s="5"/>
    </row>
    <row r="3" spans="1:20" ht="44.25" customHeight="1" x14ac:dyDescent="0.25">
      <c r="A3" s="10" t="s">
        <v>314</v>
      </c>
      <c r="B3" s="311" t="s">
        <v>2</v>
      </c>
      <c r="C3" s="312"/>
      <c r="D3" s="312"/>
      <c r="E3" s="312"/>
      <c r="F3" s="312"/>
      <c r="G3" s="313"/>
      <c r="H3" s="314" t="s">
        <v>3</v>
      </c>
      <c r="I3" s="307" t="s">
        <v>4</v>
      </c>
      <c r="J3" s="308"/>
      <c r="K3" s="11"/>
      <c r="L3" s="12"/>
      <c r="M3" s="13"/>
      <c r="O3" s="307" t="s">
        <v>5</v>
      </c>
      <c r="P3" s="308"/>
      <c r="R3" s="307" t="str">
        <f>+I3</f>
        <v>Million tonnes 
 (crude protein)</v>
      </c>
      <c r="S3" s="308"/>
    </row>
    <row r="4" spans="1:20" ht="50.25" customHeight="1" x14ac:dyDescent="0.25">
      <c r="A4" s="14" t="s">
        <v>6</v>
      </c>
      <c r="B4" s="15" t="s">
        <v>7</v>
      </c>
      <c r="C4" s="15" t="s">
        <v>8</v>
      </c>
      <c r="D4" s="16" t="s">
        <v>9</v>
      </c>
      <c r="E4" s="16" t="s">
        <v>10</v>
      </c>
      <c r="F4" s="16" t="s">
        <v>11</v>
      </c>
      <c r="G4" s="16" t="s">
        <v>12</v>
      </c>
      <c r="H4" s="315"/>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162.30453872639367</v>
      </c>
      <c r="G6" s="29">
        <f>G9+G21+G27</f>
        <v>137.47664666101593</v>
      </c>
      <c r="H6" s="30"/>
      <c r="I6" s="30">
        <f>I9+I21+I27</f>
        <v>16.624278003770566</v>
      </c>
      <c r="J6" s="30">
        <f>J9+J21+J27</f>
        <v>14.236072574296402</v>
      </c>
      <c r="K6" s="31">
        <f>J6/I6</f>
        <v>0.85634230677972945</v>
      </c>
      <c r="L6" s="31">
        <f>+I6/$I$89</f>
        <v>0.23348821064001116</v>
      </c>
      <c r="M6" s="6"/>
      <c r="O6" s="32">
        <f>+F6-'2019-20'!F6</f>
        <v>-5.0750913574505034</v>
      </c>
      <c r="P6" s="33">
        <f>+F6/'2019-20'!F6-1</f>
        <v>-3.0320842236945311E-2</v>
      </c>
      <c r="Q6" s="34"/>
      <c r="R6" s="32">
        <f>+I6-'2022-23'!I6</f>
        <v>2.3603949302390959E-2</v>
      </c>
      <c r="S6" s="33">
        <f>+I6/'2022-23'!I6-1</f>
        <v>1.4218669208818646E-3</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269.76779048633563</v>
      </c>
      <c r="C9" s="49">
        <f t="shared" ref="C9:J9" si="0">SUM(C11:C19)</f>
        <v>30.509502996333332</v>
      </c>
      <c r="D9" s="49">
        <f t="shared" si="0"/>
        <v>45.987506240000002</v>
      </c>
      <c r="E9" s="49">
        <f t="shared" si="0"/>
        <v>254.28978724266889</v>
      </c>
      <c r="F9" s="49">
        <f t="shared" si="0"/>
        <v>156.85</v>
      </c>
      <c r="G9" s="49">
        <f t="shared" si="0"/>
        <v>132.83410471771268</v>
      </c>
      <c r="H9" s="50"/>
      <c r="I9" s="50">
        <f t="shared" si="0"/>
        <v>15.174500000000002</v>
      </c>
      <c r="J9" s="50">
        <f t="shared" si="0"/>
        <v>13.004533400851162</v>
      </c>
      <c r="K9" s="51">
        <f>J9/I9</f>
        <v>0.85699913676570305</v>
      </c>
      <c r="L9" s="51">
        <f>+I9/$I$89</f>
        <v>0.21312605886121755</v>
      </c>
      <c r="M9" s="6"/>
      <c r="N9" s="52"/>
      <c r="O9" s="53">
        <f>+F9-'2019-20'!F9</f>
        <v>-6.1800000000000068</v>
      </c>
      <c r="P9" s="54">
        <f>+F9/'2019-20'!F9-1</f>
        <v>-3.7907133656382319E-2</v>
      </c>
      <c r="Q9" s="34"/>
      <c r="R9" s="53">
        <f>+I9-'2022-23'!I9</f>
        <v>3.6000000000003141E-2</v>
      </c>
      <c r="S9" s="54">
        <f>+I9/'2022-23'!I9-1</f>
        <v>2.3780427387127823E-3</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+'cereal data'!A3</f>
        <v>Common  wheat</v>
      </c>
      <c r="B11" s="56">
        <f>+'cereal data'!N3</f>
        <v>125.62117099179999</v>
      </c>
      <c r="C11" s="56">
        <f>+'cereal data'!N15</f>
        <v>8</v>
      </c>
      <c r="D11" s="56">
        <f>+'cereal data'!N27</f>
        <v>31</v>
      </c>
      <c r="E11" s="56">
        <f>+B11+C11-D11</f>
        <v>102.6211709918</v>
      </c>
      <c r="F11" s="56">
        <f>+'cereal data'!N39</f>
        <v>45.800000000000011</v>
      </c>
      <c r="G11" s="56">
        <f>IF(B11&gt;E11,F11,F11*B11/E11)-C11</f>
        <v>37.800000000000011</v>
      </c>
      <c r="H11" s="57">
        <v>0.11</v>
      </c>
      <c r="I11" s="58">
        <f>F11*H11</f>
        <v>5.0380000000000011</v>
      </c>
      <c r="J11" s="58">
        <f>G11*H11</f>
        <v>4.1580000000000013</v>
      </c>
      <c r="K11" s="26"/>
      <c r="L11" s="26"/>
      <c r="M11" s="6">
        <f>+IF(H11&lt;15%,1,IF(H11&lt;30%,2,IF(H11&lt;50%,3,4)))</f>
        <v>1</v>
      </c>
      <c r="N11" s="52"/>
      <c r="O11" s="59">
        <f>+F11-'2019-20'!F11</f>
        <v>5.3000000000000114</v>
      </c>
      <c r="P11" s="60">
        <f>+F11/'2019-20'!F11-1</f>
        <v>0.13086419753086442</v>
      </c>
      <c r="Q11" s="34"/>
      <c r="R11" s="59">
        <f>+I11-'2022-23'!I11</f>
        <v>0.2970000000000006</v>
      </c>
      <c r="S11" s="60">
        <f>+I11/'2022-23'!I11-1</f>
        <v>6.264501160092828E-2</v>
      </c>
      <c r="T11" s="35"/>
    </row>
    <row r="12" spans="1:20" ht="15" customHeight="1" outlineLevel="1" x14ac:dyDescent="0.25">
      <c r="A12" s="55" t="str">
        <f>+'cereal data'!A4</f>
        <v>Barley</v>
      </c>
      <c r="B12" s="56">
        <f>+'cereal data'!N4</f>
        <v>47.531637480000015</v>
      </c>
      <c r="C12" s="56">
        <f>+'cereal data'!N16</f>
        <v>1.7</v>
      </c>
      <c r="D12" s="56">
        <f>+'cereal data'!N28</f>
        <v>9.5</v>
      </c>
      <c r="E12" s="56">
        <f t="shared" ref="E12:E19" si="1">+B12+C12-D12</f>
        <v>39.731637480000018</v>
      </c>
      <c r="F12" s="56">
        <f>+'cereal data'!N40</f>
        <v>31.5</v>
      </c>
      <c r="G12" s="56">
        <f>IF(B12&gt;E12,F12,F12*B12/E12)</f>
        <v>31.5</v>
      </c>
      <c r="H12" s="57">
        <v>0.1</v>
      </c>
      <c r="I12" s="58">
        <f t="shared" ref="I12:I19" si="2">F12*H12</f>
        <v>3.1500000000000004</v>
      </c>
      <c r="J12" s="58">
        <f t="shared" ref="J12:J19" si="3">G12*H12</f>
        <v>3.1500000000000004</v>
      </c>
      <c r="K12" s="26"/>
      <c r="L12" s="26"/>
      <c r="M12" s="6">
        <f t="shared" ref="M12:M19" si="4">+IF(H12&lt;15%,1,IF(H12&lt;30%,2,IF(H12&lt;50%,3,4)))</f>
        <v>1</v>
      </c>
      <c r="N12" s="52"/>
      <c r="O12" s="59">
        <f>+F12-'2019-20'!F12</f>
        <v>-3</v>
      </c>
      <c r="P12" s="60">
        <f>+F12/'2019-20'!F12-1</f>
        <v>-8.6956521739130488E-2</v>
      </c>
      <c r="Q12" s="34"/>
      <c r="R12" s="59">
        <f>+I12-'2022-23'!I12</f>
        <v>-9.9999999999999645E-2</v>
      </c>
      <c r="S12" s="60">
        <f>+I12/'2022-23'!I12-1</f>
        <v>-3.076923076923066E-2</v>
      </c>
      <c r="T12" s="35"/>
    </row>
    <row r="13" spans="1:20" ht="15" customHeight="1" outlineLevel="1" x14ac:dyDescent="0.25">
      <c r="A13" s="55" t="str">
        <f>+'cereal data'!A5</f>
        <v>Durum</v>
      </c>
      <c r="B13" s="56">
        <f>+'cereal data'!N5</f>
        <v>6.9906888650000001</v>
      </c>
      <c r="C13" s="56">
        <f>+'cereal data'!N17</f>
        <v>2.8</v>
      </c>
      <c r="D13" s="56">
        <f>+'cereal data'!N29</f>
        <v>0.6</v>
      </c>
      <c r="E13" s="56">
        <f t="shared" si="1"/>
        <v>9.1906888650000003</v>
      </c>
      <c r="F13" s="56">
        <f>+'cereal data'!N41</f>
        <v>0.3</v>
      </c>
      <c r="G13" s="56">
        <f>IF(B13&gt;E13,F13,F13*B13/E13)</f>
        <v>0.22818819027663817</v>
      </c>
      <c r="H13" s="57">
        <v>0.12</v>
      </c>
      <c r="I13" s="58">
        <f t="shared" si="2"/>
        <v>3.5999999999999997E-2</v>
      </c>
      <c r="J13" s="58">
        <f t="shared" si="3"/>
        <v>2.738258283319658E-2</v>
      </c>
      <c r="K13" s="26"/>
      <c r="L13" s="26"/>
      <c r="M13" s="6">
        <f t="shared" si="4"/>
        <v>1</v>
      </c>
      <c r="N13" s="52"/>
      <c r="O13" s="59">
        <f>+F13-'2019-20'!F13</f>
        <v>-0.10000000000000003</v>
      </c>
      <c r="P13" s="60">
        <f>+F13/'2019-20'!F13-1</f>
        <v>-0.25000000000000011</v>
      </c>
      <c r="Q13" s="34"/>
      <c r="R13" s="59">
        <f>+I13-'2022-23'!I13</f>
        <v>-2.4E-2</v>
      </c>
      <c r="S13" s="60">
        <f>+I13/'2022-23'!I13-1</f>
        <v>-0.4</v>
      </c>
      <c r="T13" s="35"/>
    </row>
    <row r="14" spans="1:20" ht="15" customHeight="1" outlineLevel="1" x14ac:dyDescent="0.25">
      <c r="A14" s="55" t="str">
        <f>+'cereal data'!A6</f>
        <v>Maize</v>
      </c>
      <c r="B14" s="56">
        <f>+'cereal data'!N6</f>
        <v>62.278925279999996</v>
      </c>
      <c r="C14" s="56">
        <f>+'cereal data'!N18</f>
        <v>17.5</v>
      </c>
      <c r="D14" s="56">
        <f>+'cereal data'!N30</f>
        <v>4.5</v>
      </c>
      <c r="E14" s="56">
        <f t="shared" si="1"/>
        <v>75.278925279999996</v>
      </c>
      <c r="F14" s="56">
        <f>+'cereal data'!N42</f>
        <v>58.9</v>
      </c>
      <c r="G14" s="56">
        <f>F14-C14*0.9</f>
        <v>43.15</v>
      </c>
      <c r="H14" s="57">
        <v>0.08</v>
      </c>
      <c r="I14" s="58">
        <f t="shared" si="2"/>
        <v>4.7119999999999997</v>
      </c>
      <c r="J14" s="58">
        <f t="shared" si="3"/>
        <v>3.452</v>
      </c>
      <c r="K14" s="26"/>
      <c r="L14" s="26"/>
      <c r="M14" s="6">
        <f t="shared" si="4"/>
        <v>1</v>
      </c>
      <c r="N14" s="52"/>
      <c r="O14" s="59">
        <f>+F14-'2019-20'!F14</f>
        <v>-9.1999999999999957</v>
      </c>
      <c r="P14" s="60">
        <f>+F14/'2019-20'!F14-1</f>
        <v>-0.13509544787077821</v>
      </c>
      <c r="Q14" s="34"/>
      <c r="R14" s="59">
        <f>+I14-'2022-23'!I14</f>
        <v>7.2000000000000064E-2</v>
      </c>
      <c r="S14" s="60">
        <f>+I14/'2022-23'!I14-1</f>
        <v>1.551724137931032E-2</v>
      </c>
      <c r="T14" s="35"/>
    </row>
    <row r="15" spans="1:20" ht="15" customHeight="1" outlineLevel="1" x14ac:dyDescent="0.25">
      <c r="A15" s="55" t="str">
        <f>+'cereal data'!A7</f>
        <v>Rye</v>
      </c>
      <c r="B15" s="56">
        <f>+'cereal data'!N7</f>
        <v>7.444011215682786</v>
      </c>
      <c r="C15" s="56">
        <f>+'cereal data'!N19</f>
        <v>0.1522086916666667</v>
      </c>
      <c r="D15" s="56">
        <f>+'cereal data'!N31</f>
        <v>0.1888172543333333</v>
      </c>
      <c r="E15" s="56">
        <f t="shared" si="1"/>
        <v>7.4074026530161197</v>
      </c>
      <c r="F15" s="56">
        <f>+'cereal data'!N43</f>
        <v>2.6520000000000001</v>
      </c>
      <c r="G15" s="56">
        <f>IF(B15&gt;E15,F15,F15*B15/(B15+C15-D15))</f>
        <v>2.6520000000000001</v>
      </c>
      <c r="H15" s="57">
        <v>0.11</v>
      </c>
      <c r="I15" s="58">
        <f t="shared" si="2"/>
        <v>0.29172000000000003</v>
      </c>
      <c r="J15" s="58">
        <f t="shared" si="3"/>
        <v>0.29172000000000003</v>
      </c>
      <c r="K15" s="26"/>
      <c r="L15" s="26"/>
      <c r="M15" s="6">
        <f t="shared" si="4"/>
        <v>1</v>
      </c>
      <c r="N15" s="52"/>
      <c r="O15" s="59">
        <f>+F15-'2019-20'!F15</f>
        <v>7.2000000000000064E-2</v>
      </c>
      <c r="P15" s="60">
        <f>+F15/'2019-20'!F15-1</f>
        <v>2.7906976744185963E-2</v>
      </c>
      <c r="Q15" s="34"/>
      <c r="R15" s="59">
        <f>+I15-'2022-23'!I15</f>
        <v>0</v>
      </c>
      <c r="S15" s="60">
        <f>+I15/'2022-23'!I15-1</f>
        <v>0</v>
      </c>
      <c r="T15" s="35"/>
    </row>
    <row r="16" spans="1:20" ht="15" customHeight="1" outlineLevel="1" x14ac:dyDescent="0.25">
      <c r="A16" s="55" t="str">
        <f>+'cereal data'!A8</f>
        <v>Sorghum</v>
      </c>
      <c r="B16" s="56">
        <f>+'cereal data'!N8</f>
        <v>0.80967549999999999</v>
      </c>
      <c r="C16" s="56">
        <f>+'cereal data'!N20</f>
        <v>9.4036505666666617E-2</v>
      </c>
      <c r="D16" s="56">
        <f>+'cereal data'!N32</f>
        <v>1.6003219666666665E-2</v>
      </c>
      <c r="E16" s="56">
        <f t="shared" si="1"/>
        <v>0.88770878600000003</v>
      </c>
      <c r="F16" s="56">
        <f>+'cereal data'!N44</f>
        <v>0.91800000000000004</v>
      </c>
      <c r="G16" s="56">
        <f>IF(B16&gt;E16,F16,F16*B16/(B16+C16-D16))</f>
        <v>0.83730399059044569</v>
      </c>
      <c r="H16" s="57">
        <v>0.11</v>
      </c>
      <c r="I16" s="58">
        <f t="shared" si="2"/>
        <v>0.10098</v>
      </c>
      <c r="J16" s="58">
        <f t="shared" si="3"/>
        <v>9.2103438964949033E-2</v>
      </c>
      <c r="K16" s="26"/>
      <c r="L16" s="26"/>
      <c r="M16" s="6">
        <f t="shared" si="4"/>
        <v>1</v>
      </c>
      <c r="N16" s="52"/>
      <c r="O16" s="59">
        <f>+F16-'2019-20'!F16</f>
        <v>0.46800000000000008</v>
      </c>
      <c r="P16" s="60">
        <f>+F16/'2019-20'!F16-1</f>
        <v>1.0400000000000005</v>
      </c>
      <c r="Q16" s="34"/>
      <c r="R16" s="59">
        <f>+I16-'2022-23'!I16</f>
        <v>0</v>
      </c>
      <c r="S16" s="60">
        <f>+I16/'2022-23'!I16-1</f>
        <v>0</v>
      </c>
      <c r="T16" s="35"/>
    </row>
    <row r="17" spans="1:27" ht="15" customHeight="1" outlineLevel="1" x14ac:dyDescent="0.25">
      <c r="A17" s="55" t="str">
        <f>+'cereal data'!A9</f>
        <v>Oats</v>
      </c>
      <c r="B17" s="56">
        <f>+'cereal data'!N9</f>
        <v>5.8709314700000013</v>
      </c>
      <c r="C17" s="56">
        <f>+'cereal data'!N21</f>
        <v>0.10609587399999998</v>
      </c>
      <c r="D17" s="56">
        <f>+'cereal data'!N33</f>
        <v>0.15854782900000003</v>
      </c>
      <c r="E17" s="56">
        <f t="shared" si="1"/>
        <v>5.8184795150000017</v>
      </c>
      <c r="F17" s="56">
        <f>+'cereal data'!N45</f>
        <v>4.8140000000000001</v>
      </c>
      <c r="G17" s="56">
        <f>IF(B17&gt;E17,F17,F17*B17/(B17+C17-D17))</f>
        <v>4.8140000000000001</v>
      </c>
      <c r="H17" s="57">
        <v>0.11</v>
      </c>
      <c r="I17" s="58">
        <f t="shared" si="2"/>
        <v>0.52954000000000001</v>
      </c>
      <c r="J17" s="58">
        <f t="shared" si="3"/>
        <v>0.52954000000000001</v>
      </c>
      <c r="K17" s="26"/>
      <c r="L17" s="26"/>
      <c r="M17" s="6">
        <f t="shared" si="4"/>
        <v>1</v>
      </c>
      <c r="N17" s="52"/>
      <c r="O17" s="59">
        <f>+F17-'2019-20'!F17</f>
        <v>-0.28599999999999959</v>
      </c>
      <c r="P17" s="60">
        <f>+F17/'2019-20'!F17-1</f>
        <v>-5.6078431372548976E-2</v>
      </c>
      <c r="Q17" s="34"/>
      <c r="R17" s="59">
        <f>+I17-'2022-23'!I17</f>
        <v>-0.10999999999999999</v>
      </c>
      <c r="S17" s="60">
        <f>+I17/'2022-23'!I17-1</f>
        <v>-0.17199862401100785</v>
      </c>
      <c r="T17" s="35"/>
    </row>
    <row r="18" spans="1:27" ht="15" customHeight="1" outlineLevel="1" x14ac:dyDescent="0.25">
      <c r="A18" s="55" t="str">
        <f>+'cereal data'!A10</f>
        <v>Triticale</v>
      </c>
      <c r="B18" s="56">
        <f>+'cereal data'!N10</f>
        <v>11.009016200000001</v>
      </c>
      <c r="C18" s="56">
        <f>+'cereal data'!N22</f>
        <v>2.2751623333333334E-3</v>
      </c>
      <c r="D18" s="56">
        <f>+'cereal data'!N34</f>
        <v>4.6183080000000007E-3</v>
      </c>
      <c r="E18" s="56">
        <f t="shared" si="1"/>
        <v>11.006673054333335</v>
      </c>
      <c r="F18" s="56">
        <f>+'cereal data'!N46</f>
        <v>10</v>
      </c>
      <c r="G18" s="56">
        <f>IF(B18&gt;E18,F18,F18*B18/(B18+C18-D18))</f>
        <v>10</v>
      </c>
      <c r="H18" s="57">
        <v>0.11</v>
      </c>
      <c r="I18" s="58">
        <f t="shared" si="2"/>
        <v>1.1000000000000001</v>
      </c>
      <c r="J18" s="58">
        <f t="shared" si="3"/>
        <v>1.1000000000000001</v>
      </c>
      <c r="K18" s="26"/>
      <c r="L18" s="26"/>
      <c r="M18" s="6">
        <f t="shared" si="4"/>
        <v>1</v>
      </c>
      <c r="N18" s="52"/>
      <c r="O18" s="59">
        <f>+F18-'2019-20'!F18</f>
        <v>1.9000000000000004</v>
      </c>
      <c r="P18" s="60">
        <f>+F18/'2019-20'!F18-1</f>
        <v>0.23456790123456805</v>
      </c>
      <c r="Q18" s="34"/>
      <c r="R18" s="59">
        <f>+I18-'2022-23'!I18</f>
        <v>-5.4999999999999938E-2</v>
      </c>
      <c r="S18" s="60">
        <f>+I18/'2022-23'!I18-1</f>
        <v>-4.7619047619047561E-2</v>
      </c>
      <c r="T18" s="35"/>
    </row>
    <row r="19" spans="1:27" ht="15" customHeight="1" outlineLevel="1" x14ac:dyDescent="0.25">
      <c r="A19" s="55" t="str">
        <f>+'cereal data'!A11</f>
        <v>Others</v>
      </c>
      <c r="B19" s="56">
        <f>+'cereal data'!N11</f>
        <v>2.211733483852786</v>
      </c>
      <c r="C19" s="56">
        <f>+'cereal data'!N23</f>
        <v>0.15488676266666665</v>
      </c>
      <c r="D19" s="56">
        <f>+'cereal data'!N35</f>
        <v>1.9519629E-2</v>
      </c>
      <c r="E19" s="56">
        <f t="shared" si="1"/>
        <v>2.3471006175194526</v>
      </c>
      <c r="F19" s="56">
        <f>+'cereal data'!N47</f>
        <v>1.9659999999999997</v>
      </c>
      <c r="G19" s="56">
        <f>IF(B19&gt;E19,F19,F19*B19/(B19+C19-D19))</f>
        <v>1.8526125368455952</v>
      </c>
      <c r="H19" s="57">
        <v>0.11</v>
      </c>
      <c r="I19" s="58">
        <f t="shared" si="2"/>
        <v>0.21625999999999998</v>
      </c>
      <c r="J19" s="58">
        <f t="shared" si="3"/>
        <v>0.20378737905301547</v>
      </c>
      <c r="K19" s="26"/>
      <c r="L19" s="26"/>
      <c r="M19" s="6">
        <f t="shared" si="4"/>
        <v>1</v>
      </c>
      <c r="N19" s="52"/>
      <c r="O19" s="59">
        <f>+F19-'2019-20'!F19</f>
        <v>-1.3340000000000001</v>
      </c>
      <c r="P19" s="60">
        <f>+F19/'2019-20'!F19-1</f>
        <v>-0.40424242424242429</v>
      </c>
      <c r="Q19" s="34"/>
      <c r="R19" s="59">
        <f>+I19-'2022-23'!I19</f>
        <v>-4.4000000000000011E-2</v>
      </c>
      <c r="S19" s="60">
        <f>+I19/'2022-23'!I19-1</f>
        <v>-0.16906170752324601</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32.824379999999991</v>
      </c>
      <c r="C21" s="49">
        <f t="shared" si="5"/>
        <v>20.09</v>
      </c>
      <c r="D21" s="49">
        <f t="shared" si="5"/>
        <v>1.27</v>
      </c>
      <c r="E21" s="49">
        <f t="shared" si="5"/>
        <v>51.644379999999991</v>
      </c>
      <c r="F21" s="49">
        <f t="shared" si="5"/>
        <v>1.6018586999999997</v>
      </c>
      <c r="G21" s="49">
        <f t="shared" si="5"/>
        <v>1.6018586999999997</v>
      </c>
      <c r="H21" s="50"/>
      <c r="I21" s="50">
        <f>SUM(I23:I25)</f>
        <v>0.46342162038999996</v>
      </c>
      <c r="J21" s="50">
        <f>SUM(J23:J25)</f>
        <v>0.46342162038999996</v>
      </c>
      <c r="K21" s="51">
        <f>J21/I21</f>
        <v>1</v>
      </c>
      <c r="L21" s="51">
        <f>+I21/$I$89</f>
        <v>6.5087629605456478E-3</v>
      </c>
      <c r="M21" s="6"/>
      <c r="N21" s="52"/>
      <c r="O21" s="53">
        <f>+F21-'2019-20'!F21</f>
        <v>4.3179499999999704E-2</v>
      </c>
      <c r="P21" s="54">
        <f>+F21/'2019-20'!F21-1</f>
        <v>2.7702621552914586E-2</v>
      </c>
      <c r="Q21" s="34"/>
      <c r="R21" s="53">
        <f>+I21-'2022-23'!I21</f>
        <v>3.0941996799999649E-3</v>
      </c>
      <c r="S21" s="54">
        <f>+I21/'2022-23'!I21-1</f>
        <v>6.7217366178784488E-3</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+'oilseed data'!AC4</f>
        <v>2.8230499999999998</v>
      </c>
      <c r="C23" s="56">
        <f>+'oilseed data'!AC12</f>
        <v>13.5</v>
      </c>
      <c r="D23" s="56">
        <f>+'oilseed data'!AC16</f>
        <v>0.23</v>
      </c>
      <c r="E23" s="56">
        <f>+B23+C23-D23</f>
        <v>16.093049999999998</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+I23-'2022-23'!I23</f>
        <v>0</v>
      </c>
      <c r="S23" s="60">
        <f>+I23/'2022-23'!I23-1</f>
        <v>0</v>
      </c>
      <c r="T23" s="35"/>
    </row>
    <row r="24" spans="1:27" ht="15" customHeight="1" outlineLevel="1" x14ac:dyDescent="0.25">
      <c r="A24" s="55" t="s">
        <v>23</v>
      </c>
      <c r="B24" s="56">
        <f>+'oilseed data'!AC5</f>
        <v>19.816789999999994</v>
      </c>
      <c r="C24" s="56">
        <f>+'oilseed data'!AC13</f>
        <v>5.6099999999999994</v>
      </c>
      <c r="D24" s="56">
        <f>+'oilseed data'!AC17</f>
        <v>0.45999999999999996</v>
      </c>
      <c r="E24" s="56">
        <f>+B24+C24-D24</f>
        <v>24.966789999999992</v>
      </c>
      <c r="F24" s="56">
        <f>+B24*1%</f>
        <v>0.19816789999999995</v>
      </c>
      <c r="G24" s="56">
        <f>F24</f>
        <v>0.19816789999999995</v>
      </c>
      <c r="H24" s="62">
        <f>H47*0.57</f>
        <v>0.18809999999999999</v>
      </c>
      <c r="I24" s="58">
        <f>F24*H24</f>
        <v>3.7275381989999988E-2</v>
      </c>
      <c r="J24" s="58">
        <f>G24*H24</f>
        <v>3.7275381989999988E-2</v>
      </c>
      <c r="K24" s="26"/>
      <c r="L24" s="26"/>
      <c r="M24" s="6">
        <f>+IF(H24&lt;15%,1,IF(H24&lt;30%,2,IF(H24&lt;50%,3,4)))</f>
        <v>2</v>
      </c>
      <c r="N24" s="52"/>
      <c r="O24" s="59">
        <f>+F24-'2019-20'!F24</f>
        <v>4.4371899999999936E-2</v>
      </c>
      <c r="P24" s="60">
        <f>+F24/'2019-20'!F24-1</f>
        <v>0.28851140471793757</v>
      </c>
      <c r="Q24" s="34"/>
      <c r="R24" s="59">
        <f>+I24-'2022-23'!I24</f>
        <v>4.8093407999998811E-4</v>
      </c>
      <c r="S24" s="60">
        <f>+I24/'2022-23'!I24-1</f>
        <v>1.307083289240718E-2</v>
      </c>
      <c r="T24" s="35"/>
    </row>
    <row r="25" spans="1:27" ht="15" customHeight="1" outlineLevel="1" x14ac:dyDescent="0.25">
      <c r="A25" s="55" t="s">
        <v>24</v>
      </c>
      <c r="B25" s="56">
        <f>+'oilseed data'!AC6</f>
        <v>10.184539999999998</v>
      </c>
      <c r="C25" s="56">
        <f>+'oilseed data'!AC14</f>
        <v>0.98000000000000009</v>
      </c>
      <c r="D25" s="56">
        <f>+'oilseed data'!AC18</f>
        <v>0.57999999999999996</v>
      </c>
      <c r="E25" s="56">
        <f>+B25+C25-D25</f>
        <v>10.584539999999999</v>
      </c>
      <c r="F25" s="56">
        <f>+B25*2%</f>
        <v>0.20369079999999998</v>
      </c>
      <c r="G25" s="56">
        <f>F25</f>
        <v>0.20369079999999998</v>
      </c>
      <c r="H25" s="57">
        <v>0.14799999999999999</v>
      </c>
      <c r="I25" s="58">
        <f>F25*H25</f>
        <v>3.0146238399999994E-2</v>
      </c>
      <c r="J25" s="58">
        <f>G25*H25</f>
        <v>3.0146238399999994E-2</v>
      </c>
      <c r="K25" s="26"/>
      <c r="L25" s="26"/>
      <c r="M25" s="6">
        <f>+IF(H25&lt;15%,1,IF(H25&lt;30%,2,IF(H25&lt;50%,3,4)))</f>
        <v>1</v>
      </c>
      <c r="N25" s="52"/>
      <c r="O25" s="59">
        <f>+F25-'2019-20'!F25</f>
        <v>-1.1924000000000101E-3</v>
      </c>
      <c r="P25" s="60">
        <f>+F25/'2019-20'!F25-1</f>
        <v>-5.819901290100904E-3</v>
      </c>
      <c r="Q25" s="34"/>
      <c r="R25" s="59">
        <f>+I25-'2022-23'!I25</f>
        <v>2.6132655999999872E-3</v>
      </c>
      <c r="S25" s="60">
        <f>+I25/'2022-23'!I25-1</f>
        <v>9.4914037034169674E-2</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4.1194710835033979</v>
      </c>
      <c r="C27" s="49">
        <f t="shared" ref="C27:G27" si="6">SUM(C29:C32)</f>
        <v>1.7908216087944835</v>
      </c>
      <c r="D27" s="49">
        <f t="shared" si="6"/>
        <v>0.64965325869183632</v>
      </c>
      <c r="E27" s="49">
        <f t="shared" si="6"/>
        <v>5.2606394336060456</v>
      </c>
      <c r="F27" s="49">
        <f t="shared" si="6"/>
        <v>3.8526800263936569</v>
      </c>
      <c r="G27" s="49">
        <f t="shared" si="6"/>
        <v>3.0406832433032629</v>
      </c>
      <c r="H27" s="50"/>
      <c r="I27" s="50">
        <f>SUM(I29:I32)</f>
        <v>0.98635638338056564</v>
      </c>
      <c r="J27" s="50">
        <f>SUM(J29:J32)</f>
        <v>0.76811755305524154</v>
      </c>
      <c r="K27" s="51">
        <f>J27/I27</f>
        <v>0.77874241602477567</v>
      </c>
      <c r="L27" s="51">
        <f>+I27/$I$89</f>
        <v>1.3853388818247986E-2</v>
      </c>
      <c r="M27" s="6"/>
      <c r="N27" s="52"/>
      <c r="O27" s="53">
        <f>+F27-'2019-20'!F27</f>
        <v>1.0617291425494821</v>
      </c>
      <c r="P27" s="54">
        <f>+F27/'2019-20'!F27-1</f>
        <v>0.38041842609823617</v>
      </c>
      <c r="Q27" s="34"/>
      <c r="R27" s="53">
        <f>+I27-'2022-23'!I27</f>
        <v>-1.5490250377611425E-2</v>
      </c>
      <c r="S27" s="54">
        <f>+I27/'2022-23'!I27-1</f>
        <v>-1.5461698283602221E-2</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'protein crop data'!N4</f>
        <v>1.9556500000000001</v>
      </c>
      <c r="C29" s="56">
        <f>'protein crop data'!N20</f>
        <v>1.0302416696901022</v>
      </c>
      <c r="D29" s="56">
        <f>'protein crop data'!N28</f>
        <v>0.29826444218458903</v>
      </c>
      <c r="E29" s="56">
        <f>'protein crop data'!N12</f>
        <v>2.6876272275055135</v>
      </c>
      <c r="F29" s="56">
        <f>'protein crop data'!N36</f>
        <v>1.9375030027210924</v>
      </c>
      <c r="G29" s="56">
        <f>IF(B29&gt;E29,F29,F29*B29/E29)</f>
        <v>1.4098226526705819</v>
      </c>
      <c r="H29" s="63">
        <v>0.22500000000000001</v>
      </c>
      <c r="I29" s="58">
        <f>F29*H29</f>
        <v>0.43593817561224579</v>
      </c>
      <c r="J29" s="58">
        <f>G29*H29</f>
        <v>0.31721009685088092</v>
      </c>
      <c r="K29" s="26"/>
      <c r="L29" s="26"/>
      <c r="M29" s="6">
        <f>+IF(H29&lt;15%,1,IF(H29&lt;30%,2,IF(H29&lt;50%,3,4)))</f>
        <v>2</v>
      </c>
      <c r="N29" s="52"/>
      <c r="O29" s="59">
        <f>+F29-'2019-20'!F29</f>
        <v>0.54242428152109246</v>
      </c>
      <c r="P29" s="60">
        <f>+F29/'2019-20'!F29-1</f>
        <v>0.38881266933418446</v>
      </c>
      <c r="Q29" s="34"/>
      <c r="R29" s="59">
        <f>+I29-'2022-23'!I29</f>
        <v>0.10318958480724572</v>
      </c>
      <c r="S29" s="60">
        <f>+I29/'2022-23'!I29-1</f>
        <v>0.31011276278467448</v>
      </c>
      <c r="T29" s="35"/>
    </row>
    <row r="30" spans="1:27" ht="15" customHeight="1" outlineLevel="1" x14ac:dyDescent="0.25">
      <c r="A30" s="55" t="s">
        <v>27</v>
      </c>
      <c r="B30" s="56">
        <f>'protein crop data'!N5</f>
        <v>1.206612</v>
      </c>
      <c r="C30" s="56">
        <f>'protein crop data'!N21</f>
        <v>0.12449326818022781</v>
      </c>
      <c r="D30" s="56">
        <f>'protein crop data'!N29</f>
        <v>0.31793340428785621</v>
      </c>
      <c r="E30" s="56">
        <f>'protein crop data'!N13</f>
        <v>1.0131718638923717</v>
      </c>
      <c r="F30" s="56">
        <f>'protein crop data'!N37</f>
        <v>0.87852947699895045</v>
      </c>
      <c r="G30" s="56">
        <f>IF(B30&gt;E30,F30,F30*B30/E30)</f>
        <v>0.87852947699895045</v>
      </c>
      <c r="H30" s="63">
        <v>0.26</v>
      </c>
      <c r="I30" s="58">
        <f>F30*H30</f>
        <v>0.22841766401972713</v>
      </c>
      <c r="J30" s="58">
        <f>G30*H30</f>
        <v>0.22841766401972713</v>
      </c>
      <c r="K30" s="26"/>
      <c r="L30" s="26"/>
      <c r="M30" s="6">
        <f>+IF(H30&lt;15%,1,IF(H30&lt;30%,2,IF(H30&lt;50%,3,4)))</f>
        <v>2</v>
      </c>
      <c r="N30" s="52"/>
      <c r="O30" s="59">
        <f>+F30-'2019-20'!F30</f>
        <v>0.12189882815895048</v>
      </c>
      <c r="P30" s="60">
        <f>+F30/'2019-20'!F30-1</f>
        <v>0.16110744171655633</v>
      </c>
      <c r="Q30" s="34"/>
      <c r="R30" s="59">
        <f>+I30-'2022-23'!I30</f>
        <v>-3.4537450631072886E-2</v>
      </c>
      <c r="S30" s="60">
        <f>+I30/'2022-23'!I30-1</f>
        <v>-0.13134352102995994</v>
      </c>
      <c r="T30" s="35"/>
    </row>
    <row r="31" spans="1:27" ht="15" customHeight="1" outlineLevel="1" x14ac:dyDescent="0.25">
      <c r="A31" s="55" t="s">
        <v>28</v>
      </c>
      <c r="B31" s="56">
        <f>'protein crop data'!N6</f>
        <v>0.34747421145048418</v>
      </c>
      <c r="C31" s="56">
        <f>'protein crop data'!N22</f>
        <v>0.28725969845041771</v>
      </c>
      <c r="D31" s="56">
        <f>'protein crop data'!N30</f>
        <v>1.3036774028758131E-4</v>
      </c>
      <c r="E31" s="56">
        <f>'protein crop data'!N14</f>
        <v>0.63460354216061421</v>
      </c>
      <c r="F31" s="56">
        <f>'protein crop data'!N39</f>
        <v>0.62838657080189286</v>
      </c>
      <c r="G31" s="56">
        <f>IF(B31&gt;E31,F31,F31*B31/E31)</f>
        <v>0.34407013776200923</v>
      </c>
      <c r="H31" s="61">
        <v>0.35</v>
      </c>
      <c r="I31" s="58">
        <f>F31*H31</f>
        <v>0.21993529978066248</v>
      </c>
      <c r="J31" s="58">
        <f>G31*H31</f>
        <v>0.12042454821670322</v>
      </c>
      <c r="K31" s="26"/>
      <c r="L31" s="26"/>
      <c r="M31" s="6">
        <f>+IF(H31&lt;15%,1,IF(H31&lt;30%,2,IF(H31&lt;50%,3,4)))</f>
        <v>3</v>
      </c>
      <c r="N31" s="52"/>
      <c r="O31" s="59">
        <f>+F31-'2019-20'!F31</f>
        <v>0.24871592582189289</v>
      </c>
      <c r="P31" s="60">
        <f>+F31/'2019-20'!F31-1</f>
        <v>0.65508337057502719</v>
      </c>
      <c r="Q31" s="34"/>
      <c r="R31" s="59">
        <f>+I31-'2022-23'!I31</f>
        <v>-3.7677741982337448E-2</v>
      </c>
      <c r="S31" s="60">
        <f>+I31/'2022-23'!I31-1</f>
        <v>-0.1462571216289601</v>
      </c>
      <c r="T31" s="64"/>
      <c r="U31" s="52"/>
      <c r="V31" s="52"/>
      <c r="W31" s="52"/>
      <c r="X31" s="52"/>
      <c r="Y31" s="52"/>
      <c r="Z31" s="52"/>
      <c r="AA31" s="52"/>
    </row>
    <row r="32" spans="1:27" ht="15" customHeight="1" outlineLevel="1" x14ac:dyDescent="0.25">
      <c r="A32" s="55" t="s">
        <v>29</v>
      </c>
      <c r="B32" s="56">
        <f>'protein crop data'!N9</f>
        <v>0.60973487205291377</v>
      </c>
      <c r="C32" s="56">
        <f>'protein crop data'!N25</f>
        <v>0.34882697247373573</v>
      </c>
      <c r="D32" s="56">
        <f>'protein crop data'!N33</f>
        <v>3.3325044479103443E-2</v>
      </c>
      <c r="E32" s="56">
        <f>'protein crop data'!N17</f>
        <v>0.92523680004754605</v>
      </c>
      <c r="F32" s="56">
        <f>'protein crop data'!N41</f>
        <v>0.40826097587172105</v>
      </c>
      <c r="G32" s="56">
        <f>+(MIN(F32,B32-D32))</f>
        <v>0.40826097587172105</v>
      </c>
      <c r="H32" s="63">
        <v>0.25</v>
      </c>
      <c r="I32" s="58">
        <f>F32*H32</f>
        <v>0.10206524396793026</v>
      </c>
      <c r="J32" s="58">
        <f>G32*H32</f>
        <v>0.10206524396793026</v>
      </c>
      <c r="K32" s="26"/>
      <c r="L32" s="26"/>
      <c r="M32" s="6"/>
      <c r="N32" s="52"/>
      <c r="O32" s="59">
        <f>+F32-'2019-20'!F32</f>
        <v>0.14869010704754598</v>
      </c>
      <c r="P32" s="60">
        <f>+F32/'2019-20'!F32-1</f>
        <v>0.57283048641434364</v>
      </c>
      <c r="Q32" s="34"/>
      <c r="R32" s="59">
        <f>+I32-'2022-23'!I32</f>
        <v>-4.6464642571446835E-2</v>
      </c>
      <c r="S32" s="60">
        <f>+I32/'2022-23'!I32-1</f>
        <v>-0.31283025695389921</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79.316438741715231</v>
      </c>
      <c r="G34" s="29">
        <f>+G36+G63</f>
        <v>43.404830119582812</v>
      </c>
      <c r="H34" s="30"/>
      <c r="I34" s="30">
        <f>+I36+I63</f>
        <v>23.84292501582965</v>
      </c>
      <c r="J34" s="30">
        <f>+J36+J63</f>
        <v>9.3348616008758434</v>
      </c>
      <c r="K34" s="31">
        <f>IF(I34=0,0,J34/I34)</f>
        <v>0.39151495022856042</v>
      </c>
      <c r="L34" s="31">
        <f>+I34/$I$89</f>
        <v>0.33487420609228019</v>
      </c>
      <c r="M34" s="6"/>
      <c r="N34" s="52"/>
      <c r="O34" s="32">
        <f>+F34-'2019-20'!F34</f>
        <v>0.83745480440042286</v>
      </c>
      <c r="P34" s="33">
        <f>+F34/'2019-20'!F34-1</f>
        <v>1.0671070933708116E-2</v>
      </c>
      <c r="Q34" s="34"/>
      <c r="R34" s="32">
        <f>+I34-'2022-23'!I34</f>
        <v>4.4289881564953504E-2</v>
      </c>
      <c r="S34" s="33">
        <f>+I34/'2022-23'!I34-1</f>
        <v>1.8610261183082955E-3</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30.193252158316028</v>
      </c>
      <c r="C36" s="49">
        <f t="shared" si="7"/>
        <v>21.498599365000004</v>
      </c>
      <c r="D36" s="49">
        <f t="shared" si="7"/>
        <v>2.4828274520000004</v>
      </c>
      <c r="E36" s="49">
        <f t="shared" si="7"/>
        <v>49.20902407131603</v>
      </c>
      <c r="F36" s="49">
        <f>+F38+F45+F51+F57</f>
        <v>49.016566415994852</v>
      </c>
      <c r="G36" s="49">
        <f>+G38+G45+G51+G57</f>
        <v>14.905916729862437</v>
      </c>
      <c r="H36" s="50"/>
      <c r="I36" s="50">
        <f>+I38+I45+I51+I57</f>
        <v>19.364734502491302</v>
      </c>
      <c r="J36" s="50">
        <f>+J38+J45+J51+J57</f>
        <v>5.1533474272644986</v>
      </c>
      <c r="K36" s="51">
        <f>IF(I36=0,0,J36/I36)</f>
        <v>0.26612022109580241</v>
      </c>
      <c r="L36" s="51">
        <f>+I36/$I$89</f>
        <v>0.27197795943258829</v>
      </c>
      <c r="M36" s="6"/>
      <c r="N36" s="52"/>
      <c r="O36" s="53">
        <f>+F36-'2019-20'!F36</f>
        <v>0.55855329986294322</v>
      </c>
      <c r="P36" s="54">
        <f>+F36/'2019-20'!F36-1</f>
        <v>1.1526541513873889E-2</v>
      </c>
      <c r="Q36" s="34"/>
      <c r="R36" s="53">
        <f>+I36-'2022-23'!I36</f>
        <v>-1.1152392350481932E-3</v>
      </c>
      <c r="S36" s="54">
        <f>+I36/'2022-23'!I36-1</f>
        <v>-5.7587931845071161E-5</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10.523744298059109</v>
      </c>
      <c r="C38" s="49">
        <f t="shared" si="8"/>
        <v>16.053798805000003</v>
      </c>
      <c r="D38" s="49">
        <f t="shared" si="8"/>
        <v>0.60086153200000003</v>
      </c>
      <c r="E38" s="49">
        <f t="shared" si="8"/>
        <v>25.976681571059114</v>
      </c>
      <c r="F38" s="49">
        <f>F40+F41+F42+F43</f>
        <v>25.784223915737929</v>
      </c>
      <c r="G38" s="49">
        <f>G40+G41+G42+G43</f>
        <v>1.07849931</v>
      </c>
      <c r="H38" s="50"/>
      <c r="I38" s="50">
        <f>SUM(I40:I43)</f>
        <v>11.755859398910758</v>
      </c>
      <c r="J38" s="50">
        <f>SUM(J40:J43)</f>
        <v>0.46375470330000002</v>
      </c>
      <c r="K38" s="51">
        <f>IF(I38=0,0,J38/I38)</f>
        <v>3.9448813358806359E-2</v>
      </c>
      <c r="L38" s="51">
        <f>+I38/$I$89</f>
        <v>0.16511120512810645</v>
      </c>
      <c r="M38" s="6"/>
      <c r="N38" s="52"/>
      <c r="O38" s="53">
        <f>+F38-'2019-20'!F38</f>
        <v>-1.3575822251343901</v>
      </c>
      <c r="P38" s="54">
        <f>+F38/'2019-20'!F38-1</f>
        <v>-5.0018123999862829E-2</v>
      </c>
      <c r="Q38" s="34"/>
      <c r="R38" s="53">
        <f>+I38-'2022-23'!I38</f>
        <v>2.8001420182015124E-2</v>
      </c>
      <c r="S38" s="54">
        <f>+I38/'2022-23'!I38-1</f>
        <v>2.3875988465074105E-3</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(MIN((B23-D23)*'oilseed data'!AB40,B23-D23-G23)*0.79)</f>
        <v>1.1005095</v>
      </c>
      <c r="C40" s="56"/>
      <c r="D40" s="56"/>
      <c r="E40" s="56">
        <f>B40-D40</f>
        <v>1.1005095</v>
      </c>
      <c r="F40" s="56">
        <f>(B40-D40)*0.98</f>
        <v>1.07849931</v>
      </c>
      <c r="G40" s="56">
        <f>F40</f>
        <v>1.07849931</v>
      </c>
      <c r="H40" s="61">
        <v>0.43</v>
      </c>
      <c r="I40" s="58">
        <f>F40*H40</f>
        <v>0.46375470330000002</v>
      </c>
      <c r="J40" s="58">
        <f>G40*H40</f>
        <v>0.46375470330000002</v>
      </c>
      <c r="K40" s="26"/>
      <c r="L40" s="26"/>
      <c r="M40" s="6">
        <f>+IF(H40&lt;15%,1,IF(H40&lt;30%,2,IF(H40&lt;50%,3,4)))</f>
        <v>3</v>
      </c>
      <c r="N40" s="52"/>
      <c r="O40" s="59">
        <f>+F40-'2019-20'!F40</f>
        <v>7.1413350719199853E-2</v>
      </c>
      <c r="P40" s="60">
        <f>+F40/'2019-20'!F40-1</f>
        <v>7.0910879117209502E-2</v>
      </c>
      <c r="Q40" s="34"/>
      <c r="R40" s="59">
        <f>+I40-'2022-23'!I40</f>
        <v>0.1274766345080478</v>
      </c>
      <c r="S40" s="60">
        <f>+I40/'2022-23'!I40-1</f>
        <v>0.37908102352911621</v>
      </c>
      <c r="T40" s="35"/>
    </row>
    <row r="41" spans="1:27" ht="15" customHeight="1" outlineLevel="1" x14ac:dyDescent="0.25">
      <c r="A41" s="55" t="s">
        <v>34</v>
      </c>
      <c r="B41" s="56">
        <f>(MIN(C23*'oilseed data'!AB40,C23-(F23-G23))*0.79-B43)</f>
        <v>9.1232347980591086</v>
      </c>
      <c r="C41" s="56"/>
      <c r="D41" s="56">
        <f>+'oilseed data'!AB35</f>
        <v>0.60086153200000003</v>
      </c>
      <c r="E41" s="56">
        <f>B41-D41</f>
        <v>8.5223732660591089</v>
      </c>
      <c r="F41" s="56">
        <f>(B41-D41)*0.98</f>
        <v>8.3519258007379271</v>
      </c>
      <c r="G41" s="56">
        <v>0</v>
      </c>
      <c r="H41" s="61">
        <v>0.45500000000000002</v>
      </c>
      <c r="I41" s="58">
        <f>F41*H41</f>
        <v>3.8001262393357571</v>
      </c>
      <c r="J41" s="58">
        <f>G41*H41</f>
        <v>0</v>
      </c>
      <c r="K41" s="26"/>
      <c r="L41" s="26"/>
      <c r="M41" s="6">
        <f>+IF(H41&lt;15%,1,IF(H41&lt;30%,2,IF(H41&lt;50%,3,4)))</f>
        <v>3</v>
      </c>
      <c r="N41" s="52"/>
      <c r="O41" s="59">
        <f>+F41-'2019-20'!F41</f>
        <v>-0.6868319688535891</v>
      </c>
      <c r="P41" s="60">
        <f>+F41/'2019-20'!F41-1</f>
        <v>-7.5987429507653359E-2</v>
      </c>
      <c r="Q41" s="34"/>
      <c r="R41" s="59">
        <f>+I41-'2022-23'!I41</f>
        <v>0.1189567885539673</v>
      </c>
      <c r="S41" s="60">
        <f>+I41/'2022-23'!I41-1</f>
        <v>3.231494505875121E-2</v>
      </c>
      <c r="T41" s="64"/>
    </row>
    <row r="42" spans="1:27" ht="15" customHeight="1" outlineLevel="1" x14ac:dyDescent="0.25">
      <c r="A42" s="55" t="s">
        <v>35</v>
      </c>
      <c r="B42" s="56"/>
      <c r="C42" s="56">
        <f>+'oilseed data'!AB31</f>
        <v>16.053798805000003</v>
      </c>
      <c r="D42" s="56"/>
      <c r="E42" s="56">
        <f>C42</f>
        <v>16.053798805000003</v>
      </c>
      <c r="F42" s="56">
        <f>(C42-D42)</f>
        <v>16.053798805000003</v>
      </c>
      <c r="G42" s="56">
        <v>0</v>
      </c>
      <c r="H42" s="61">
        <v>0.45500000000000002</v>
      </c>
      <c r="I42" s="58">
        <f>F42*H42</f>
        <v>7.3044784562750014</v>
      </c>
      <c r="J42" s="58">
        <f>G42*H42</f>
        <v>0</v>
      </c>
      <c r="K42" s="26"/>
      <c r="L42" s="26"/>
      <c r="M42" s="6">
        <f>+IF(H42&lt;15%,1,IF(H42&lt;30%,2,IF(H42&lt;50%,3,4)))</f>
        <v>3</v>
      </c>
      <c r="N42" s="52"/>
      <c r="O42" s="59">
        <f>+F42-'2019-20'!F42</f>
        <v>-0.74216360699999839</v>
      </c>
      <c r="P42" s="60">
        <f>+F42/'2019-20'!F42-1</f>
        <v>-4.4187024761960347E-2</v>
      </c>
      <c r="Q42" s="34"/>
      <c r="R42" s="59">
        <f>+I42-'2022-23'!I42</f>
        <v>-0.21843200287999931</v>
      </c>
      <c r="S42" s="60">
        <f>+I42/'2022-23'!I42-1</f>
        <v>-2.9035571281348815E-2</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+I43-'2022-23'!I43</f>
        <v>0</v>
      </c>
      <c r="S43" s="60">
        <f>+I43/'2022-23'!I43-1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13.884955902756378</v>
      </c>
      <c r="C45" s="49">
        <f t="shared" si="9"/>
        <v>0.84307523299999998</v>
      </c>
      <c r="D45" s="49">
        <f t="shared" si="9"/>
        <v>0.794875463</v>
      </c>
      <c r="E45" s="49">
        <f t="shared" si="9"/>
        <v>13.933155672756378</v>
      </c>
      <c r="F45" s="49">
        <f>F47+F48+F49</f>
        <v>13.933155672756378</v>
      </c>
      <c r="G45" s="49">
        <f>G47+G48+G49</f>
        <v>9.9701518220020215</v>
      </c>
      <c r="H45" s="50"/>
      <c r="I45" s="50">
        <f>SUM(I47:I49)</f>
        <v>4.597941372009605</v>
      </c>
      <c r="J45" s="50">
        <f>SUM(J47:J49)</f>
        <v>3.2901501012606671</v>
      </c>
      <c r="K45" s="51">
        <f>IF(I45=0,0,J45/I45)</f>
        <v>0.71557025961439202</v>
      </c>
      <c r="L45" s="51">
        <f>+I45/$I$89</f>
        <v>6.4578149098246815E-2</v>
      </c>
      <c r="M45" s="6"/>
      <c r="N45" s="52"/>
      <c r="O45" s="53">
        <f>+F45-'2019-20'!F45</f>
        <v>2.3169834812453711</v>
      </c>
      <c r="P45" s="54">
        <f>+F45/'2019-20'!F45-1</f>
        <v>0.19946187462153864</v>
      </c>
      <c r="Q45" s="34"/>
      <c r="R45" s="53">
        <f>+I45-'2022-23'!I45</f>
        <v>-0.11196689402396842</v>
      </c>
      <c r="S45" s="54">
        <f>+I45/'2022-23'!I45-1</f>
        <v>-2.3772627342116159E-2</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(MIN((B24-D24)*'oilseed data'!AB41,B24-D24-G24)*0.57)</f>
        <v>10.765027285002022</v>
      </c>
      <c r="C47" s="56"/>
      <c r="D47" s="56">
        <f>+'oilseed data'!AB36</f>
        <v>0.794875463</v>
      </c>
      <c r="E47" s="56">
        <f>B47-D47</f>
        <v>9.9701518220020215</v>
      </c>
      <c r="F47" s="56">
        <f>(B47-D47)</f>
        <v>9.9701518220020215</v>
      </c>
      <c r="G47" s="56">
        <f>F47</f>
        <v>9.9701518220020215</v>
      </c>
      <c r="H47" s="61">
        <v>0.33</v>
      </c>
      <c r="I47" s="58">
        <f>F47*H47</f>
        <v>3.2901501012606671</v>
      </c>
      <c r="J47" s="58">
        <f>G47*H47</f>
        <v>3.2901501012606671</v>
      </c>
      <c r="K47" s="26"/>
      <c r="L47" s="26"/>
      <c r="M47" s="6">
        <f>+IF(H47&lt;15%,1,IF(H47&lt;30%,2,IF(H47&lt;50%,3,4)))</f>
        <v>3</v>
      </c>
      <c r="N47" s="52"/>
      <c r="O47" s="59">
        <f>+F47-'2019-20'!F47</f>
        <v>2.2089098372269325</v>
      </c>
      <c r="P47" s="60">
        <f>+F47/'2019-20'!F47-1</f>
        <v>0.28460777818293259</v>
      </c>
      <c r="Q47" s="34"/>
      <c r="R47" s="59">
        <f>+I47-'2022-23'!I47</f>
        <v>2.7739252090163369E-2</v>
      </c>
      <c r="S47" s="60">
        <f>+I47/'2022-23'!I47-1</f>
        <v>8.5026850916758434E-3</v>
      </c>
      <c r="T47" s="35"/>
    </row>
    <row r="48" spans="1:27" ht="15" customHeight="1" outlineLevel="1" x14ac:dyDescent="0.25">
      <c r="A48" s="55" t="s">
        <v>39</v>
      </c>
      <c r="B48" s="56">
        <f>C24*'oilseed data'!AB41*0.57</f>
        <v>3.1199286177543568</v>
      </c>
      <c r="C48" s="56"/>
      <c r="D48" s="56"/>
      <c r="E48" s="56">
        <f>B48-D48</f>
        <v>3.1199286177543568</v>
      </c>
      <c r="F48" s="56">
        <f>(B48-D48)</f>
        <v>3.1199286177543568</v>
      </c>
      <c r="G48" s="56">
        <v>0</v>
      </c>
      <c r="H48" s="61">
        <v>0.33</v>
      </c>
      <c r="I48" s="58">
        <f>F48*H48</f>
        <v>1.0295764438589379</v>
      </c>
      <c r="J48" s="58">
        <f>G48*H48</f>
        <v>0</v>
      </c>
      <c r="K48" s="26"/>
      <c r="L48" s="26"/>
      <c r="M48" s="6">
        <f>+IF(H48&lt;15%,1,IF(H48&lt;30%,2,IF(H48&lt;50%,3,4)))</f>
        <v>3</v>
      </c>
      <c r="N48" s="52"/>
      <c r="O48" s="59">
        <f>+F48-'2019-20'!F48</f>
        <v>-0.26643009498155923</v>
      </c>
      <c r="P48" s="60">
        <f>+F48/'2019-20'!F48-1</f>
        <v>-7.8677457878141954E-2</v>
      </c>
      <c r="Q48" s="34"/>
      <c r="R48" s="59">
        <f>+I48-'2022-23'!I48</f>
        <v>-0.22780645566413238</v>
      </c>
      <c r="S48" s="60">
        <f>+I48/'2022-23'!I48-1</f>
        <v>-0.18117508656316239</v>
      </c>
      <c r="T48" s="64"/>
    </row>
    <row r="49" spans="1:27" ht="15" customHeight="1" outlineLevel="1" x14ac:dyDescent="0.25">
      <c r="A49" s="55" t="s">
        <v>40</v>
      </c>
      <c r="B49" s="56"/>
      <c r="C49" s="56">
        <f>+'oilseed data'!AB32</f>
        <v>0.84307523299999998</v>
      </c>
      <c r="D49" s="56"/>
      <c r="E49" s="56">
        <f>C49</f>
        <v>0.84307523299999998</v>
      </c>
      <c r="F49" s="56">
        <f>IF((C49-D49)&lt;0,0,C49-D49)</f>
        <v>0.84307523299999998</v>
      </c>
      <c r="G49" s="56">
        <v>0</v>
      </c>
      <c r="H49" s="61">
        <v>0.33</v>
      </c>
      <c r="I49" s="58">
        <f>F49*H49</f>
        <v>0.27821482688999999</v>
      </c>
      <c r="J49" s="58">
        <f>G49*H49</f>
        <v>0</v>
      </c>
      <c r="K49" s="26"/>
      <c r="L49" s="26"/>
      <c r="M49" s="6">
        <f>+IF(H49&lt;15%,1,IF(H49&lt;30%,2,IF(H49&lt;50%,3,4)))</f>
        <v>3</v>
      </c>
      <c r="N49" s="52"/>
      <c r="O49" s="59">
        <f>+F49-'2019-20'!F49</f>
        <v>0.37450373900000006</v>
      </c>
      <c r="P49" s="60">
        <f>+F49/'2019-20'!F49-1</f>
        <v>0.79924567284923254</v>
      </c>
      <c r="Q49" s="34"/>
      <c r="R49" s="59">
        <f>+I49-'2022-23'!I49</f>
        <v>8.8100309549999978E-2</v>
      </c>
      <c r="S49" s="60">
        <f>+I49/'2022-23'!I49-1</f>
        <v>0.4634065340335991</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5.1650342704257124</v>
      </c>
      <c r="C51" s="49">
        <f t="shared" si="10"/>
        <v>2.7586649869999995</v>
      </c>
      <c r="D51" s="49">
        <f t="shared" si="10"/>
        <v>1.014178794</v>
      </c>
      <c r="E51" s="49">
        <f t="shared" si="10"/>
        <v>6.9095204634257117</v>
      </c>
      <c r="F51" s="49">
        <f>F53+F54+F55</f>
        <v>6.9095204634257117</v>
      </c>
      <c r="G51" s="49">
        <f>G53+G54+G55</f>
        <v>3.6726359614522508</v>
      </c>
      <c r="H51" s="50"/>
      <c r="I51" s="50">
        <f>SUM(I53:I55)</f>
        <v>2.487427366833256</v>
      </c>
      <c r="J51" s="50">
        <f>SUM(J53:J55)</f>
        <v>1.3221489461228102</v>
      </c>
      <c r="K51" s="51">
        <f>IF(I51=0,0,J51/I51)</f>
        <v>0.53153268463313486</v>
      </c>
      <c r="L51" s="51">
        <f>+I51/$I$89</f>
        <v>3.4935951194221083E-2</v>
      </c>
      <c r="M51" s="6"/>
      <c r="N51" s="52"/>
      <c r="O51" s="53">
        <f>+F51-'2019-20'!F51</f>
        <v>-0.68059932032287396</v>
      </c>
      <c r="P51" s="54">
        <f>+F51/'2019-20'!F51-1</f>
        <v>-8.9669114548116102E-2</v>
      </c>
      <c r="Q51" s="34"/>
      <c r="R51" s="53">
        <f>+I51-'2022-23'!I51</f>
        <v>8.4116118960649189E-2</v>
      </c>
      <c r="S51" s="54">
        <f>+I51/'2022-23'!I51-1</f>
        <v>3.5000093739463889E-2</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MIN((B25-D25)*'oilseed data'!AB42,B25-D25-F25)*55%</f>
        <v>4.686814755452251</v>
      </c>
      <c r="C53" s="56"/>
      <c r="D53" s="56">
        <f>+'oilseed data'!AB37</f>
        <v>1.014178794</v>
      </c>
      <c r="E53" s="56">
        <f>B53-D53</f>
        <v>3.6726359614522508</v>
      </c>
      <c r="F53" s="56">
        <f>(B53-D53)</f>
        <v>3.6726359614522508</v>
      </c>
      <c r="G53" s="56">
        <f>F53</f>
        <v>3.6726359614522508</v>
      </c>
      <c r="H53" s="61">
        <v>0.36</v>
      </c>
      <c r="I53" s="58">
        <f>F53*H53</f>
        <v>1.3221489461228102</v>
      </c>
      <c r="J53" s="58">
        <f>G53*H53</f>
        <v>1.3221489461228102</v>
      </c>
      <c r="K53" s="26"/>
      <c r="L53" s="26"/>
      <c r="M53" s="6">
        <f>+IF(H53&lt;15%,1,IF(H53&lt;30%,2,IF(H53&lt;50%,3,4)))</f>
        <v>3</v>
      </c>
      <c r="N53" s="52"/>
      <c r="O53" s="59">
        <f>+F53-'2019-20'!F53</f>
        <v>-0.42746520155146772</v>
      </c>
      <c r="P53" s="60">
        <f>+F53/'2019-20'!F53-1</f>
        <v>-0.10425723282356969</v>
      </c>
      <c r="Q53" s="34"/>
      <c r="R53" s="59">
        <f>+I53-'2022-23'!I53</f>
        <v>0.13064691933532258</v>
      </c>
      <c r="S53" s="60">
        <f>+I53/'2022-23'!I53-1</f>
        <v>0.10964892748657018</v>
      </c>
      <c r="T53" s="35"/>
    </row>
    <row r="54" spans="1:27" ht="15" customHeight="1" outlineLevel="1" x14ac:dyDescent="0.25">
      <c r="A54" s="55" t="s">
        <v>43</v>
      </c>
      <c r="B54" s="56">
        <f>C25*'oilseed data'!AB42*55%</f>
        <v>0.47821951497346121</v>
      </c>
      <c r="C54" s="56"/>
      <c r="D54" s="56"/>
      <c r="E54" s="56">
        <f>B54-D54</f>
        <v>0.47821951497346121</v>
      </c>
      <c r="F54" s="56">
        <f>(B54-D54)</f>
        <v>0.47821951497346121</v>
      </c>
      <c r="G54" s="56">
        <v>0</v>
      </c>
      <c r="H54" s="61">
        <v>0.36</v>
      </c>
      <c r="I54" s="58">
        <f>F54*H54</f>
        <v>0.17215902539044603</v>
      </c>
      <c r="J54" s="58">
        <f>G54*H54</f>
        <v>0</v>
      </c>
      <c r="K54" s="26"/>
      <c r="L54" s="26"/>
      <c r="M54" s="6">
        <f>+IF(H54&lt;15%,1,IF(H54&lt;30%,2,IF(H54&lt;50%,3,4)))</f>
        <v>3</v>
      </c>
      <c r="N54" s="52"/>
      <c r="O54" s="59">
        <f>+F54-'2019-20'!F54</f>
        <v>6.965712228594545E-3</v>
      </c>
      <c r="P54" s="60">
        <f>+F54/'2019-20'!F54-1</f>
        <v>1.4781232932279842E-2</v>
      </c>
      <c r="Q54" s="34"/>
      <c r="R54" s="59">
        <f>+I54-'2022-23'!I54</f>
        <v>-0.19298090925467343</v>
      </c>
      <c r="S54" s="60">
        <f>+I54/'2022-23'!I54-1</f>
        <v>-0.52851219750102696</v>
      </c>
      <c r="T54" s="64"/>
      <c r="U54" s="52"/>
      <c r="V54" s="52"/>
      <c r="W54" s="52"/>
      <c r="X54" s="52"/>
      <c r="Y54" s="52"/>
      <c r="Z54" s="52"/>
      <c r="AA54" s="52"/>
    </row>
    <row r="55" spans="1:27" ht="15" customHeight="1" outlineLevel="1" x14ac:dyDescent="0.25">
      <c r="A55" s="55" t="s">
        <v>44</v>
      </c>
      <c r="B55" s="56"/>
      <c r="C55" s="56">
        <f>+'oilseed data'!AB33</f>
        <v>2.7586649869999995</v>
      </c>
      <c r="D55" s="56"/>
      <c r="E55" s="56">
        <f>C55</f>
        <v>2.7586649869999995</v>
      </c>
      <c r="F55" s="56">
        <f>C55-D55</f>
        <v>2.7586649869999995</v>
      </c>
      <c r="G55" s="56">
        <v>0</v>
      </c>
      <c r="H55" s="61">
        <v>0.36</v>
      </c>
      <c r="I55" s="58">
        <f>F55*H55</f>
        <v>0.99311939531999982</v>
      </c>
      <c r="J55" s="58">
        <f>G55*H55</f>
        <v>0</v>
      </c>
      <c r="K55" s="26"/>
      <c r="L55" s="26"/>
      <c r="M55" s="6">
        <f>+IF(H55&lt;15%,1,IF(H55&lt;30%,2,IF(H55&lt;50%,3,4)))</f>
        <v>3</v>
      </c>
      <c r="N55" s="52"/>
      <c r="O55" s="59">
        <f>+F55-'2019-20'!F55</f>
        <v>-0.26009983100000067</v>
      </c>
      <c r="P55" s="60">
        <f>+F55/'2019-20'!F55-1</f>
        <v>-8.6161011765177098E-2</v>
      </c>
      <c r="Q55" s="34"/>
      <c r="R55" s="59">
        <f>+I55-'2022-23'!I55</f>
        <v>0.14645010887999999</v>
      </c>
      <c r="S55" s="60">
        <f>+I55/'2022-23'!I55-1</f>
        <v>0.17297203432969721</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0.61951768707482557</v>
      </c>
      <c r="C57" s="49">
        <f t="shared" si="11"/>
        <v>1.8430603399999999</v>
      </c>
      <c r="D57" s="49">
        <f t="shared" si="11"/>
        <v>7.2911662999999988E-2</v>
      </c>
      <c r="E57" s="49">
        <f t="shared" si="11"/>
        <v>2.3896663640748255</v>
      </c>
      <c r="F57" s="49">
        <f>F59+F60+F61</f>
        <v>2.3896663640748255</v>
      </c>
      <c r="G57" s="49">
        <f>G59+G60+G61</f>
        <v>0.18462963640816371</v>
      </c>
      <c r="H57" s="50"/>
      <c r="I57" s="50">
        <f>SUM(I59:I61)</f>
        <v>0.52350636473768564</v>
      </c>
      <c r="J57" s="50">
        <f>SUM(J59:J61)</f>
        <v>7.7293676581020571E-2</v>
      </c>
      <c r="K57" s="51">
        <f>IF(I57=0,0,J57/I57)</f>
        <v>0.14764610669012643</v>
      </c>
      <c r="L57" s="51">
        <f>+I57/$I$89</f>
        <v>7.3526540120139707E-3</v>
      </c>
      <c r="M57" s="6"/>
      <c r="N57" s="52"/>
      <c r="O57" s="53">
        <f>+F57-'2019-20'!F57</f>
        <v>0.27975136407482548</v>
      </c>
      <c r="P57" s="54">
        <f>+F57/'2019-20'!F57-1</f>
        <v>0.1325889261296429</v>
      </c>
      <c r="Q57" s="34"/>
      <c r="R57" s="53">
        <f>+I57-'2022-23'!I57</f>
        <v>-1.2658843537419751E-3</v>
      </c>
      <c r="S57" s="54">
        <f>+I57/'2022-23'!I57-1</f>
        <v>-2.4122547561036267E-3</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1.7025685249999998</v>
      </c>
      <c r="D59" s="56">
        <v>4.2765290999999997E-2</v>
      </c>
      <c r="E59" s="56">
        <f>B59+C59-D59</f>
        <v>1.6598032339999997</v>
      </c>
      <c r="F59" s="56">
        <f>E59</f>
        <v>1.6598032339999997</v>
      </c>
      <c r="G59" s="56">
        <f>IF(B59&gt;E59,F59,F59*(B59-D59)/E59)</f>
        <v>-4.2765290999999997E-2</v>
      </c>
      <c r="H59" s="63">
        <v>0.16</v>
      </c>
      <c r="I59" s="58">
        <f>F59*H59</f>
        <v>0.26556851743999998</v>
      </c>
      <c r="J59" s="58">
        <f>G59*H59</f>
        <v>-6.8424465599999998E-3</v>
      </c>
      <c r="K59" s="26"/>
      <c r="L59" s="26"/>
      <c r="M59" s="6">
        <f>+IF(H59&lt;15%,1,IF(H59&lt;30%,2,IF(H59&lt;50%,3,4)))</f>
        <v>2</v>
      </c>
      <c r="N59" s="52"/>
      <c r="O59" s="59">
        <f>+F59-'2019-20'!F59</f>
        <v>0.18439766399999979</v>
      </c>
      <c r="P59" s="60">
        <f>+F59/'2019-20'!F59-1</f>
        <v>0.12498100030895221</v>
      </c>
      <c r="Q59" s="34"/>
      <c r="R59" s="59">
        <f>+I59-'2022-23'!I59</f>
        <v>0</v>
      </c>
      <c r="S59" s="60">
        <f>+I59/'2022-23'!I59-1</f>
        <v>0</v>
      </c>
      <c r="T59" s="35"/>
    </row>
    <row r="60" spans="1:27" ht="15" customHeight="1" outlineLevel="4" x14ac:dyDescent="0.25">
      <c r="A60" s="55" t="s">
        <v>47</v>
      </c>
      <c r="B60" s="56">
        <v>0.37046666666666184</v>
      </c>
      <c r="C60" s="56">
        <v>4.1740640000000002E-2</v>
      </c>
      <c r="D60" s="56">
        <v>8.4902789999999999E-3</v>
      </c>
      <c r="E60" s="56">
        <f>B60+C60-D60</f>
        <v>0.40371702766666184</v>
      </c>
      <c r="F60" s="56">
        <f>E60</f>
        <v>0.40371702766666184</v>
      </c>
      <c r="G60" s="56">
        <v>0</v>
      </c>
      <c r="H60" s="61">
        <v>0.34</v>
      </c>
      <c r="I60" s="58">
        <f>F60*H60</f>
        <v>0.13726378940666503</v>
      </c>
      <c r="J60" s="58">
        <f>G60*H60</f>
        <v>0</v>
      </c>
      <c r="K60" s="26"/>
      <c r="L60" s="26"/>
      <c r="M60" s="6">
        <f>+IF(H60&lt;15%,1,IF(H60&lt;30%,2,IF(H60&lt;50%,3,4)))</f>
        <v>3</v>
      </c>
      <c r="N60" s="52"/>
      <c r="O60" s="59">
        <f>+F60-'2019-20'!F60</f>
        <v>-2.9422767333338151E-2</v>
      </c>
      <c r="P60" s="60">
        <f>+F60/'2019-20'!F60-1</f>
        <v>-6.7929032781063547E-2</v>
      </c>
      <c r="Q60" s="34"/>
      <c r="R60" s="59">
        <f>+I60-'2022-23'!I60</f>
        <v>-1.8133333333349433E-3</v>
      </c>
      <c r="S60" s="60">
        <f>+I60/'2022-23'!I60-1</f>
        <v>-1.3038329364383761E-2</v>
      </c>
      <c r="T60" s="64"/>
      <c r="U60" s="52"/>
      <c r="V60" s="52"/>
      <c r="W60" s="52"/>
      <c r="X60" s="52"/>
      <c r="Y60" s="52"/>
      <c r="Z60" s="52"/>
      <c r="AA60" s="52"/>
    </row>
    <row r="61" spans="1:27" ht="15" customHeight="1" outlineLevel="4" x14ac:dyDescent="0.25">
      <c r="A61" s="55" t="s">
        <v>48</v>
      </c>
      <c r="B61" s="56">
        <v>0.24905102040816374</v>
      </c>
      <c r="C61" s="56">
        <v>9.8751174999999997E-2</v>
      </c>
      <c r="D61" s="56">
        <v>2.1656092999999994E-2</v>
      </c>
      <c r="E61" s="56">
        <f>B61+C61-D61</f>
        <v>0.32614610240816372</v>
      </c>
      <c r="F61" s="56">
        <f>E61</f>
        <v>0.32614610240816372</v>
      </c>
      <c r="G61" s="56">
        <f>IF(B61&gt;E61,F61,F61*(B61-D61)/E61)</f>
        <v>0.22739492740816372</v>
      </c>
      <c r="H61" s="61">
        <v>0.37</v>
      </c>
      <c r="I61" s="58">
        <f>F61*H61</f>
        <v>0.12067405789102058</v>
      </c>
      <c r="J61" s="58">
        <f>G61*H61</f>
        <v>8.4136123141020577E-2</v>
      </c>
      <c r="K61" s="26"/>
      <c r="L61" s="26"/>
      <c r="M61" s="6">
        <f>+IF(H61&lt;15%,1,IF(H61&lt;30%,2,IF(H61&lt;50%,3,4)))</f>
        <v>3</v>
      </c>
      <c r="N61" s="52"/>
      <c r="O61" s="59">
        <f>+F61-'2019-20'!F61</f>
        <v>0.1247764674081637</v>
      </c>
      <c r="P61" s="60">
        <f>+F61/'2019-20'!F61-1</f>
        <v>0.61963894113511042</v>
      </c>
      <c r="Q61" s="34"/>
      <c r="R61" s="59">
        <f>+I61-'2022-23'!I61</f>
        <v>5.474489795929266E-4</v>
      </c>
      <c r="S61" s="60">
        <f>+I61/'2022-23'!I61-1</f>
        <v>4.5572665752728891E-3</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30.850426846960374</v>
      </c>
      <c r="C63" s="49">
        <f t="shared" ref="C63:D63" si="13">SUM(C65:C72)</f>
        <v>3.7428931270000008</v>
      </c>
      <c r="D63" s="49">
        <f t="shared" si="13"/>
        <v>0.96974212400000004</v>
      </c>
      <c r="E63" s="49">
        <f t="shared" si="12"/>
        <v>33.623577849960377</v>
      </c>
      <c r="F63" s="49">
        <f>SUM(F65:F72)</f>
        <v>30.299872325720379</v>
      </c>
      <c r="G63" s="49">
        <f>SUM(G65:G72)</f>
        <v>28.498913389720379</v>
      </c>
      <c r="H63" s="50"/>
      <c r="I63" s="50">
        <f>SUM(I65:I72)</f>
        <v>4.4781905133383457</v>
      </c>
      <c r="J63" s="50">
        <f>SUM(J65:J72)</f>
        <v>4.1815141736113448</v>
      </c>
      <c r="K63" s="51">
        <f>IF(I63=0,0,J63/I63)</f>
        <v>0.93375084448878476</v>
      </c>
      <c r="L63" s="51">
        <f>+I63/$I$89</f>
        <v>6.289624665969186E-2</v>
      </c>
      <c r="M63" s="6"/>
      <c r="N63" s="52"/>
      <c r="O63" s="53">
        <f>+F63-'2019-20'!F63</f>
        <v>0.27890150453747253</v>
      </c>
      <c r="P63" s="54">
        <f>+F63/'2019-20'!F63-1</f>
        <v>9.2902226979507674E-3</v>
      </c>
      <c r="Q63" s="34"/>
      <c r="R63" s="53">
        <f>+I63-'2022-23'!I63</f>
        <v>4.5405120799999921E-2</v>
      </c>
      <c r="S63" s="54">
        <f>+I63/'2022-23'!I63-1</f>
        <v>1.0243022564645266E-2</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3.9</v>
      </c>
      <c r="C65" s="56">
        <v>0.45791779700000007</v>
      </c>
      <c r="D65" s="56">
        <v>0.22922417699999997</v>
      </c>
      <c r="E65" s="56">
        <f t="shared" ref="E65:E67" si="14">B65+C65-D65</f>
        <v>4.12869362</v>
      </c>
      <c r="F65" s="56">
        <f>E65</f>
        <v>4.12869362</v>
      </c>
      <c r="G65" s="56">
        <f>+F65</f>
        <v>4.12869362</v>
      </c>
      <c r="H65" s="63">
        <v>0.19</v>
      </c>
      <c r="I65" s="58">
        <f>F65*H65</f>
        <v>0.78445178780000002</v>
      </c>
      <c r="J65" s="58">
        <f>G65*H65</f>
        <v>0.78445178780000002</v>
      </c>
      <c r="K65" s="26"/>
      <c r="L65" s="26"/>
      <c r="M65" s="6">
        <f t="shared" ref="M65:M71" si="15">+IF(H65&lt;15%,1,IF(H65&lt;30%,2,IF(H65&lt;50%,3,4)))</f>
        <v>2</v>
      </c>
      <c r="N65" s="52"/>
      <c r="O65" s="59">
        <f>+F65-'2019-20'!F65</f>
        <v>0.31163576242773594</v>
      </c>
      <c r="P65" s="60">
        <f>+F65/'2019-20'!F65-1</f>
        <v>8.1642923438929316E-2</v>
      </c>
      <c r="Q65" s="34"/>
      <c r="R65" s="59">
        <f>+I65-'2022-23'!I65</f>
        <v>0</v>
      </c>
      <c r="S65" s="60">
        <f>+I65/'2022-23'!I65-1</f>
        <v>0</v>
      </c>
      <c r="T65" s="64"/>
      <c r="U65" s="52"/>
      <c r="V65" s="52"/>
      <c r="W65" s="52"/>
      <c r="X65" s="52"/>
      <c r="Y65" s="52"/>
      <c r="Z65" s="52"/>
      <c r="AA65" s="52"/>
    </row>
    <row r="66" spans="1:27" ht="15.75" outlineLevel="4" x14ac:dyDescent="0.25">
      <c r="A66" s="55" t="s">
        <v>51</v>
      </c>
      <c r="B66" s="56">
        <v>1.04</v>
      </c>
      <c r="C66" s="56"/>
      <c r="D66" s="56"/>
      <c r="E66" s="56">
        <f t="shared" si="14"/>
        <v>1.04</v>
      </c>
      <c r="F66" s="56">
        <v>0.6</v>
      </c>
      <c r="G66" s="56">
        <f>+F66</f>
        <v>0.6</v>
      </c>
      <c r="H66" s="65">
        <v>0.73</v>
      </c>
      <c r="I66" s="58">
        <f>F66*H66</f>
        <v>0.438</v>
      </c>
      <c r="J66" s="58">
        <f>G66*H66</f>
        <v>0.438</v>
      </c>
      <c r="K66" s="26"/>
      <c r="L66" s="26"/>
      <c r="M66" s="6">
        <f t="shared" si="15"/>
        <v>4</v>
      </c>
      <c r="N66" s="52"/>
      <c r="O66" s="59">
        <f>+F66-'2019-20'!F66</f>
        <v>-6.1437068304941778E-2</v>
      </c>
      <c r="P66" s="60">
        <f>+F66/'2019-20'!F66-1</f>
        <v>-9.2884223229862117E-2</v>
      </c>
      <c r="Q66" s="34"/>
      <c r="R66" s="59">
        <f>+I66-'2022-23'!I66</f>
        <v>0</v>
      </c>
      <c r="S66" s="60">
        <f>+I66/'2022-23'!I66-1</f>
        <v>0</v>
      </c>
      <c r="T66" s="64"/>
      <c r="U66" s="52"/>
      <c r="V66" s="52"/>
      <c r="W66" s="52"/>
      <c r="X66" s="52"/>
      <c r="Y66" s="52"/>
      <c r="Z66" s="52"/>
      <c r="AA66" s="52"/>
    </row>
    <row r="67" spans="1:27" ht="29.25" customHeight="1" outlineLevel="4" x14ac:dyDescent="0.25">
      <c r="A67" s="66" t="s">
        <v>52</v>
      </c>
      <c r="B67" s="67">
        <f>'cereal data'!K60*(I77*0.362+(1-I77)*0.276)</f>
        <v>3.1290466950687326</v>
      </c>
      <c r="C67" s="67">
        <v>0.81183255700000012</v>
      </c>
      <c r="D67" s="67">
        <v>0.22466790999999997</v>
      </c>
      <c r="E67" s="67">
        <f t="shared" si="14"/>
        <v>3.7162113420687328</v>
      </c>
      <c r="F67" s="67">
        <f>E67</f>
        <v>3.7162113420687328</v>
      </c>
      <c r="G67" s="67">
        <f>IF(B67&gt;E67,F67,F67*(B67-D67)/E67)</f>
        <v>2.9043787850687326</v>
      </c>
      <c r="H67" s="68" t="s">
        <v>53</v>
      </c>
      <c r="I67" s="69">
        <f>(B67-D67)*0.3+C67*0.27</f>
        <v>1.0905084259106199</v>
      </c>
      <c r="J67" s="69">
        <f>(B67-D67)*0.3</f>
        <v>0.8713136355206198</v>
      </c>
      <c r="K67" s="26"/>
      <c r="L67" s="26"/>
      <c r="M67" s="6">
        <v>2</v>
      </c>
      <c r="N67" s="52"/>
      <c r="O67" s="59">
        <f>+F67-'2019-20'!F67</f>
        <v>0.46098973907332219</v>
      </c>
      <c r="P67" s="70">
        <f>+F67/'2019-20'!F67-1</f>
        <v>0.14161547055632884</v>
      </c>
      <c r="Q67" s="34"/>
      <c r="R67" s="59">
        <f>+I67-'2022-23'!I67</f>
        <v>0</v>
      </c>
      <c r="S67" s="70">
        <f>+I67/'2022-23'!I67-1</f>
        <v>0</v>
      </c>
      <c r="T67" s="64"/>
      <c r="U67" s="52"/>
      <c r="V67" s="52"/>
      <c r="W67" s="52"/>
      <c r="X67" s="52"/>
      <c r="Y67" s="52"/>
      <c r="Z67" s="52"/>
      <c r="AA67" s="52"/>
    </row>
    <row r="68" spans="1:27" ht="15" customHeight="1" outlineLevel="4" x14ac:dyDescent="0.25">
      <c r="A68" s="55" t="s">
        <v>54</v>
      </c>
      <c r="B68" s="56">
        <v>6.2820941218000002</v>
      </c>
      <c r="C68" s="56"/>
      <c r="D68" s="56"/>
      <c r="E68" s="56">
        <f>B68+C68-D68</f>
        <v>6.2820941218000002</v>
      </c>
      <c r="F68" s="56">
        <f>E68</f>
        <v>6.2820941218000002</v>
      </c>
      <c r="G68" s="56">
        <f>+F68</f>
        <v>6.2820941218000002</v>
      </c>
      <c r="H68" s="57">
        <v>5.3999999999999999E-2</v>
      </c>
      <c r="I68" s="58">
        <f>+F68*$H$68</f>
        <v>0.33923308257720003</v>
      </c>
      <c r="J68" s="58">
        <f>+G68*$H$68</f>
        <v>0.33923308257720003</v>
      </c>
      <c r="K68" s="26"/>
      <c r="L68" s="26"/>
      <c r="M68" s="6">
        <f t="shared" si="15"/>
        <v>1</v>
      </c>
      <c r="N68" s="52"/>
      <c r="O68" s="59">
        <f>+F68-'2019-20'!F68</f>
        <v>-2.838908817500041E-2</v>
      </c>
      <c r="P68" s="60">
        <f>+F68/'2019-20'!F68-1</f>
        <v>-4.4987185973532906E-3</v>
      </c>
      <c r="Q68" s="34"/>
      <c r="R68" s="59">
        <f>+I68-'2022-23'!I68</f>
        <v>0</v>
      </c>
      <c r="S68" s="60">
        <f>+I68/'2019-20'!I68-1</f>
        <v>-4.4987185973532906E-3</v>
      </c>
      <c r="T68" s="64"/>
      <c r="U68" s="52"/>
      <c r="V68" s="52"/>
      <c r="W68" s="52"/>
      <c r="X68" s="52"/>
      <c r="Y68" s="52"/>
      <c r="Z68" s="52"/>
      <c r="AA68" s="52"/>
    </row>
    <row r="69" spans="1:27" ht="15" customHeight="1" outlineLevel="4" x14ac:dyDescent="0.25">
      <c r="A69" s="55" t="s">
        <v>55</v>
      </c>
      <c r="B69" s="56">
        <f>('cereal data'!K63+'cereal data'!K65)*0.15</f>
        <v>7.3607600300916456</v>
      </c>
      <c r="C69" s="56">
        <v>0.120940881</v>
      </c>
      <c r="D69" s="56">
        <v>0.13429822</v>
      </c>
      <c r="E69" s="56">
        <f>B69+C69-D69</f>
        <v>7.3474026910916459</v>
      </c>
      <c r="F69" s="56">
        <f>E69</f>
        <v>7.3474026910916459</v>
      </c>
      <c r="G69" s="56">
        <f>IF(B69&gt;E69,F69,F69*(B69-D69)/E69)</f>
        <v>7.3474026910916459</v>
      </c>
      <c r="H69" s="71">
        <v>0.155</v>
      </c>
      <c r="I69" s="58">
        <f>F69*H69</f>
        <v>1.1388474171192051</v>
      </c>
      <c r="J69" s="58">
        <f>G69*H69</f>
        <v>1.1388474171192051</v>
      </c>
      <c r="K69" s="26"/>
      <c r="L69" s="26"/>
      <c r="M69" s="6">
        <f t="shared" si="15"/>
        <v>2</v>
      </c>
      <c r="N69" s="52"/>
      <c r="O69" s="59">
        <f>+F69-'2019-20'!F69</f>
        <v>0.15651801525731557</v>
      </c>
      <c r="P69" s="60">
        <f>+F69/'2019-20'!F69-1</f>
        <v>2.1766169576228789E-2</v>
      </c>
      <c r="Q69" s="34"/>
      <c r="R69" s="59">
        <f>+I69-'2022-23'!I69</f>
        <v>0</v>
      </c>
      <c r="S69" s="60">
        <f>+I69/'2022-23'!I69-1</f>
        <v>0</v>
      </c>
      <c r="T69" s="64"/>
      <c r="U69" s="52"/>
      <c r="V69" s="72"/>
      <c r="W69" s="73"/>
      <c r="X69" s="73"/>
      <c r="Y69" s="73"/>
      <c r="Z69" s="74"/>
      <c r="AA69" s="74"/>
    </row>
    <row r="70" spans="1:27" ht="15.75" outlineLevel="4" x14ac:dyDescent="0.25">
      <c r="A70" s="55" t="s">
        <v>56</v>
      </c>
      <c r="B70" s="56">
        <v>0</v>
      </c>
      <c r="C70" s="56">
        <v>0.173287729</v>
      </c>
      <c r="D70" s="56">
        <v>8.4290779999999996E-3</v>
      </c>
      <c r="E70" s="56">
        <f>B70+C70-D70</f>
        <v>0.16485865099999999</v>
      </c>
      <c r="F70" s="56">
        <f>E70</f>
        <v>0.16485865099999999</v>
      </c>
      <c r="G70" s="56">
        <f>IF(B70&gt;E70,F70,F70*B70/E70)</f>
        <v>0</v>
      </c>
      <c r="H70" s="57">
        <v>7.4999999999999997E-2</v>
      </c>
      <c r="I70" s="58">
        <f>F70*H70</f>
        <v>1.2364398824999999E-2</v>
      </c>
      <c r="J70" s="58">
        <f>G70*H70</f>
        <v>0</v>
      </c>
      <c r="K70" s="26"/>
      <c r="L70" s="26"/>
      <c r="M70" s="6">
        <f t="shared" si="15"/>
        <v>1</v>
      </c>
      <c r="N70" s="52"/>
      <c r="O70" s="59">
        <f>+F70-'2019-20'!F70</f>
        <v>-3.8911849999999998E-2</v>
      </c>
      <c r="P70" s="60">
        <f>+F70/'2019-20'!F70-1</f>
        <v>-0.19095919089878466</v>
      </c>
      <c r="Q70" s="34"/>
      <c r="R70" s="59">
        <f>+I70-'2022-23'!I70</f>
        <v>0</v>
      </c>
      <c r="S70" s="60">
        <f>+I70/'2022-23'!I70-1</f>
        <v>0</v>
      </c>
      <c r="T70" s="64"/>
      <c r="U70" s="52"/>
      <c r="V70" s="72"/>
      <c r="W70" s="73"/>
      <c r="X70" s="72"/>
      <c r="Y70" s="75"/>
      <c r="Z70" s="76"/>
      <c r="AA70" s="74"/>
    </row>
    <row r="71" spans="1:27" ht="15" customHeight="1" outlineLevel="4" x14ac:dyDescent="0.25">
      <c r="A71" s="55" t="s">
        <v>57</v>
      </c>
      <c r="B71" s="56">
        <v>6.01844</v>
      </c>
      <c r="C71" s="56">
        <v>0.82426772800000014</v>
      </c>
      <c r="D71" s="56">
        <v>0.13913372200000002</v>
      </c>
      <c r="E71" s="56">
        <f>B71+C71-D71</f>
        <v>6.7035740060000002</v>
      </c>
      <c r="F71" s="56">
        <f>E71</f>
        <v>6.7035740060000002</v>
      </c>
      <c r="G71" s="56">
        <f>IF(B71&gt;E71,F71,F71*(B71-D71)/E71)</f>
        <v>5.8793062779999996</v>
      </c>
      <c r="H71" s="57">
        <v>7.9000000000000001E-2</v>
      </c>
      <c r="I71" s="58">
        <f>F71*H71</f>
        <v>0.52958234647400004</v>
      </c>
      <c r="J71" s="58">
        <f>G71*H71</f>
        <v>0.46446519596199998</v>
      </c>
      <c r="K71" s="26"/>
      <c r="L71" s="26"/>
      <c r="M71" s="6">
        <f t="shared" si="15"/>
        <v>1</v>
      </c>
      <c r="N71" s="52"/>
      <c r="O71" s="59">
        <f>+F71-'2019-20'!F71</f>
        <v>-0.55404093661999987</v>
      </c>
      <c r="P71" s="60">
        <f>+F71/'2019-20'!F71-1</f>
        <v>-7.6339257593623588E-2</v>
      </c>
      <c r="Q71" s="34"/>
      <c r="R71" s="59">
        <f>+I71-'2022-23'!I71</f>
        <v>3.7074700000000071E-2</v>
      </c>
      <c r="S71" s="60">
        <f>+I71/'2022-23'!I71-1</f>
        <v>7.5277409935517126E-2</v>
      </c>
      <c r="T71" s="64"/>
      <c r="U71" s="52"/>
      <c r="V71" s="52"/>
      <c r="W71" s="52"/>
      <c r="X71" s="52"/>
      <c r="Y71" s="52"/>
      <c r="Z71" s="52"/>
      <c r="AA71" s="52"/>
    </row>
    <row r="72" spans="1:27" ht="30" customHeight="1" outlineLevel="4" x14ac:dyDescent="0.25">
      <c r="A72" s="66" t="s">
        <v>58</v>
      </c>
      <c r="B72" s="67">
        <v>3.1200860000000001</v>
      </c>
      <c r="C72" s="67">
        <v>1.3546464350000003</v>
      </c>
      <c r="D72" s="67">
        <v>0.23398901699999994</v>
      </c>
      <c r="E72" s="67">
        <f>B72+C72-D72</f>
        <v>4.2407434180000001</v>
      </c>
      <c r="F72" s="67">
        <f>E72*0.32</f>
        <v>1.3570378937600001</v>
      </c>
      <c r="G72" s="67">
        <f>+IF(B72&gt;F72,F72,B72-D72)</f>
        <v>1.3570378937600001</v>
      </c>
      <c r="H72" s="77" t="s">
        <v>59</v>
      </c>
      <c r="I72" s="69">
        <f>G72*0.107+(F72-G72)*0.042</f>
        <v>0.14520305463232</v>
      </c>
      <c r="J72" s="69">
        <f>G72*0.107</f>
        <v>0.14520305463232</v>
      </c>
      <c r="K72" s="26"/>
      <c r="L72" s="26"/>
      <c r="M72" s="6">
        <v>1</v>
      </c>
      <c r="N72" s="52"/>
      <c r="O72" s="59">
        <f>+F72-'2019-20'!F72</f>
        <v>3.2536930879039971E-2</v>
      </c>
      <c r="P72" s="70">
        <f>+F72/'2019-20'!F72-1</f>
        <v>2.4565426368787113E-2</v>
      </c>
      <c r="Q72" s="34"/>
      <c r="R72" s="59">
        <f>+I72-'2022-23'!I72</f>
        <v>8.330420799999988E-3</v>
      </c>
      <c r="S72" s="70">
        <f>+I72/'2022-23'!I72-1</f>
        <v>6.0862573962048749E-2</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8.2549360573830182</v>
      </c>
      <c r="G74" s="29">
        <f>SUM(G76:G80)</f>
        <v>8.0560552381823705</v>
      </c>
      <c r="H74" s="30"/>
      <c r="I74" s="30">
        <f>SUM(I76:I80)</f>
        <v>1.88360216147862</v>
      </c>
      <c r="J74" s="30">
        <f>SUM(J76:J80)</f>
        <v>1.7569694133876159</v>
      </c>
      <c r="K74" s="31">
        <f>IF(I74=0,0,J74/I74)</f>
        <v>0.93277096900780898</v>
      </c>
      <c r="L74" s="31">
        <f>+I74/$I$89</f>
        <v>2.6455217973469235E-2</v>
      </c>
      <c r="M74" s="6"/>
      <c r="N74" s="52"/>
      <c r="O74" s="32">
        <f>+F74-'2019-20'!F74</f>
        <v>0.1179985958163936</v>
      </c>
      <c r="P74" s="33">
        <f>+F74/'2019-20'!F74-1</f>
        <v>1.4501597975127511E-2</v>
      </c>
      <c r="Q74" s="34"/>
      <c r="R74" s="32">
        <f>+I74-'2022-23'!I74</f>
        <v>7.3635853404105944E-3</v>
      </c>
      <c r="S74" s="33">
        <f>+I74/'2022-23'!I74-1</f>
        <v>3.9246529913945505E-3</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0.38100000000000001</v>
      </c>
      <c r="C76" s="56">
        <v>0.26342947900000002</v>
      </c>
      <c r="D76" s="56">
        <v>0.162318452</v>
      </c>
      <c r="E76" s="56">
        <f>B76+C76-D76</f>
        <v>0.48211102700000003</v>
      </c>
      <c r="F76" s="56">
        <f>E76</f>
        <v>0.48211102700000003</v>
      </c>
      <c r="G76" s="56">
        <f>IF(B76&gt;E76,F76,F76*B76/E76)</f>
        <v>0.38100000000000001</v>
      </c>
      <c r="H76" s="65">
        <v>0.65</v>
      </c>
      <c r="I76" s="58">
        <f>F76*H76</f>
        <v>0.31337216755000002</v>
      </c>
      <c r="J76" s="58">
        <f>G76*H76</f>
        <v>0.24765000000000001</v>
      </c>
      <c r="K76" s="26"/>
      <c r="L76" s="26"/>
      <c r="M76" s="6">
        <f>+IF(H76&lt;15%,1,IF(H76&lt;30%,2,IF(H76&lt;50%,3,4)))</f>
        <v>4</v>
      </c>
      <c r="N76" s="52"/>
      <c r="O76" s="59">
        <f>+F76-'2019-20'!F76</f>
        <v>-5.2755859999999433E-3</v>
      </c>
      <c r="P76" s="60">
        <f>+F76/'2019-20'!F76-1</f>
        <v>-1.0824232466146833E-2</v>
      </c>
      <c r="Q76" s="34"/>
      <c r="R76" s="59">
        <f>+I76-'2022-23'!I76</f>
        <v>0</v>
      </c>
      <c r="S76" s="60">
        <f>+I76/'2022-23'!I76-1</f>
        <v>0</v>
      </c>
      <c r="T76" s="34"/>
      <c r="U76" s="52"/>
      <c r="V76" s="52"/>
      <c r="W76" s="52"/>
      <c r="X76" s="52"/>
      <c r="Y76" s="52"/>
      <c r="Z76" s="52"/>
      <c r="AA76" s="52"/>
    </row>
    <row r="77" spans="1:27" ht="15.75" outlineLevel="1" x14ac:dyDescent="0.25">
      <c r="A77" s="55" t="s">
        <v>63</v>
      </c>
      <c r="B77" s="56">
        <v>2.214</v>
      </c>
      <c r="C77" s="56">
        <v>8.4576930000000008E-2</v>
      </c>
      <c r="D77" s="56">
        <v>0.78903004300000001</v>
      </c>
      <c r="E77" s="56">
        <f>B77+C77-D77</f>
        <v>1.5095468869999999</v>
      </c>
      <c r="F77" s="56">
        <v>0.8</v>
      </c>
      <c r="G77" s="56">
        <f>+F77</f>
        <v>0.8</v>
      </c>
      <c r="H77" s="57">
        <v>0.125</v>
      </c>
      <c r="I77" s="58">
        <f>F77*H77</f>
        <v>0.1</v>
      </c>
      <c r="J77" s="58">
        <f>G77*H77</f>
        <v>0.1</v>
      </c>
      <c r="K77" s="26"/>
      <c r="L77" s="26"/>
      <c r="M77" s="6">
        <f>+IF(H77&lt;15%,1,IF(H77&lt;30%,2,IF(H77&lt;50%,3,4)))</f>
        <v>1</v>
      </c>
      <c r="N77" s="52"/>
      <c r="O77" s="59">
        <f>+F77-'2019-20'!F77</f>
        <v>0.22300000000000009</v>
      </c>
      <c r="P77" s="60">
        <f>+F77/'2019-20'!F77-1</f>
        <v>0.38648180242634322</v>
      </c>
      <c r="Q77" s="34"/>
      <c r="R77" s="59">
        <f>+I77-'2022-23'!I77</f>
        <v>0</v>
      </c>
      <c r="S77" s="60">
        <f>+I77/'2022-23'!I77-1</f>
        <v>0</v>
      </c>
      <c r="T77" s="34"/>
      <c r="U77" s="52"/>
      <c r="V77" s="52"/>
      <c r="W77" s="52"/>
      <c r="X77" s="52"/>
      <c r="Y77" s="52"/>
      <c r="Z77" s="52"/>
      <c r="AA77" s="52"/>
    </row>
    <row r="78" spans="1:27" ht="15" customHeight="1" outlineLevel="1" x14ac:dyDescent="0.25">
      <c r="A78" s="55" t="s">
        <v>64</v>
      </c>
      <c r="B78" s="56">
        <v>1.4812000000000003</v>
      </c>
      <c r="C78" s="56">
        <v>3.9800946999999996E-2</v>
      </c>
      <c r="D78" s="56">
        <v>0.79351417700000004</v>
      </c>
      <c r="E78" s="56">
        <f>B78+C78-D78</f>
        <v>0.72748677000000028</v>
      </c>
      <c r="F78" s="56">
        <v>0.08</v>
      </c>
      <c r="G78" s="56">
        <f>+F78</f>
        <v>0.08</v>
      </c>
      <c r="H78" s="61">
        <v>0.34</v>
      </c>
      <c r="I78" s="58">
        <f>F78*H78</f>
        <v>2.7200000000000002E-2</v>
      </c>
      <c r="J78" s="58">
        <f>G78*H78</f>
        <v>2.7200000000000002E-2</v>
      </c>
      <c r="K78" s="26"/>
      <c r="L78" s="26"/>
      <c r="M78" s="6">
        <f>+IF(H78&lt;15%,1,IF(H78&lt;30%,2,IF(H78&lt;50%,3,4)))</f>
        <v>3</v>
      </c>
      <c r="N78" s="52"/>
      <c r="O78" s="59">
        <f>+F78-'2019-20'!F78</f>
        <v>-6.4999999999999988E-2</v>
      </c>
      <c r="P78" s="60">
        <f>+F78/'2019-20'!F78-1</f>
        <v>-0.44827586206896541</v>
      </c>
      <c r="Q78" s="34"/>
      <c r="R78" s="59">
        <f>+I78-'2022-23'!I78</f>
        <v>0</v>
      </c>
      <c r="S78" s="60">
        <f>+I78/'2022-23'!I78-1</f>
        <v>0</v>
      </c>
      <c r="T78" s="34"/>
      <c r="U78" s="52"/>
      <c r="V78" s="52"/>
      <c r="W78" s="52"/>
      <c r="X78" s="52"/>
      <c r="Y78" s="52"/>
      <c r="Z78" s="52"/>
      <c r="AA78" s="52"/>
    </row>
    <row r="79" spans="1:27" ht="15" customHeight="1" outlineLevel="1" x14ac:dyDescent="0.25">
      <c r="A79" s="55" t="s">
        <v>65</v>
      </c>
      <c r="B79" s="56">
        <v>2.96</v>
      </c>
      <c r="C79" s="56">
        <v>9.9633249999999993E-2</v>
      </c>
      <c r="D79" s="56">
        <v>1.2087648950000001</v>
      </c>
      <c r="E79" s="56">
        <v>1.7549999999999999</v>
      </c>
      <c r="F79" s="56">
        <v>1.4928250303830175</v>
      </c>
      <c r="G79" s="56">
        <v>1.3950552381823693</v>
      </c>
      <c r="H79" s="65">
        <v>0.623</v>
      </c>
      <c r="I79" s="58">
        <f>F79*H79</f>
        <v>0.93002999392861985</v>
      </c>
      <c r="J79" s="58">
        <f>G79*H79</f>
        <v>0.86911941338761611</v>
      </c>
      <c r="K79" s="78"/>
      <c r="L79" s="78"/>
      <c r="M79" s="6">
        <f>+IF(H79&lt;15%,1,IF(H79&lt;30%,2,IF(H79&lt;50%,3,4)))</f>
        <v>4</v>
      </c>
      <c r="N79" s="52"/>
      <c r="O79" s="59">
        <f>+F79-'2019-20'!F79</f>
        <v>-3.472581818360565E-2</v>
      </c>
      <c r="P79" s="60">
        <f>+F79/'2019-20'!F79-1</f>
        <v>-2.2733003105062322E-2</v>
      </c>
      <c r="Q79" s="34"/>
      <c r="R79" s="59">
        <f>+I79-'2022-23'!I79</f>
        <v>7.3635853404104834E-3</v>
      </c>
      <c r="S79" s="60">
        <f>+I79/'2022-23'!I79-1</f>
        <v>7.9807666908320307E-3</v>
      </c>
      <c r="T79" s="34"/>
      <c r="U79" s="52"/>
      <c r="V79" s="52"/>
      <c r="W79" s="52"/>
      <c r="X79" s="52"/>
      <c r="Y79" s="52"/>
      <c r="Z79" s="52"/>
      <c r="AA79" s="52"/>
    </row>
    <row r="80" spans="1:27" ht="15" customHeight="1" outlineLevel="1" x14ac:dyDescent="0.25">
      <c r="A80" s="55" t="s">
        <v>66</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59">
        <f>+F80-'2019-20'!F80</f>
        <v>0</v>
      </c>
      <c r="P80" s="60">
        <f>+F80/'2019-20'!F80-1</f>
        <v>0</v>
      </c>
      <c r="Q80" s="34"/>
      <c r="R80" s="59">
        <f>+I80-'2022-23'!I80</f>
        <v>0</v>
      </c>
      <c r="S80" s="60">
        <f>+I80/'2022-23'!I80-1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943.34282390880969</v>
      </c>
      <c r="G82" s="82">
        <f>SUM(G84:G87)</f>
        <v>943.34282390880969</v>
      </c>
      <c r="H82" s="30"/>
      <c r="I82" s="82">
        <f>SUM(I84:I87)</f>
        <v>28.848841080297685</v>
      </c>
      <c r="J82" s="82">
        <f>SUM(J84:J87)</f>
        <v>28.848841080297685</v>
      </c>
      <c r="K82" s="31">
        <f>IF(I82=0,0,J82/I82)</f>
        <v>1</v>
      </c>
      <c r="L82" s="31">
        <f>+I82/$I$89</f>
        <v>0.40518236529423929</v>
      </c>
      <c r="M82" s="6"/>
      <c r="O82" s="32">
        <f>+F82-'2019-20'!F82</f>
        <v>29.066679136523931</v>
      </c>
      <c r="P82" s="33">
        <f>+F82/'2019-20'!F82-1</f>
        <v>3.1792013061615387E-2</v>
      </c>
      <c r="Q82" s="34"/>
      <c r="R82" s="32">
        <f>+I82-'2022-23'!I82</f>
        <v>-8.1548379119904979E-2</v>
      </c>
      <c r="S82" s="33">
        <f>+I82/'2022-23'!I82-1</f>
        <v>-2.8187791676395069E-3</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632.02332524070528</v>
      </c>
      <c r="C84" s="79"/>
      <c r="D84" s="79"/>
      <c r="E84" s="79">
        <f>+B84+C84-D84</f>
        <v>632.02332524070528</v>
      </c>
      <c r="F84" s="79">
        <f t="shared" ref="F84:G86" si="16">+E84</f>
        <v>632.02332524070528</v>
      </c>
      <c r="G84" s="79">
        <f t="shared" si="16"/>
        <v>632.02332524070528</v>
      </c>
      <c r="H84" s="57">
        <v>2.5972429865201825E-2</v>
      </c>
      <c r="I84" s="79">
        <f>+F84*H84</f>
        <v>16.415181487985862</v>
      </c>
      <c r="J84" s="79">
        <f>+H84*G84</f>
        <v>16.415181487985862</v>
      </c>
      <c r="K84" s="93"/>
      <c r="L84" s="93"/>
      <c r="M84" s="6">
        <f>+IF(H84&lt;15%,1,IF(H84&lt;30%,2,IF(H84&lt;50%,3,4)))</f>
        <v>1</v>
      </c>
      <c r="O84" s="59">
        <f>+F84-'2019-20'!F84</f>
        <v>38.728488562105326</v>
      </c>
      <c r="P84" s="60">
        <f>+F84/'2019-20'!F84-1</f>
        <v>6.5276968832084004E-2</v>
      </c>
      <c r="Q84" s="34"/>
      <c r="R84" s="59">
        <f>+I84-'2022-23'!I84</f>
        <v>-0.42465309047039312</v>
      </c>
      <c r="S84" s="60">
        <f>+I84/'2022-23'!I84-1</f>
        <v>-2.5217177074510322E-2</v>
      </c>
      <c r="T84" s="34"/>
    </row>
    <row r="85" spans="1:27" s="96" customFormat="1" ht="15" customHeight="1" outlineLevel="1" x14ac:dyDescent="0.2">
      <c r="A85" s="55" t="s">
        <v>69</v>
      </c>
      <c r="B85" s="79">
        <v>237.04558</v>
      </c>
      <c r="C85" s="79"/>
      <c r="D85" s="79"/>
      <c r="E85" s="79">
        <f>+B85+C85-D85</f>
        <v>237.04558</v>
      </c>
      <c r="F85" s="79">
        <f t="shared" si="16"/>
        <v>237.04558</v>
      </c>
      <c r="G85" s="79">
        <f t="shared" si="16"/>
        <v>237.04558</v>
      </c>
      <c r="H85" s="57">
        <v>2.9487499999999996E-2</v>
      </c>
      <c r="I85" s="79">
        <f>+F85*H85</f>
        <v>6.989881540249999</v>
      </c>
      <c r="J85" s="79">
        <f>+H85*G85</f>
        <v>6.989881540249999</v>
      </c>
      <c r="K85" s="94"/>
      <c r="L85" s="94"/>
      <c r="M85" s="6">
        <f>+IF(H85&lt;15%,1,IF(H85&lt;30%,2,IF(H85&lt;50%,3,4)))</f>
        <v>1</v>
      </c>
      <c r="N85" s="95"/>
      <c r="O85" s="59">
        <f>+F85-'2019-20'!F85</f>
        <v>-2.7571399999999926</v>
      </c>
      <c r="P85" s="60">
        <f>+F85/'2019-20'!F85-1</f>
        <v>-1.1497534306533219E-2</v>
      </c>
      <c r="Q85" s="34"/>
      <c r="R85" s="59">
        <f>+I85-'2022-23'!I85</f>
        <v>0.55485124887499992</v>
      </c>
      <c r="S85" s="60">
        <f>+I85/'2022-23'!I85-1</f>
        <v>8.6223564420307097E-2</v>
      </c>
      <c r="T85" s="34"/>
      <c r="U85" s="95"/>
      <c r="V85" s="95"/>
      <c r="W85" s="95"/>
      <c r="X85" s="95"/>
      <c r="Y85" s="95"/>
      <c r="Z85" s="95"/>
      <c r="AA85" s="95"/>
    </row>
    <row r="86" spans="1:27" ht="15" customHeight="1" outlineLevel="1" x14ac:dyDescent="0.25">
      <c r="A86" s="55" t="s">
        <v>70</v>
      </c>
      <c r="B86" s="79">
        <v>73.368622283104344</v>
      </c>
      <c r="C86" s="79"/>
      <c r="D86" s="79"/>
      <c r="E86" s="79">
        <f>+B86+C86-D86</f>
        <v>73.368622283104344</v>
      </c>
      <c r="F86" s="79">
        <f t="shared" si="16"/>
        <v>73.368622283104344</v>
      </c>
      <c r="G86" s="79">
        <f t="shared" si="16"/>
        <v>73.368622283104344</v>
      </c>
      <c r="H86" s="57">
        <v>7.2099999999999997E-2</v>
      </c>
      <c r="I86" s="79">
        <f>+F86*H86</f>
        <v>5.2898776666118232</v>
      </c>
      <c r="J86" s="79">
        <f>+H86*G86</f>
        <v>5.2898776666118232</v>
      </c>
      <c r="K86" s="94"/>
      <c r="L86" s="94"/>
      <c r="M86" s="6">
        <f>+IF(H86&lt;15%,1,IF(H86&lt;30%,2,IF(H86&lt;50%,3,4)))</f>
        <v>1</v>
      </c>
      <c r="O86" s="59">
        <f>+F86-'2019-20'!F86</f>
        <v>-6.4306687525814112</v>
      </c>
      <c r="P86" s="60">
        <f>+F86/'2019-20'!F86-1</f>
        <v>-8.0585537404156304E-2</v>
      </c>
      <c r="Q86" s="34"/>
      <c r="R86" s="59">
        <f>+I86-'2022-23'!I86</f>
        <v>-0.17782320752451142</v>
      </c>
      <c r="S86" s="60">
        <f>+I86/'2022-23'!I86-1</f>
        <v>-3.2522482779857587E-2</v>
      </c>
      <c r="T86" s="34"/>
    </row>
    <row r="87" spans="1:27" ht="14.25" customHeight="1" outlineLevel="1" x14ac:dyDescent="0.25">
      <c r="A87" s="55" t="s">
        <v>71</v>
      </c>
      <c r="B87" s="56">
        <v>3.0746199999999999</v>
      </c>
      <c r="C87" s="56">
        <v>4.2561325999999997E-2</v>
      </c>
      <c r="D87" s="56">
        <v>2.2118849410000001</v>
      </c>
      <c r="E87" s="56">
        <f>B87+C87-D87</f>
        <v>0.90529638499999976</v>
      </c>
      <c r="F87" s="56">
        <f>E87</f>
        <v>0.90529638499999976</v>
      </c>
      <c r="G87" s="56">
        <f>IF(B87&gt;E87,F87,F87*B87/E87)</f>
        <v>0.90529638499999976</v>
      </c>
      <c r="H87" s="71">
        <v>0.17</v>
      </c>
      <c r="I87" s="56">
        <f>F87*H87</f>
        <v>0.15390038544999998</v>
      </c>
      <c r="J87" s="56">
        <f>G87*H87</f>
        <v>0.15390038544999998</v>
      </c>
      <c r="K87" s="94"/>
      <c r="L87" s="94"/>
      <c r="M87" s="6">
        <f>+IF(H87&lt;15%,1,IF(H87&lt;30%,2,IF(H87&lt;50%,3,4)))</f>
        <v>2</v>
      </c>
      <c r="O87" s="59">
        <f>+F87-'2019-20'!F87</f>
        <v>-0.47400067299999993</v>
      </c>
      <c r="P87" s="60">
        <f>+F87/'2019-20'!F87-1</f>
        <v>-0.34365379832485665</v>
      </c>
      <c r="Q87" s="34"/>
      <c r="R87" s="59">
        <f>+I87-'2022-23'!I87</f>
        <v>-3.3923329999999946E-2</v>
      </c>
      <c r="S87" s="60">
        <f>+I87/'2022-23'!I87-1</f>
        <v>-0.18061260218777109</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71.199646261376529</v>
      </c>
      <c r="J89" s="82">
        <f>+J74+J82+J34+J6</f>
        <v>54.176744668857545</v>
      </c>
      <c r="K89" s="31">
        <f>IF(I89=0,0,J89/I89)</f>
        <v>0.76091311563505126</v>
      </c>
      <c r="L89" s="31"/>
      <c r="M89" s="6"/>
      <c r="O89" s="32"/>
      <c r="P89" s="33"/>
      <c r="Q89" s="34"/>
      <c r="R89" s="32">
        <f>+I89-'2022-23'!I89</f>
        <v>-6.2909629121463695E-3</v>
      </c>
      <c r="S89" s="33">
        <f>+I89/'2022-23'!I89-1</f>
        <v>-8.8348853443664943E-5</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45.538969815756204</v>
      </c>
      <c r="J91" s="105">
        <f t="shared" si="17"/>
        <v>43.291521667270366</v>
      </c>
      <c r="K91" s="106">
        <f>+J91/I91</f>
        <v>0.95064780434035567</v>
      </c>
      <c r="L91" s="5"/>
      <c r="M91" s="6"/>
      <c r="O91" s="74"/>
      <c r="P91" s="52"/>
      <c r="R91" s="59">
        <f>+I91-'2022-23'!I91</f>
        <v>3.639333728009575E-2</v>
      </c>
      <c r="S91" s="60">
        <f>+I91/'2022-23'!I91-1</f>
        <v>7.9980827673153954E-4</v>
      </c>
    </row>
    <row r="92" spans="1:27" x14ac:dyDescent="0.25">
      <c r="A92" s="107" t="s">
        <v>75</v>
      </c>
      <c r="B92" s="108"/>
      <c r="C92" s="109"/>
      <c r="D92" s="109"/>
      <c r="E92" s="110"/>
      <c r="F92" s="110"/>
      <c r="G92" s="110"/>
      <c r="H92" s="111">
        <v>2</v>
      </c>
      <c r="I92" s="112">
        <f t="shared" si="17"/>
        <v>4.1349077553417981</v>
      </c>
      <c r="J92" s="112">
        <f t="shared" si="17"/>
        <v>3.5245739221904331</v>
      </c>
      <c r="K92" s="113">
        <f>+J92/I92</f>
        <v>0.85239481283158303</v>
      </c>
      <c r="L92" s="5"/>
      <c r="M92" s="6"/>
      <c r="O92" s="74"/>
      <c r="P92" s="52"/>
      <c r="R92" s="59">
        <f>+I92-'2022-23'!I92</f>
        <v>3.5209738256173573E-2</v>
      </c>
      <c r="S92" s="60">
        <f>+I92/'2022-23'!I92-1</f>
        <v>8.5883736093330665E-3</v>
      </c>
    </row>
    <row r="93" spans="1:27" x14ac:dyDescent="0.25">
      <c r="A93" s="114" t="s">
        <v>76</v>
      </c>
      <c r="B93" s="110"/>
      <c r="C93" s="110"/>
      <c r="D93" s="110"/>
      <c r="E93" s="110"/>
      <c r="F93" s="110"/>
      <c r="G93" s="110"/>
      <c r="H93" s="115">
        <v>3</v>
      </c>
      <c r="I93" s="112">
        <f t="shared" si="17"/>
        <v>19.554801284831967</v>
      </c>
      <c r="J93" s="112">
        <f t="shared" si="17"/>
        <v>5.7038144220412015</v>
      </c>
      <c r="K93" s="113">
        <f>+J93/I93</f>
        <v>0.2916835788285646</v>
      </c>
      <c r="L93" s="5"/>
      <c r="M93" s="6"/>
      <c r="O93" s="74"/>
      <c r="P93" s="52"/>
      <c r="R93" s="59">
        <f>+I93-'2022-23'!I93</f>
        <v>-3.8792981217387279E-2</v>
      </c>
      <c r="S93" s="60">
        <f>+I93/'2022-23'!I93-1</f>
        <v>-1.9798808064840356E-3</v>
      </c>
    </row>
    <row r="94" spans="1:27" x14ac:dyDescent="0.25">
      <c r="A94" s="116" t="s">
        <v>77</v>
      </c>
      <c r="B94" s="117"/>
      <c r="C94" s="117"/>
      <c r="D94" s="117"/>
      <c r="E94" s="117"/>
      <c r="F94" s="117"/>
      <c r="G94" s="117"/>
      <c r="H94" s="118">
        <v>4</v>
      </c>
      <c r="I94" s="119">
        <f t="shared" si="17"/>
        <v>1.8689021614786199</v>
      </c>
      <c r="J94" s="119">
        <f t="shared" si="17"/>
        <v>1.554769413387616</v>
      </c>
      <c r="K94" s="120">
        <f>+J94/I94</f>
        <v>0.83191589449365755</v>
      </c>
      <c r="L94" s="5"/>
      <c r="M94" s="6"/>
      <c r="O94" s="74"/>
      <c r="P94" s="52"/>
      <c r="R94" s="59">
        <f>+I94-'2022-23'!I94</f>
        <v>7.3635853404103724E-3</v>
      </c>
      <c r="S94" s="60">
        <f>+I94/'2022-23'!I94-1</f>
        <v>3.955644774058964E-3</v>
      </c>
    </row>
    <row r="95" spans="1:27" ht="25.5" customHeight="1" x14ac:dyDescent="0.25">
      <c r="A95" s="309" t="s">
        <v>78</v>
      </c>
      <c r="B95" s="310"/>
      <c r="C95" s="310"/>
      <c r="D95" s="310"/>
      <c r="E95" s="310"/>
      <c r="F95" s="310"/>
      <c r="G95" s="310"/>
      <c r="H95" s="310"/>
      <c r="I95" s="310"/>
      <c r="J95" s="310"/>
      <c r="K95" s="310"/>
      <c r="L95" s="310"/>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E02C-A47C-4EB8-8895-F1E87F471924}">
  <sheetPr codeName="Sheet20"/>
  <dimension ref="A1:H4611"/>
  <sheetViews>
    <sheetView workbookViewId="0"/>
  </sheetViews>
  <sheetFormatPr defaultRowHeight="15" x14ac:dyDescent="0.25"/>
  <sheetData>
    <row r="1" spans="1:8" x14ac:dyDescent="0.25">
      <c r="A1" t="s">
        <v>330</v>
      </c>
      <c r="B1" t="s">
        <v>331</v>
      </c>
      <c r="C1" t="s">
        <v>332</v>
      </c>
      <c r="D1" t="s">
        <v>333</v>
      </c>
      <c r="E1" t="s">
        <v>334</v>
      </c>
      <c r="F1" t="s">
        <v>335</v>
      </c>
      <c r="G1" t="s">
        <v>336</v>
      </c>
      <c r="H1" t="s">
        <v>337</v>
      </c>
    </row>
    <row r="2" spans="1:8" x14ac:dyDescent="0.25">
      <c r="A2" t="s">
        <v>338</v>
      </c>
      <c r="B2" t="s">
        <v>116</v>
      </c>
      <c r="C2" t="s">
        <v>116</v>
      </c>
      <c r="D2" t="s">
        <v>248</v>
      </c>
      <c r="E2" t="s">
        <v>339</v>
      </c>
      <c r="F2" t="s">
        <v>340</v>
      </c>
      <c r="G2">
        <v>11</v>
      </c>
      <c r="H2" s="304">
        <v>125.62117099179999</v>
      </c>
    </row>
    <row r="3" spans="1:8" x14ac:dyDescent="0.25">
      <c r="A3" t="s">
        <v>338</v>
      </c>
      <c r="B3" t="s">
        <v>116</v>
      </c>
      <c r="C3" t="s">
        <v>116</v>
      </c>
      <c r="D3" t="s">
        <v>248</v>
      </c>
      <c r="E3" t="s">
        <v>339</v>
      </c>
      <c r="F3" t="s">
        <v>341</v>
      </c>
      <c r="G3">
        <v>11</v>
      </c>
      <c r="H3" s="304">
        <v>8</v>
      </c>
    </row>
    <row r="4" spans="1:8" x14ac:dyDescent="0.25">
      <c r="A4" t="s">
        <v>338</v>
      </c>
      <c r="B4" t="s">
        <v>116</v>
      </c>
      <c r="C4" t="s">
        <v>116</v>
      </c>
      <c r="D4" t="s">
        <v>248</v>
      </c>
      <c r="E4" t="s">
        <v>339</v>
      </c>
      <c r="F4" t="s">
        <v>342</v>
      </c>
      <c r="G4">
        <v>11</v>
      </c>
      <c r="H4" s="304">
        <v>31</v>
      </c>
    </row>
    <row r="5" spans="1:8" x14ac:dyDescent="0.25">
      <c r="A5" t="s">
        <v>338</v>
      </c>
      <c r="B5" t="s">
        <v>116</v>
      </c>
      <c r="C5" t="s">
        <v>116</v>
      </c>
      <c r="D5" t="s">
        <v>248</v>
      </c>
      <c r="E5" t="s">
        <v>339</v>
      </c>
      <c r="F5" t="s">
        <v>343</v>
      </c>
      <c r="G5">
        <v>11</v>
      </c>
      <c r="H5" s="304">
        <v>102.6211709918</v>
      </c>
    </row>
    <row r="6" spans="1:8" x14ac:dyDescent="0.25">
      <c r="A6" t="s">
        <v>338</v>
      </c>
      <c r="B6" t="s">
        <v>116</v>
      </c>
      <c r="C6" t="s">
        <v>116</v>
      </c>
      <c r="D6" t="s">
        <v>248</v>
      </c>
      <c r="E6" t="s">
        <v>339</v>
      </c>
      <c r="F6" t="s">
        <v>344</v>
      </c>
      <c r="G6">
        <v>11</v>
      </c>
      <c r="H6" s="304">
        <v>45.800000000000011</v>
      </c>
    </row>
    <row r="7" spans="1:8" x14ac:dyDescent="0.25">
      <c r="A7" t="s">
        <v>338</v>
      </c>
      <c r="B7" t="s">
        <v>116</v>
      </c>
      <c r="C7" t="s">
        <v>116</v>
      </c>
      <c r="D7" t="s">
        <v>248</v>
      </c>
      <c r="E7" t="s">
        <v>339</v>
      </c>
      <c r="F7" t="s">
        <v>345</v>
      </c>
      <c r="G7">
        <v>11</v>
      </c>
      <c r="H7" s="304">
        <v>37.800000000000011</v>
      </c>
    </row>
    <row r="8" spans="1:8" x14ac:dyDescent="0.25">
      <c r="A8" t="s">
        <v>338</v>
      </c>
      <c r="B8" t="s">
        <v>116</v>
      </c>
      <c r="C8" t="s">
        <v>116</v>
      </c>
      <c r="D8" t="s">
        <v>248</v>
      </c>
      <c r="E8" t="s">
        <v>339</v>
      </c>
      <c r="F8" t="s">
        <v>346</v>
      </c>
      <c r="G8">
        <v>11</v>
      </c>
      <c r="H8" s="304">
        <v>0.11</v>
      </c>
    </row>
    <row r="9" spans="1:8" x14ac:dyDescent="0.25">
      <c r="A9" t="s">
        <v>338</v>
      </c>
      <c r="B9" t="s">
        <v>116</v>
      </c>
      <c r="C9" t="s">
        <v>116</v>
      </c>
      <c r="D9" t="s">
        <v>248</v>
      </c>
      <c r="E9" t="s">
        <v>339</v>
      </c>
      <c r="F9" t="s">
        <v>347</v>
      </c>
      <c r="G9">
        <v>11</v>
      </c>
      <c r="H9" s="304">
        <v>5.0380000000000011</v>
      </c>
    </row>
    <row r="10" spans="1:8" x14ac:dyDescent="0.25">
      <c r="A10" t="s">
        <v>338</v>
      </c>
      <c r="B10" t="s">
        <v>116</v>
      </c>
      <c r="C10" t="s">
        <v>116</v>
      </c>
      <c r="D10" t="s">
        <v>248</v>
      </c>
      <c r="E10" t="s">
        <v>339</v>
      </c>
      <c r="F10" t="s">
        <v>348</v>
      </c>
      <c r="G10">
        <v>11</v>
      </c>
      <c r="H10" s="304">
        <v>4.1580000000000013</v>
      </c>
    </row>
    <row r="11" spans="1:8" x14ac:dyDescent="0.25">
      <c r="A11" t="s">
        <v>338</v>
      </c>
      <c r="B11" t="s">
        <v>116</v>
      </c>
      <c r="C11" t="s">
        <v>116</v>
      </c>
      <c r="D11" t="s">
        <v>125</v>
      </c>
      <c r="E11" t="s">
        <v>339</v>
      </c>
      <c r="F11" t="s">
        <v>340</v>
      </c>
      <c r="G11">
        <v>12</v>
      </c>
      <c r="H11" s="304">
        <v>47.531637480000015</v>
      </c>
    </row>
    <row r="12" spans="1:8" x14ac:dyDescent="0.25">
      <c r="A12" t="s">
        <v>338</v>
      </c>
      <c r="B12" t="s">
        <v>116</v>
      </c>
      <c r="C12" t="s">
        <v>116</v>
      </c>
      <c r="D12" t="s">
        <v>125</v>
      </c>
      <c r="E12" t="s">
        <v>339</v>
      </c>
      <c r="F12" t="s">
        <v>341</v>
      </c>
      <c r="G12">
        <v>12</v>
      </c>
      <c r="H12" s="304">
        <v>1.7</v>
      </c>
    </row>
    <row r="13" spans="1:8" x14ac:dyDescent="0.25">
      <c r="A13" t="s">
        <v>338</v>
      </c>
      <c r="B13" t="s">
        <v>116</v>
      </c>
      <c r="C13" t="s">
        <v>116</v>
      </c>
      <c r="D13" t="s">
        <v>125</v>
      </c>
      <c r="E13" t="s">
        <v>339</v>
      </c>
      <c r="F13" t="s">
        <v>342</v>
      </c>
      <c r="G13">
        <v>12</v>
      </c>
      <c r="H13" s="304">
        <v>9.5</v>
      </c>
    </row>
    <row r="14" spans="1:8" x14ac:dyDescent="0.25">
      <c r="A14" t="s">
        <v>338</v>
      </c>
      <c r="B14" t="s">
        <v>116</v>
      </c>
      <c r="C14" t="s">
        <v>116</v>
      </c>
      <c r="D14" t="s">
        <v>125</v>
      </c>
      <c r="E14" t="s">
        <v>339</v>
      </c>
      <c r="F14" t="s">
        <v>343</v>
      </c>
      <c r="G14">
        <v>12</v>
      </c>
      <c r="H14" s="304">
        <v>39.731637480000018</v>
      </c>
    </row>
    <row r="15" spans="1:8" x14ac:dyDescent="0.25">
      <c r="A15" t="s">
        <v>338</v>
      </c>
      <c r="B15" t="s">
        <v>116</v>
      </c>
      <c r="C15" t="s">
        <v>116</v>
      </c>
      <c r="D15" t="s">
        <v>125</v>
      </c>
      <c r="E15" t="s">
        <v>339</v>
      </c>
      <c r="F15" t="s">
        <v>344</v>
      </c>
      <c r="G15">
        <v>12</v>
      </c>
      <c r="H15" s="304">
        <v>31.5</v>
      </c>
    </row>
    <row r="16" spans="1:8" x14ac:dyDescent="0.25">
      <c r="A16" t="s">
        <v>338</v>
      </c>
      <c r="B16" t="s">
        <v>116</v>
      </c>
      <c r="C16" t="s">
        <v>116</v>
      </c>
      <c r="D16" t="s">
        <v>125</v>
      </c>
      <c r="E16" t="s">
        <v>339</v>
      </c>
      <c r="F16" t="s">
        <v>345</v>
      </c>
      <c r="G16">
        <v>12</v>
      </c>
      <c r="H16" s="304">
        <v>31.5</v>
      </c>
    </row>
    <row r="17" spans="1:8" x14ac:dyDescent="0.25">
      <c r="A17" t="s">
        <v>338</v>
      </c>
      <c r="B17" t="s">
        <v>116</v>
      </c>
      <c r="C17" t="s">
        <v>116</v>
      </c>
      <c r="D17" t="s">
        <v>125</v>
      </c>
      <c r="E17" t="s">
        <v>339</v>
      </c>
      <c r="F17" t="s">
        <v>346</v>
      </c>
      <c r="G17">
        <v>12</v>
      </c>
      <c r="H17" s="304">
        <v>0.1</v>
      </c>
    </row>
    <row r="18" spans="1:8" x14ac:dyDescent="0.25">
      <c r="A18" t="s">
        <v>338</v>
      </c>
      <c r="B18" t="s">
        <v>116</v>
      </c>
      <c r="C18" t="s">
        <v>116</v>
      </c>
      <c r="D18" t="s">
        <v>125</v>
      </c>
      <c r="E18" t="s">
        <v>339</v>
      </c>
      <c r="F18" t="s">
        <v>347</v>
      </c>
      <c r="G18">
        <v>12</v>
      </c>
      <c r="H18" s="304">
        <v>3.1500000000000004</v>
      </c>
    </row>
    <row r="19" spans="1:8" x14ac:dyDescent="0.25">
      <c r="A19" t="s">
        <v>338</v>
      </c>
      <c r="B19" t="s">
        <v>116</v>
      </c>
      <c r="C19" t="s">
        <v>116</v>
      </c>
      <c r="D19" t="s">
        <v>125</v>
      </c>
      <c r="E19" t="s">
        <v>339</v>
      </c>
      <c r="F19" t="s">
        <v>348</v>
      </c>
      <c r="G19">
        <v>12</v>
      </c>
      <c r="H19" s="304">
        <v>3.1500000000000004</v>
      </c>
    </row>
    <row r="20" spans="1:8" x14ac:dyDescent="0.25">
      <c r="A20" t="s">
        <v>338</v>
      </c>
      <c r="B20" t="s">
        <v>116</v>
      </c>
      <c r="C20" t="s">
        <v>116</v>
      </c>
      <c r="D20" t="s">
        <v>249</v>
      </c>
      <c r="E20" t="s">
        <v>339</v>
      </c>
      <c r="F20" t="s">
        <v>340</v>
      </c>
      <c r="G20">
        <v>13</v>
      </c>
      <c r="H20" s="304">
        <v>6.9906888650000001</v>
      </c>
    </row>
    <row r="21" spans="1:8" x14ac:dyDescent="0.25">
      <c r="A21" t="s">
        <v>338</v>
      </c>
      <c r="B21" t="s">
        <v>116</v>
      </c>
      <c r="C21" t="s">
        <v>116</v>
      </c>
      <c r="D21" t="s">
        <v>249</v>
      </c>
      <c r="E21" t="s">
        <v>339</v>
      </c>
      <c r="F21" t="s">
        <v>341</v>
      </c>
      <c r="G21">
        <v>13</v>
      </c>
      <c r="H21" s="304">
        <v>2.8</v>
      </c>
    </row>
    <row r="22" spans="1:8" x14ac:dyDescent="0.25">
      <c r="A22" t="s">
        <v>338</v>
      </c>
      <c r="B22" t="s">
        <v>116</v>
      </c>
      <c r="C22" t="s">
        <v>116</v>
      </c>
      <c r="D22" t="s">
        <v>249</v>
      </c>
      <c r="E22" t="s">
        <v>339</v>
      </c>
      <c r="F22" t="s">
        <v>342</v>
      </c>
      <c r="G22">
        <v>13</v>
      </c>
      <c r="H22" s="304">
        <v>0.6</v>
      </c>
    </row>
    <row r="23" spans="1:8" x14ac:dyDescent="0.25">
      <c r="A23" t="s">
        <v>338</v>
      </c>
      <c r="B23" t="s">
        <v>116</v>
      </c>
      <c r="C23" t="s">
        <v>116</v>
      </c>
      <c r="D23" t="s">
        <v>249</v>
      </c>
      <c r="E23" t="s">
        <v>339</v>
      </c>
      <c r="F23" t="s">
        <v>343</v>
      </c>
      <c r="G23">
        <v>13</v>
      </c>
      <c r="H23" s="304">
        <v>9.1906888650000003</v>
      </c>
    </row>
    <row r="24" spans="1:8" x14ac:dyDescent="0.25">
      <c r="A24" t="s">
        <v>338</v>
      </c>
      <c r="B24" t="s">
        <v>116</v>
      </c>
      <c r="C24" t="s">
        <v>116</v>
      </c>
      <c r="D24" t="s">
        <v>249</v>
      </c>
      <c r="E24" t="s">
        <v>339</v>
      </c>
      <c r="F24" t="s">
        <v>344</v>
      </c>
      <c r="G24">
        <v>13</v>
      </c>
      <c r="H24" s="304">
        <v>0.3</v>
      </c>
    </row>
    <row r="25" spans="1:8" x14ac:dyDescent="0.25">
      <c r="A25" t="s">
        <v>338</v>
      </c>
      <c r="B25" t="s">
        <v>116</v>
      </c>
      <c r="C25" t="s">
        <v>116</v>
      </c>
      <c r="D25" t="s">
        <v>249</v>
      </c>
      <c r="E25" t="s">
        <v>339</v>
      </c>
      <c r="F25" t="s">
        <v>345</v>
      </c>
      <c r="G25">
        <v>13</v>
      </c>
      <c r="H25" s="304">
        <v>0.22818819027663817</v>
      </c>
    </row>
    <row r="26" spans="1:8" x14ac:dyDescent="0.25">
      <c r="A26" t="s">
        <v>338</v>
      </c>
      <c r="B26" t="s">
        <v>116</v>
      </c>
      <c r="C26" t="s">
        <v>116</v>
      </c>
      <c r="D26" t="s">
        <v>249</v>
      </c>
      <c r="E26" t="s">
        <v>339</v>
      </c>
      <c r="F26" t="s">
        <v>346</v>
      </c>
      <c r="G26">
        <v>13</v>
      </c>
      <c r="H26" s="304">
        <v>0.12</v>
      </c>
    </row>
    <row r="27" spans="1:8" x14ac:dyDescent="0.25">
      <c r="A27" t="s">
        <v>338</v>
      </c>
      <c r="B27" t="s">
        <v>116</v>
      </c>
      <c r="C27" t="s">
        <v>116</v>
      </c>
      <c r="D27" t="s">
        <v>249</v>
      </c>
      <c r="E27" t="s">
        <v>339</v>
      </c>
      <c r="F27" t="s">
        <v>347</v>
      </c>
      <c r="G27">
        <v>13</v>
      </c>
      <c r="H27" s="304">
        <v>3.5999999999999997E-2</v>
      </c>
    </row>
    <row r="28" spans="1:8" x14ac:dyDescent="0.25">
      <c r="A28" t="s">
        <v>338</v>
      </c>
      <c r="B28" t="s">
        <v>116</v>
      </c>
      <c r="C28" t="s">
        <v>116</v>
      </c>
      <c r="D28" t="s">
        <v>249</v>
      </c>
      <c r="E28" t="s">
        <v>339</v>
      </c>
      <c r="F28" t="s">
        <v>348</v>
      </c>
      <c r="G28">
        <v>13</v>
      </c>
      <c r="H28" s="304">
        <v>2.738258283319658E-2</v>
      </c>
    </row>
    <row r="29" spans="1:8" x14ac:dyDescent="0.25">
      <c r="A29" t="s">
        <v>338</v>
      </c>
      <c r="B29" t="s">
        <v>116</v>
      </c>
      <c r="C29" t="s">
        <v>116</v>
      </c>
      <c r="D29" t="s">
        <v>250</v>
      </c>
      <c r="E29" t="s">
        <v>339</v>
      </c>
      <c r="F29" t="s">
        <v>340</v>
      </c>
      <c r="G29">
        <v>14</v>
      </c>
      <c r="H29" s="304">
        <v>62.278925279999996</v>
      </c>
    </row>
    <row r="30" spans="1:8" x14ac:dyDescent="0.25">
      <c r="A30" t="s">
        <v>338</v>
      </c>
      <c r="B30" t="s">
        <v>116</v>
      </c>
      <c r="C30" t="s">
        <v>116</v>
      </c>
      <c r="D30" t="s">
        <v>250</v>
      </c>
      <c r="E30" t="s">
        <v>339</v>
      </c>
      <c r="F30" t="s">
        <v>341</v>
      </c>
      <c r="G30">
        <v>14</v>
      </c>
      <c r="H30" s="304">
        <v>17.5</v>
      </c>
    </row>
    <row r="31" spans="1:8" x14ac:dyDescent="0.25">
      <c r="A31" t="s">
        <v>338</v>
      </c>
      <c r="B31" t="s">
        <v>116</v>
      </c>
      <c r="C31" t="s">
        <v>116</v>
      </c>
      <c r="D31" t="s">
        <v>250</v>
      </c>
      <c r="E31" t="s">
        <v>339</v>
      </c>
      <c r="F31" t="s">
        <v>342</v>
      </c>
      <c r="G31">
        <v>14</v>
      </c>
      <c r="H31" s="304">
        <v>4.5</v>
      </c>
    </row>
    <row r="32" spans="1:8" x14ac:dyDescent="0.25">
      <c r="A32" t="s">
        <v>338</v>
      </c>
      <c r="B32" t="s">
        <v>116</v>
      </c>
      <c r="C32" t="s">
        <v>116</v>
      </c>
      <c r="D32" t="s">
        <v>250</v>
      </c>
      <c r="E32" t="s">
        <v>339</v>
      </c>
      <c r="F32" t="s">
        <v>343</v>
      </c>
      <c r="G32">
        <v>14</v>
      </c>
      <c r="H32" s="304">
        <v>75.278925279999996</v>
      </c>
    </row>
    <row r="33" spans="1:8" x14ac:dyDescent="0.25">
      <c r="A33" t="s">
        <v>338</v>
      </c>
      <c r="B33" t="s">
        <v>116</v>
      </c>
      <c r="C33" t="s">
        <v>116</v>
      </c>
      <c r="D33" t="s">
        <v>250</v>
      </c>
      <c r="E33" t="s">
        <v>339</v>
      </c>
      <c r="F33" t="s">
        <v>344</v>
      </c>
      <c r="G33">
        <v>14</v>
      </c>
      <c r="H33" s="304">
        <v>58.9</v>
      </c>
    </row>
    <row r="34" spans="1:8" x14ac:dyDescent="0.25">
      <c r="A34" t="s">
        <v>338</v>
      </c>
      <c r="B34" t="s">
        <v>116</v>
      </c>
      <c r="C34" t="s">
        <v>116</v>
      </c>
      <c r="D34" t="s">
        <v>250</v>
      </c>
      <c r="E34" t="s">
        <v>339</v>
      </c>
      <c r="F34" t="s">
        <v>345</v>
      </c>
      <c r="G34">
        <v>14</v>
      </c>
      <c r="H34" s="304">
        <v>43.15</v>
      </c>
    </row>
    <row r="35" spans="1:8" x14ac:dyDescent="0.25">
      <c r="A35" t="s">
        <v>338</v>
      </c>
      <c r="B35" t="s">
        <v>116</v>
      </c>
      <c r="C35" t="s">
        <v>116</v>
      </c>
      <c r="D35" t="s">
        <v>250</v>
      </c>
      <c r="E35" t="s">
        <v>339</v>
      </c>
      <c r="F35" t="s">
        <v>346</v>
      </c>
      <c r="G35">
        <v>14</v>
      </c>
      <c r="H35" s="304">
        <v>0.08</v>
      </c>
    </row>
    <row r="36" spans="1:8" x14ac:dyDescent="0.25">
      <c r="A36" t="s">
        <v>338</v>
      </c>
      <c r="B36" t="s">
        <v>116</v>
      </c>
      <c r="C36" t="s">
        <v>116</v>
      </c>
      <c r="D36" t="s">
        <v>250</v>
      </c>
      <c r="E36" t="s">
        <v>339</v>
      </c>
      <c r="F36" t="s">
        <v>347</v>
      </c>
      <c r="G36">
        <v>14</v>
      </c>
      <c r="H36" s="304">
        <v>4.7119999999999997</v>
      </c>
    </row>
    <row r="37" spans="1:8" x14ac:dyDescent="0.25">
      <c r="A37" t="s">
        <v>338</v>
      </c>
      <c r="B37" t="s">
        <v>116</v>
      </c>
      <c r="C37" t="s">
        <v>116</v>
      </c>
      <c r="D37" t="s">
        <v>250</v>
      </c>
      <c r="E37" t="s">
        <v>339</v>
      </c>
      <c r="F37" t="s">
        <v>348</v>
      </c>
      <c r="G37">
        <v>14</v>
      </c>
      <c r="H37" s="304">
        <v>3.452</v>
      </c>
    </row>
    <row r="38" spans="1:8" x14ac:dyDescent="0.25">
      <c r="A38" t="s">
        <v>338</v>
      </c>
      <c r="B38" t="s">
        <v>116</v>
      </c>
      <c r="C38" t="s">
        <v>116</v>
      </c>
      <c r="D38" t="s">
        <v>127</v>
      </c>
      <c r="E38" t="s">
        <v>339</v>
      </c>
      <c r="F38" t="s">
        <v>340</v>
      </c>
      <c r="G38">
        <v>15</v>
      </c>
      <c r="H38" s="304">
        <v>7.444011215682786</v>
      </c>
    </row>
    <row r="39" spans="1:8" x14ac:dyDescent="0.25">
      <c r="A39" t="s">
        <v>338</v>
      </c>
      <c r="B39" t="s">
        <v>116</v>
      </c>
      <c r="C39" t="s">
        <v>116</v>
      </c>
      <c r="D39" t="s">
        <v>127</v>
      </c>
      <c r="E39" t="s">
        <v>339</v>
      </c>
      <c r="F39" t="s">
        <v>341</v>
      </c>
      <c r="G39">
        <v>15</v>
      </c>
      <c r="H39" s="304">
        <v>0.1522086916666667</v>
      </c>
    </row>
    <row r="40" spans="1:8" x14ac:dyDescent="0.25">
      <c r="A40" t="s">
        <v>338</v>
      </c>
      <c r="B40" t="s">
        <v>116</v>
      </c>
      <c r="C40" t="s">
        <v>116</v>
      </c>
      <c r="D40" t="s">
        <v>127</v>
      </c>
      <c r="E40" t="s">
        <v>339</v>
      </c>
      <c r="F40" t="s">
        <v>342</v>
      </c>
      <c r="G40">
        <v>15</v>
      </c>
      <c r="H40" s="304">
        <v>0.1888172543333333</v>
      </c>
    </row>
    <row r="41" spans="1:8" x14ac:dyDescent="0.25">
      <c r="A41" t="s">
        <v>338</v>
      </c>
      <c r="B41" t="s">
        <v>116</v>
      </c>
      <c r="C41" t="s">
        <v>116</v>
      </c>
      <c r="D41" t="s">
        <v>127</v>
      </c>
      <c r="E41" t="s">
        <v>339</v>
      </c>
      <c r="F41" t="s">
        <v>343</v>
      </c>
      <c r="G41">
        <v>15</v>
      </c>
      <c r="H41" s="304">
        <v>7.4074026530161197</v>
      </c>
    </row>
    <row r="42" spans="1:8" x14ac:dyDescent="0.25">
      <c r="A42" t="s">
        <v>338</v>
      </c>
      <c r="B42" t="s">
        <v>116</v>
      </c>
      <c r="C42" t="s">
        <v>116</v>
      </c>
      <c r="D42" t="s">
        <v>127</v>
      </c>
      <c r="E42" t="s">
        <v>339</v>
      </c>
      <c r="F42" t="s">
        <v>344</v>
      </c>
      <c r="G42">
        <v>15</v>
      </c>
      <c r="H42" s="304">
        <v>2.6520000000000001</v>
      </c>
    </row>
    <row r="43" spans="1:8" x14ac:dyDescent="0.25">
      <c r="A43" t="s">
        <v>338</v>
      </c>
      <c r="B43" t="s">
        <v>116</v>
      </c>
      <c r="C43" t="s">
        <v>116</v>
      </c>
      <c r="D43" t="s">
        <v>127</v>
      </c>
      <c r="E43" t="s">
        <v>339</v>
      </c>
      <c r="F43" t="s">
        <v>345</v>
      </c>
      <c r="G43">
        <v>15</v>
      </c>
      <c r="H43" s="304">
        <v>2.6520000000000001</v>
      </c>
    </row>
    <row r="44" spans="1:8" x14ac:dyDescent="0.25">
      <c r="A44" t="s">
        <v>338</v>
      </c>
      <c r="B44" t="s">
        <v>116</v>
      </c>
      <c r="C44" t="s">
        <v>116</v>
      </c>
      <c r="D44" t="s">
        <v>127</v>
      </c>
      <c r="E44" t="s">
        <v>339</v>
      </c>
      <c r="F44" t="s">
        <v>346</v>
      </c>
      <c r="G44">
        <v>15</v>
      </c>
      <c r="H44" s="304">
        <v>0.11</v>
      </c>
    </row>
    <row r="45" spans="1:8" x14ac:dyDescent="0.25">
      <c r="A45" t="s">
        <v>338</v>
      </c>
      <c r="B45" t="s">
        <v>116</v>
      </c>
      <c r="C45" t="s">
        <v>116</v>
      </c>
      <c r="D45" t="s">
        <v>127</v>
      </c>
      <c r="E45" t="s">
        <v>339</v>
      </c>
      <c r="F45" t="s">
        <v>347</v>
      </c>
      <c r="G45">
        <v>15</v>
      </c>
      <c r="H45" s="304">
        <v>0.29172000000000003</v>
      </c>
    </row>
    <row r="46" spans="1:8" x14ac:dyDescent="0.25">
      <c r="A46" t="s">
        <v>338</v>
      </c>
      <c r="B46" t="s">
        <v>116</v>
      </c>
      <c r="C46" t="s">
        <v>116</v>
      </c>
      <c r="D46" t="s">
        <v>127</v>
      </c>
      <c r="E46" t="s">
        <v>339</v>
      </c>
      <c r="F46" t="s">
        <v>348</v>
      </c>
      <c r="G46">
        <v>15</v>
      </c>
      <c r="H46" s="304">
        <v>0.29172000000000003</v>
      </c>
    </row>
    <row r="47" spans="1:8" x14ac:dyDescent="0.25">
      <c r="A47" t="s">
        <v>338</v>
      </c>
      <c r="B47" t="s">
        <v>116</v>
      </c>
      <c r="C47" t="s">
        <v>116</v>
      </c>
      <c r="D47" t="s">
        <v>128</v>
      </c>
      <c r="E47" t="s">
        <v>339</v>
      </c>
      <c r="F47" t="s">
        <v>340</v>
      </c>
      <c r="G47">
        <v>16</v>
      </c>
      <c r="H47" s="304">
        <v>0.80967549999999999</v>
      </c>
    </row>
    <row r="48" spans="1:8" x14ac:dyDescent="0.25">
      <c r="A48" t="s">
        <v>338</v>
      </c>
      <c r="B48" t="s">
        <v>116</v>
      </c>
      <c r="C48" t="s">
        <v>116</v>
      </c>
      <c r="D48" t="s">
        <v>128</v>
      </c>
      <c r="E48" t="s">
        <v>339</v>
      </c>
      <c r="F48" t="s">
        <v>341</v>
      </c>
      <c r="G48">
        <v>16</v>
      </c>
      <c r="H48" s="304">
        <v>9.4036505666666617E-2</v>
      </c>
    </row>
    <row r="49" spans="1:8" x14ac:dyDescent="0.25">
      <c r="A49" t="s">
        <v>338</v>
      </c>
      <c r="B49" t="s">
        <v>116</v>
      </c>
      <c r="C49" t="s">
        <v>116</v>
      </c>
      <c r="D49" t="s">
        <v>128</v>
      </c>
      <c r="E49" t="s">
        <v>339</v>
      </c>
      <c r="F49" t="s">
        <v>342</v>
      </c>
      <c r="G49">
        <v>16</v>
      </c>
      <c r="H49" s="304">
        <v>1.6003219666666665E-2</v>
      </c>
    </row>
    <row r="50" spans="1:8" x14ac:dyDescent="0.25">
      <c r="A50" t="s">
        <v>338</v>
      </c>
      <c r="B50" t="s">
        <v>116</v>
      </c>
      <c r="C50" t="s">
        <v>116</v>
      </c>
      <c r="D50" t="s">
        <v>128</v>
      </c>
      <c r="E50" t="s">
        <v>339</v>
      </c>
      <c r="F50" t="s">
        <v>343</v>
      </c>
      <c r="G50">
        <v>16</v>
      </c>
      <c r="H50" s="304">
        <v>0.88770878600000003</v>
      </c>
    </row>
    <row r="51" spans="1:8" x14ac:dyDescent="0.25">
      <c r="A51" t="s">
        <v>338</v>
      </c>
      <c r="B51" t="s">
        <v>116</v>
      </c>
      <c r="C51" t="s">
        <v>116</v>
      </c>
      <c r="D51" t="s">
        <v>128</v>
      </c>
      <c r="E51" t="s">
        <v>339</v>
      </c>
      <c r="F51" t="s">
        <v>344</v>
      </c>
      <c r="G51">
        <v>16</v>
      </c>
      <c r="H51" s="304">
        <v>0.91800000000000004</v>
      </c>
    </row>
    <row r="52" spans="1:8" x14ac:dyDescent="0.25">
      <c r="A52" t="s">
        <v>338</v>
      </c>
      <c r="B52" t="s">
        <v>116</v>
      </c>
      <c r="C52" t="s">
        <v>116</v>
      </c>
      <c r="D52" t="s">
        <v>128</v>
      </c>
      <c r="E52" t="s">
        <v>339</v>
      </c>
      <c r="F52" t="s">
        <v>345</v>
      </c>
      <c r="G52">
        <v>16</v>
      </c>
      <c r="H52" s="304">
        <v>0.83730399059044569</v>
      </c>
    </row>
    <row r="53" spans="1:8" x14ac:dyDescent="0.25">
      <c r="A53" t="s">
        <v>338</v>
      </c>
      <c r="B53" t="s">
        <v>116</v>
      </c>
      <c r="C53" t="s">
        <v>116</v>
      </c>
      <c r="D53" t="s">
        <v>128</v>
      </c>
      <c r="E53" t="s">
        <v>339</v>
      </c>
      <c r="F53" t="s">
        <v>346</v>
      </c>
      <c r="G53">
        <v>16</v>
      </c>
      <c r="H53" s="304">
        <v>0.11</v>
      </c>
    </row>
    <row r="54" spans="1:8" x14ac:dyDescent="0.25">
      <c r="A54" t="s">
        <v>338</v>
      </c>
      <c r="B54" t="s">
        <v>116</v>
      </c>
      <c r="C54" t="s">
        <v>116</v>
      </c>
      <c r="D54" t="s">
        <v>128</v>
      </c>
      <c r="E54" t="s">
        <v>339</v>
      </c>
      <c r="F54" t="s">
        <v>347</v>
      </c>
      <c r="G54">
        <v>16</v>
      </c>
      <c r="H54" s="304">
        <v>0.10098</v>
      </c>
    </row>
    <row r="55" spans="1:8" x14ac:dyDescent="0.25">
      <c r="A55" t="s">
        <v>338</v>
      </c>
      <c r="B55" t="s">
        <v>116</v>
      </c>
      <c r="C55" t="s">
        <v>116</v>
      </c>
      <c r="D55" t="s">
        <v>128</v>
      </c>
      <c r="E55" t="s">
        <v>339</v>
      </c>
      <c r="F55" t="s">
        <v>348</v>
      </c>
      <c r="G55">
        <v>16</v>
      </c>
      <c r="H55" s="304">
        <v>9.2103438964949033E-2</v>
      </c>
    </row>
    <row r="56" spans="1:8" x14ac:dyDescent="0.25">
      <c r="A56" t="s">
        <v>338</v>
      </c>
      <c r="B56" t="s">
        <v>116</v>
      </c>
      <c r="C56" t="s">
        <v>116</v>
      </c>
      <c r="D56" t="s">
        <v>129</v>
      </c>
      <c r="E56" t="s">
        <v>339</v>
      </c>
      <c r="F56" t="s">
        <v>340</v>
      </c>
      <c r="G56">
        <v>17</v>
      </c>
      <c r="H56" s="304">
        <v>5.8709314700000013</v>
      </c>
    </row>
    <row r="57" spans="1:8" x14ac:dyDescent="0.25">
      <c r="A57" t="s">
        <v>338</v>
      </c>
      <c r="B57" t="s">
        <v>116</v>
      </c>
      <c r="C57" t="s">
        <v>116</v>
      </c>
      <c r="D57" t="s">
        <v>129</v>
      </c>
      <c r="E57" t="s">
        <v>339</v>
      </c>
      <c r="F57" t="s">
        <v>341</v>
      </c>
      <c r="G57">
        <v>17</v>
      </c>
      <c r="H57" s="304">
        <v>0.10609587399999998</v>
      </c>
    </row>
    <row r="58" spans="1:8" x14ac:dyDescent="0.25">
      <c r="A58" t="s">
        <v>338</v>
      </c>
      <c r="B58" t="s">
        <v>116</v>
      </c>
      <c r="C58" t="s">
        <v>116</v>
      </c>
      <c r="D58" t="s">
        <v>129</v>
      </c>
      <c r="E58" t="s">
        <v>339</v>
      </c>
      <c r="F58" t="s">
        <v>342</v>
      </c>
      <c r="G58">
        <v>17</v>
      </c>
      <c r="H58" s="304">
        <v>0.15854782900000003</v>
      </c>
    </row>
    <row r="59" spans="1:8" x14ac:dyDescent="0.25">
      <c r="A59" t="s">
        <v>338</v>
      </c>
      <c r="B59" t="s">
        <v>116</v>
      </c>
      <c r="C59" t="s">
        <v>116</v>
      </c>
      <c r="D59" t="s">
        <v>129</v>
      </c>
      <c r="E59" t="s">
        <v>339</v>
      </c>
      <c r="F59" t="s">
        <v>343</v>
      </c>
      <c r="G59">
        <v>17</v>
      </c>
      <c r="H59" s="304">
        <v>5.8184795150000017</v>
      </c>
    </row>
    <row r="60" spans="1:8" x14ac:dyDescent="0.25">
      <c r="A60" t="s">
        <v>338</v>
      </c>
      <c r="B60" t="s">
        <v>116</v>
      </c>
      <c r="C60" t="s">
        <v>116</v>
      </c>
      <c r="D60" t="s">
        <v>129</v>
      </c>
      <c r="E60" t="s">
        <v>339</v>
      </c>
      <c r="F60" t="s">
        <v>344</v>
      </c>
      <c r="G60">
        <v>17</v>
      </c>
      <c r="H60" s="304">
        <v>4.8140000000000001</v>
      </c>
    </row>
    <row r="61" spans="1:8" x14ac:dyDescent="0.25">
      <c r="A61" t="s">
        <v>338</v>
      </c>
      <c r="B61" t="s">
        <v>116</v>
      </c>
      <c r="C61" t="s">
        <v>116</v>
      </c>
      <c r="D61" t="s">
        <v>129</v>
      </c>
      <c r="E61" t="s">
        <v>339</v>
      </c>
      <c r="F61" t="s">
        <v>345</v>
      </c>
      <c r="G61">
        <v>17</v>
      </c>
      <c r="H61" s="304">
        <v>4.8140000000000001</v>
      </c>
    </row>
    <row r="62" spans="1:8" x14ac:dyDescent="0.25">
      <c r="A62" t="s">
        <v>338</v>
      </c>
      <c r="B62" t="s">
        <v>116</v>
      </c>
      <c r="C62" t="s">
        <v>116</v>
      </c>
      <c r="D62" t="s">
        <v>129</v>
      </c>
      <c r="E62" t="s">
        <v>339</v>
      </c>
      <c r="F62" t="s">
        <v>346</v>
      </c>
      <c r="G62">
        <v>17</v>
      </c>
      <c r="H62" s="304">
        <v>0.11</v>
      </c>
    </row>
    <row r="63" spans="1:8" x14ac:dyDescent="0.25">
      <c r="A63" t="s">
        <v>338</v>
      </c>
      <c r="B63" t="s">
        <v>116</v>
      </c>
      <c r="C63" t="s">
        <v>116</v>
      </c>
      <c r="D63" t="s">
        <v>129</v>
      </c>
      <c r="E63" t="s">
        <v>339</v>
      </c>
      <c r="F63" t="s">
        <v>347</v>
      </c>
      <c r="G63">
        <v>17</v>
      </c>
      <c r="H63" s="304">
        <v>0.52954000000000001</v>
      </c>
    </row>
    <row r="64" spans="1:8" x14ac:dyDescent="0.25">
      <c r="A64" t="s">
        <v>338</v>
      </c>
      <c r="B64" t="s">
        <v>116</v>
      </c>
      <c r="C64" t="s">
        <v>116</v>
      </c>
      <c r="D64" t="s">
        <v>129</v>
      </c>
      <c r="E64" t="s">
        <v>339</v>
      </c>
      <c r="F64" t="s">
        <v>348</v>
      </c>
      <c r="G64">
        <v>17</v>
      </c>
      <c r="H64" s="304">
        <v>0.52954000000000001</v>
      </c>
    </row>
    <row r="65" spans="1:8" x14ac:dyDescent="0.25">
      <c r="A65" t="s">
        <v>338</v>
      </c>
      <c r="B65" t="s">
        <v>116</v>
      </c>
      <c r="C65" t="s">
        <v>116</v>
      </c>
      <c r="D65" t="s">
        <v>130</v>
      </c>
      <c r="E65" t="s">
        <v>339</v>
      </c>
      <c r="F65" t="s">
        <v>340</v>
      </c>
      <c r="G65">
        <v>18</v>
      </c>
      <c r="H65" s="304">
        <v>11.009016200000001</v>
      </c>
    </row>
    <row r="66" spans="1:8" x14ac:dyDescent="0.25">
      <c r="A66" t="s">
        <v>338</v>
      </c>
      <c r="B66" t="s">
        <v>116</v>
      </c>
      <c r="C66" t="s">
        <v>116</v>
      </c>
      <c r="D66" t="s">
        <v>130</v>
      </c>
      <c r="E66" t="s">
        <v>339</v>
      </c>
      <c r="F66" t="s">
        <v>341</v>
      </c>
      <c r="G66">
        <v>18</v>
      </c>
      <c r="H66" s="304">
        <v>2.2751623333333334E-3</v>
      </c>
    </row>
    <row r="67" spans="1:8" x14ac:dyDescent="0.25">
      <c r="A67" t="s">
        <v>338</v>
      </c>
      <c r="B67" t="s">
        <v>116</v>
      </c>
      <c r="C67" t="s">
        <v>116</v>
      </c>
      <c r="D67" t="s">
        <v>130</v>
      </c>
      <c r="E67" t="s">
        <v>339</v>
      </c>
      <c r="F67" t="s">
        <v>342</v>
      </c>
      <c r="G67">
        <v>18</v>
      </c>
      <c r="H67" s="304">
        <v>4.6183080000000007E-3</v>
      </c>
    </row>
    <row r="68" spans="1:8" x14ac:dyDescent="0.25">
      <c r="A68" t="s">
        <v>338</v>
      </c>
      <c r="B68" t="s">
        <v>116</v>
      </c>
      <c r="C68" t="s">
        <v>116</v>
      </c>
      <c r="D68" t="s">
        <v>130</v>
      </c>
      <c r="E68" t="s">
        <v>339</v>
      </c>
      <c r="F68" t="s">
        <v>343</v>
      </c>
      <c r="G68">
        <v>18</v>
      </c>
      <c r="H68" s="304">
        <v>11.006673054333335</v>
      </c>
    </row>
    <row r="69" spans="1:8" x14ac:dyDescent="0.25">
      <c r="A69" t="s">
        <v>338</v>
      </c>
      <c r="B69" t="s">
        <v>116</v>
      </c>
      <c r="C69" t="s">
        <v>116</v>
      </c>
      <c r="D69" t="s">
        <v>130</v>
      </c>
      <c r="E69" t="s">
        <v>339</v>
      </c>
      <c r="F69" t="s">
        <v>344</v>
      </c>
      <c r="G69">
        <v>18</v>
      </c>
      <c r="H69" s="304">
        <v>10</v>
      </c>
    </row>
    <row r="70" spans="1:8" x14ac:dyDescent="0.25">
      <c r="A70" t="s">
        <v>338</v>
      </c>
      <c r="B70" t="s">
        <v>116</v>
      </c>
      <c r="C70" t="s">
        <v>116</v>
      </c>
      <c r="D70" t="s">
        <v>130</v>
      </c>
      <c r="E70" t="s">
        <v>339</v>
      </c>
      <c r="F70" t="s">
        <v>345</v>
      </c>
      <c r="G70">
        <v>18</v>
      </c>
      <c r="H70" s="304">
        <v>10</v>
      </c>
    </row>
    <row r="71" spans="1:8" x14ac:dyDescent="0.25">
      <c r="A71" t="s">
        <v>338</v>
      </c>
      <c r="B71" t="s">
        <v>116</v>
      </c>
      <c r="C71" t="s">
        <v>116</v>
      </c>
      <c r="D71" t="s">
        <v>130</v>
      </c>
      <c r="E71" t="s">
        <v>339</v>
      </c>
      <c r="F71" t="s">
        <v>346</v>
      </c>
      <c r="G71">
        <v>18</v>
      </c>
      <c r="H71" s="304">
        <v>0.11</v>
      </c>
    </row>
    <row r="72" spans="1:8" x14ac:dyDescent="0.25">
      <c r="A72" t="s">
        <v>338</v>
      </c>
      <c r="B72" t="s">
        <v>116</v>
      </c>
      <c r="C72" t="s">
        <v>116</v>
      </c>
      <c r="D72" t="s">
        <v>130</v>
      </c>
      <c r="E72" t="s">
        <v>339</v>
      </c>
      <c r="F72" t="s">
        <v>347</v>
      </c>
      <c r="G72">
        <v>18</v>
      </c>
      <c r="H72" s="304">
        <v>1.1000000000000001</v>
      </c>
    </row>
    <row r="73" spans="1:8" x14ac:dyDescent="0.25">
      <c r="A73" t="s">
        <v>338</v>
      </c>
      <c r="B73" t="s">
        <v>116</v>
      </c>
      <c r="C73" t="s">
        <v>116</v>
      </c>
      <c r="D73" t="s">
        <v>130</v>
      </c>
      <c r="E73" t="s">
        <v>339</v>
      </c>
      <c r="F73" t="s">
        <v>348</v>
      </c>
      <c r="G73">
        <v>18</v>
      </c>
      <c r="H73" s="304">
        <v>1.1000000000000001</v>
      </c>
    </row>
    <row r="74" spans="1:8" x14ac:dyDescent="0.25">
      <c r="A74" t="s">
        <v>338</v>
      </c>
      <c r="B74" t="s">
        <v>116</v>
      </c>
      <c r="C74" t="s">
        <v>116</v>
      </c>
      <c r="D74" t="s">
        <v>251</v>
      </c>
      <c r="E74" t="s">
        <v>339</v>
      </c>
      <c r="F74" t="s">
        <v>340</v>
      </c>
      <c r="G74">
        <v>19</v>
      </c>
      <c r="H74" s="304">
        <v>2.211733483852786</v>
      </c>
    </row>
    <row r="75" spans="1:8" x14ac:dyDescent="0.25">
      <c r="A75" t="s">
        <v>338</v>
      </c>
      <c r="B75" t="s">
        <v>116</v>
      </c>
      <c r="C75" t="s">
        <v>116</v>
      </c>
      <c r="D75" t="s">
        <v>251</v>
      </c>
      <c r="E75" t="s">
        <v>339</v>
      </c>
      <c r="F75" t="s">
        <v>341</v>
      </c>
      <c r="G75">
        <v>19</v>
      </c>
      <c r="H75" s="304">
        <v>0.15488676266666665</v>
      </c>
    </row>
    <row r="76" spans="1:8" x14ac:dyDescent="0.25">
      <c r="A76" t="s">
        <v>338</v>
      </c>
      <c r="B76" t="s">
        <v>116</v>
      </c>
      <c r="C76" t="s">
        <v>116</v>
      </c>
      <c r="D76" t="s">
        <v>251</v>
      </c>
      <c r="E76" t="s">
        <v>339</v>
      </c>
      <c r="F76" t="s">
        <v>342</v>
      </c>
      <c r="G76">
        <v>19</v>
      </c>
      <c r="H76" s="304">
        <v>1.9519629E-2</v>
      </c>
    </row>
    <row r="77" spans="1:8" x14ac:dyDescent="0.25">
      <c r="A77" t="s">
        <v>338</v>
      </c>
      <c r="B77" t="s">
        <v>116</v>
      </c>
      <c r="C77" t="s">
        <v>116</v>
      </c>
      <c r="D77" t="s">
        <v>251</v>
      </c>
      <c r="E77" t="s">
        <v>339</v>
      </c>
      <c r="F77" t="s">
        <v>343</v>
      </c>
      <c r="G77">
        <v>19</v>
      </c>
      <c r="H77" s="304">
        <v>2.3471006175194526</v>
      </c>
    </row>
    <row r="78" spans="1:8" x14ac:dyDescent="0.25">
      <c r="A78" t="s">
        <v>338</v>
      </c>
      <c r="B78" t="s">
        <v>116</v>
      </c>
      <c r="C78" t="s">
        <v>116</v>
      </c>
      <c r="D78" t="s">
        <v>251</v>
      </c>
      <c r="E78" t="s">
        <v>339</v>
      </c>
      <c r="F78" t="s">
        <v>344</v>
      </c>
      <c r="G78">
        <v>19</v>
      </c>
      <c r="H78" s="304">
        <v>1.9659999999999997</v>
      </c>
    </row>
    <row r="79" spans="1:8" x14ac:dyDescent="0.25">
      <c r="A79" t="s">
        <v>338</v>
      </c>
      <c r="B79" t="s">
        <v>116</v>
      </c>
      <c r="C79" t="s">
        <v>116</v>
      </c>
      <c r="D79" t="s">
        <v>251</v>
      </c>
      <c r="E79" t="s">
        <v>339</v>
      </c>
      <c r="F79" t="s">
        <v>345</v>
      </c>
      <c r="G79">
        <v>19</v>
      </c>
      <c r="H79" s="304">
        <v>1.8526125368455952</v>
      </c>
    </row>
    <row r="80" spans="1:8" x14ac:dyDescent="0.25">
      <c r="A80" t="s">
        <v>338</v>
      </c>
      <c r="B80" t="s">
        <v>116</v>
      </c>
      <c r="C80" t="s">
        <v>116</v>
      </c>
      <c r="D80" t="s">
        <v>251</v>
      </c>
      <c r="E80" t="s">
        <v>339</v>
      </c>
      <c r="F80" t="s">
        <v>346</v>
      </c>
      <c r="G80">
        <v>19</v>
      </c>
      <c r="H80" s="304">
        <v>0.11</v>
      </c>
    </row>
    <row r="81" spans="1:8" x14ac:dyDescent="0.25">
      <c r="A81" t="s">
        <v>338</v>
      </c>
      <c r="B81" t="s">
        <v>116</v>
      </c>
      <c r="C81" t="s">
        <v>116</v>
      </c>
      <c r="D81" t="s">
        <v>251</v>
      </c>
      <c r="E81" t="s">
        <v>339</v>
      </c>
      <c r="F81" t="s">
        <v>347</v>
      </c>
      <c r="G81">
        <v>19</v>
      </c>
      <c r="H81" s="304">
        <v>0.21625999999999998</v>
      </c>
    </row>
    <row r="82" spans="1:8" x14ac:dyDescent="0.25">
      <c r="A82" t="s">
        <v>338</v>
      </c>
      <c r="B82" t="s">
        <v>116</v>
      </c>
      <c r="C82" t="s">
        <v>116</v>
      </c>
      <c r="D82" t="s">
        <v>251</v>
      </c>
      <c r="E82" t="s">
        <v>339</v>
      </c>
      <c r="F82" t="s">
        <v>348</v>
      </c>
      <c r="G82">
        <v>19</v>
      </c>
      <c r="H82" s="304">
        <v>0.20378737905301547</v>
      </c>
    </row>
    <row r="83" spans="1:8" x14ac:dyDescent="0.25">
      <c r="A83" t="s">
        <v>338</v>
      </c>
      <c r="B83" t="s">
        <v>132</v>
      </c>
      <c r="C83" t="s">
        <v>132</v>
      </c>
      <c r="D83" t="s">
        <v>22</v>
      </c>
      <c r="E83" t="s">
        <v>339</v>
      </c>
      <c r="F83" t="s">
        <v>340</v>
      </c>
      <c r="G83">
        <v>23</v>
      </c>
      <c r="H83" s="304">
        <v>2.8230499999999998</v>
      </c>
    </row>
    <row r="84" spans="1:8" x14ac:dyDescent="0.25">
      <c r="A84" t="s">
        <v>338</v>
      </c>
      <c r="B84" t="s">
        <v>132</v>
      </c>
      <c r="C84" t="s">
        <v>132</v>
      </c>
      <c r="D84" t="s">
        <v>22</v>
      </c>
      <c r="E84" t="s">
        <v>339</v>
      </c>
      <c r="F84" t="s">
        <v>341</v>
      </c>
      <c r="G84">
        <v>23</v>
      </c>
      <c r="H84" s="304">
        <v>13.5</v>
      </c>
    </row>
    <row r="85" spans="1:8" x14ac:dyDescent="0.25">
      <c r="A85" t="s">
        <v>338</v>
      </c>
      <c r="B85" t="s">
        <v>132</v>
      </c>
      <c r="C85" t="s">
        <v>132</v>
      </c>
      <c r="D85" t="s">
        <v>22</v>
      </c>
      <c r="E85" t="s">
        <v>339</v>
      </c>
      <c r="F85" t="s">
        <v>342</v>
      </c>
      <c r="G85">
        <v>23</v>
      </c>
      <c r="H85" s="304">
        <v>0.23</v>
      </c>
    </row>
    <row r="86" spans="1:8" x14ac:dyDescent="0.25">
      <c r="A86" t="s">
        <v>338</v>
      </c>
      <c r="B86" t="s">
        <v>132</v>
      </c>
      <c r="C86" t="s">
        <v>132</v>
      </c>
      <c r="D86" t="s">
        <v>22</v>
      </c>
      <c r="E86" t="s">
        <v>339</v>
      </c>
      <c r="F86" t="s">
        <v>343</v>
      </c>
      <c r="G86">
        <v>23</v>
      </c>
      <c r="H86" s="304">
        <v>16.093049999999998</v>
      </c>
    </row>
    <row r="87" spans="1:8" x14ac:dyDescent="0.25">
      <c r="A87" t="s">
        <v>338</v>
      </c>
      <c r="B87" t="s">
        <v>132</v>
      </c>
      <c r="C87" t="s">
        <v>132</v>
      </c>
      <c r="D87" t="s">
        <v>22</v>
      </c>
      <c r="E87" t="s">
        <v>339</v>
      </c>
      <c r="F87" t="s">
        <v>344</v>
      </c>
      <c r="G87">
        <v>23</v>
      </c>
      <c r="H87" s="304">
        <v>1.2</v>
      </c>
    </row>
    <row r="88" spans="1:8" x14ac:dyDescent="0.25">
      <c r="A88" t="s">
        <v>338</v>
      </c>
      <c r="B88" t="s">
        <v>132</v>
      </c>
      <c r="C88" t="s">
        <v>132</v>
      </c>
      <c r="D88" t="s">
        <v>22</v>
      </c>
      <c r="E88" t="s">
        <v>339</v>
      </c>
      <c r="F88" t="s">
        <v>345</v>
      </c>
      <c r="G88">
        <v>23</v>
      </c>
      <c r="H88" s="304">
        <v>1.2</v>
      </c>
    </row>
    <row r="89" spans="1:8" x14ac:dyDescent="0.25">
      <c r="A89" t="s">
        <v>338</v>
      </c>
      <c r="B89" t="s">
        <v>132</v>
      </c>
      <c r="C89" t="s">
        <v>132</v>
      </c>
      <c r="D89" t="s">
        <v>22</v>
      </c>
      <c r="E89" t="s">
        <v>339</v>
      </c>
      <c r="F89" t="s">
        <v>346</v>
      </c>
      <c r="G89">
        <v>23</v>
      </c>
      <c r="H89" s="304">
        <v>0.33</v>
      </c>
    </row>
    <row r="90" spans="1:8" x14ac:dyDescent="0.25">
      <c r="A90" t="s">
        <v>338</v>
      </c>
      <c r="B90" t="s">
        <v>132</v>
      </c>
      <c r="C90" t="s">
        <v>132</v>
      </c>
      <c r="D90" t="s">
        <v>22</v>
      </c>
      <c r="E90" t="s">
        <v>339</v>
      </c>
      <c r="F90" t="s">
        <v>347</v>
      </c>
      <c r="G90">
        <v>23</v>
      </c>
      <c r="H90" s="304">
        <v>0.39600000000000002</v>
      </c>
    </row>
    <row r="91" spans="1:8" x14ac:dyDescent="0.25">
      <c r="A91" t="s">
        <v>338</v>
      </c>
      <c r="B91" t="s">
        <v>132</v>
      </c>
      <c r="C91" t="s">
        <v>132</v>
      </c>
      <c r="D91" t="s">
        <v>22</v>
      </c>
      <c r="E91" t="s">
        <v>339</v>
      </c>
      <c r="F91" t="s">
        <v>348</v>
      </c>
      <c r="G91">
        <v>23</v>
      </c>
      <c r="H91" s="304">
        <v>0.39600000000000002</v>
      </c>
    </row>
    <row r="92" spans="1:8" x14ac:dyDescent="0.25">
      <c r="A92" t="s">
        <v>338</v>
      </c>
      <c r="B92" t="s">
        <v>132</v>
      </c>
      <c r="C92" t="s">
        <v>132</v>
      </c>
      <c r="D92" t="s">
        <v>23</v>
      </c>
      <c r="E92" t="s">
        <v>339</v>
      </c>
      <c r="F92" t="s">
        <v>340</v>
      </c>
      <c r="G92">
        <v>24</v>
      </c>
      <c r="H92" s="304">
        <v>19.816789999999994</v>
      </c>
    </row>
    <row r="93" spans="1:8" x14ac:dyDescent="0.25">
      <c r="A93" t="s">
        <v>338</v>
      </c>
      <c r="B93" t="s">
        <v>132</v>
      </c>
      <c r="C93" t="s">
        <v>132</v>
      </c>
      <c r="D93" t="s">
        <v>23</v>
      </c>
      <c r="E93" t="s">
        <v>339</v>
      </c>
      <c r="F93" t="s">
        <v>341</v>
      </c>
      <c r="G93">
        <v>24</v>
      </c>
      <c r="H93" s="304">
        <v>5.6099999999999994</v>
      </c>
    </row>
    <row r="94" spans="1:8" x14ac:dyDescent="0.25">
      <c r="A94" t="s">
        <v>338</v>
      </c>
      <c r="B94" t="s">
        <v>132</v>
      </c>
      <c r="C94" t="s">
        <v>132</v>
      </c>
      <c r="D94" t="s">
        <v>23</v>
      </c>
      <c r="E94" t="s">
        <v>339</v>
      </c>
      <c r="F94" t="s">
        <v>342</v>
      </c>
      <c r="G94">
        <v>24</v>
      </c>
      <c r="H94" s="304">
        <v>0.45999999999999996</v>
      </c>
    </row>
    <row r="95" spans="1:8" x14ac:dyDescent="0.25">
      <c r="A95" t="s">
        <v>338</v>
      </c>
      <c r="B95" t="s">
        <v>132</v>
      </c>
      <c r="C95" t="s">
        <v>132</v>
      </c>
      <c r="D95" t="s">
        <v>23</v>
      </c>
      <c r="E95" t="s">
        <v>339</v>
      </c>
      <c r="F95" t="s">
        <v>343</v>
      </c>
      <c r="G95">
        <v>24</v>
      </c>
      <c r="H95" s="304">
        <v>24.966789999999992</v>
      </c>
    </row>
    <row r="96" spans="1:8" x14ac:dyDescent="0.25">
      <c r="A96" t="s">
        <v>338</v>
      </c>
      <c r="B96" t="s">
        <v>132</v>
      </c>
      <c r="C96" t="s">
        <v>132</v>
      </c>
      <c r="D96" t="s">
        <v>23</v>
      </c>
      <c r="E96" t="s">
        <v>339</v>
      </c>
      <c r="F96" t="s">
        <v>344</v>
      </c>
      <c r="G96">
        <v>24</v>
      </c>
      <c r="H96" s="304">
        <v>0.19816789999999995</v>
      </c>
    </row>
    <row r="97" spans="1:8" x14ac:dyDescent="0.25">
      <c r="A97" t="s">
        <v>338</v>
      </c>
      <c r="B97" t="s">
        <v>132</v>
      </c>
      <c r="C97" t="s">
        <v>132</v>
      </c>
      <c r="D97" t="s">
        <v>23</v>
      </c>
      <c r="E97" t="s">
        <v>339</v>
      </c>
      <c r="F97" t="s">
        <v>345</v>
      </c>
      <c r="G97">
        <v>24</v>
      </c>
      <c r="H97" s="304">
        <v>0.19816789999999995</v>
      </c>
    </row>
    <row r="98" spans="1:8" x14ac:dyDescent="0.25">
      <c r="A98" t="s">
        <v>338</v>
      </c>
      <c r="B98" t="s">
        <v>132</v>
      </c>
      <c r="C98" t="s">
        <v>132</v>
      </c>
      <c r="D98" t="s">
        <v>23</v>
      </c>
      <c r="E98" t="s">
        <v>339</v>
      </c>
      <c r="F98" t="s">
        <v>346</v>
      </c>
      <c r="G98">
        <v>24</v>
      </c>
      <c r="H98" s="304">
        <v>0.18809999999999999</v>
      </c>
    </row>
    <row r="99" spans="1:8" x14ac:dyDescent="0.25">
      <c r="A99" t="s">
        <v>338</v>
      </c>
      <c r="B99" t="s">
        <v>132</v>
      </c>
      <c r="C99" t="s">
        <v>132</v>
      </c>
      <c r="D99" t="s">
        <v>23</v>
      </c>
      <c r="E99" t="s">
        <v>339</v>
      </c>
      <c r="F99" t="s">
        <v>347</v>
      </c>
      <c r="G99">
        <v>24</v>
      </c>
      <c r="H99" s="304">
        <v>3.7275381989999988E-2</v>
      </c>
    </row>
    <row r="100" spans="1:8" x14ac:dyDescent="0.25">
      <c r="A100" t="s">
        <v>338</v>
      </c>
      <c r="B100" t="s">
        <v>132</v>
      </c>
      <c r="C100" t="s">
        <v>132</v>
      </c>
      <c r="D100" t="s">
        <v>23</v>
      </c>
      <c r="E100" t="s">
        <v>339</v>
      </c>
      <c r="F100" t="s">
        <v>348</v>
      </c>
      <c r="G100">
        <v>24</v>
      </c>
      <c r="H100" s="304">
        <v>3.7275381989999988E-2</v>
      </c>
    </row>
    <row r="101" spans="1:8" x14ac:dyDescent="0.25">
      <c r="A101" t="s">
        <v>338</v>
      </c>
      <c r="B101" t="s">
        <v>132</v>
      </c>
      <c r="C101" t="s">
        <v>132</v>
      </c>
      <c r="D101" t="s">
        <v>24</v>
      </c>
      <c r="E101" t="s">
        <v>339</v>
      </c>
      <c r="F101" t="s">
        <v>340</v>
      </c>
      <c r="G101">
        <v>25</v>
      </c>
      <c r="H101" s="304">
        <v>10.184539999999998</v>
      </c>
    </row>
    <row r="102" spans="1:8" x14ac:dyDescent="0.25">
      <c r="A102" t="s">
        <v>338</v>
      </c>
      <c r="B102" t="s">
        <v>132</v>
      </c>
      <c r="C102" t="s">
        <v>132</v>
      </c>
      <c r="D102" t="s">
        <v>24</v>
      </c>
      <c r="E102" t="s">
        <v>339</v>
      </c>
      <c r="F102" t="s">
        <v>341</v>
      </c>
      <c r="G102">
        <v>25</v>
      </c>
      <c r="H102" s="304">
        <v>0.98000000000000009</v>
      </c>
    </row>
    <row r="103" spans="1:8" x14ac:dyDescent="0.25">
      <c r="A103" t="s">
        <v>338</v>
      </c>
      <c r="B103" t="s">
        <v>132</v>
      </c>
      <c r="C103" t="s">
        <v>132</v>
      </c>
      <c r="D103" t="s">
        <v>24</v>
      </c>
      <c r="E103" t="s">
        <v>339</v>
      </c>
      <c r="F103" t="s">
        <v>342</v>
      </c>
      <c r="G103">
        <v>25</v>
      </c>
      <c r="H103" s="304">
        <v>0.57999999999999996</v>
      </c>
    </row>
    <row r="104" spans="1:8" x14ac:dyDescent="0.25">
      <c r="A104" t="s">
        <v>338</v>
      </c>
      <c r="B104" t="s">
        <v>132</v>
      </c>
      <c r="C104" t="s">
        <v>132</v>
      </c>
      <c r="D104" t="s">
        <v>24</v>
      </c>
      <c r="E104" t="s">
        <v>339</v>
      </c>
      <c r="F104" t="s">
        <v>343</v>
      </c>
      <c r="G104">
        <v>25</v>
      </c>
      <c r="H104" s="304">
        <v>10.584539999999999</v>
      </c>
    </row>
    <row r="105" spans="1:8" x14ac:dyDescent="0.25">
      <c r="A105" t="s">
        <v>338</v>
      </c>
      <c r="B105" t="s">
        <v>132</v>
      </c>
      <c r="C105" t="s">
        <v>132</v>
      </c>
      <c r="D105" t="s">
        <v>24</v>
      </c>
      <c r="E105" t="s">
        <v>339</v>
      </c>
      <c r="F105" t="s">
        <v>344</v>
      </c>
      <c r="G105">
        <v>25</v>
      </c>
      <c r="H105" s="304">
        <v>0.20369079999999998</v>
      </c>
    </row>
    <row r="106" spans="1:8" x14ac:dyDescent="0.25">
      <c r="A106" t="s">
        <v>338</v>
      </c>
      <c r="B106" t="s">
        <v>132</v>
      </c>
      <c r="C106" t="s">
        <v>132</v>
      </c>
      <c r="D106" t="s">
        <v>24</v>
      </c>
      <c r="E106" t="s">
        <v>339</v>
      </c>
      <c r="F106" t="s">
        <v>345</v>
      </c>
      <c r="G106">
        <v>25</v>
      </c>
      <c r="H106" s="304">
        <v>0.20369079999999998</v>
      </c>
    </row>
    <row r="107" spans="1:8" x14ac:dyDescent="0.25">
      <c r="A107" t="s">
        <v>338</v>
      </c>
      <c r="B107" t="s">
        <v>132</v>
      </c>
      <c r="C107" t="s">
        <v>132</v>
      </c>
      <c r="D107" t="s">
        <v>24</v>
      </c>
      <c r="E107" t="s">
        <v>339</v>
      </c>
      <c r="F107" t="s">
        <v>346</v>
      </c>
      <c r="G107">
        <v>25</v>
      </c>
      <c r="H107" s="304">
        <v>0.14799999999999999</v>
      </c>
    </row>
    <row r="108" spans="1:8" x14ac:dyDescent="0.25">
      <c r="A108" t="s">
        <v>338</v>
      </c>
      <c r="B108" t="s">
        <v>132</v>
      </c>
      <c r="C108" t="s">
        <v>132</v>
      </c>
      <c r="D108" t="s">
        <v>24</v>
      </c>
      <c r="E108" t="s">
        <v>339</v>
      </c>
      <c r="F108" t="s">
        <v>347</v>
      </c>
      <c r="G108">
        <v>25</v>
      </c>
      <c r="H108" s="304">
        <v>3.0146238399999994E-2</v>
      </c>
    </row>
    <row r="109" spans="1:8" x14ac:dyDescent="0.25">
      <c r="A109" t="s">
        <v>338</v>
      </c>
      <c r="B109" t="s">
        <v>132</v>
      </c>
      <c r="C109" t="s">
        <v>132</v>
      </c>
      <c r="D109" t="s">
        <v>24</v>
      </c>
      <c r="E109" t="s">
        <v>339</v>
      </c>
      <c r="F109" t="s">
        <v>348</v>
      </c>
      <c r="G109">
        <v>25</v>
      </c>
      <c r="H109" s="304">
        <v>3.0146238399999994E-2</v>
      </c>
    </row>
    <row r="110" spans="1:8" x14ac:dyDescent="0.25">
      <c r="A110" t="s">
        <v>338</v>
      </c>
      <c r="B110" t="s">
        <v>349</v>
      </c>
      <c r="C110" t="s">
        <v>349</v>
      </c>
      <c r="D110" t="s">
        <v>26</v>
      </c>
      <c r="E110" t="s">
        <v>339</v>
      </c>
      <c r="F110" t="s">
        <v>340</v>
      </c>
      <c r="G110">
        <v>29</v>
      </c>
      <c r="H110" s="304">
        <v>1.9556500000000001</v>
      </c>
    </row>
    <row r="111" spans="1:8" x14ac:dyDescent="0.25">
      <c r="A111" t="s">
        <v>338</v>
      </c>
      <c r="B111" t="s">
        <v>349</v>
      </c>
      <c r="C111" t="s">
        <v>349</v>
      </c>
      <c r="D111" t="s">
        <v>26</v>
      </c>
      <c r="E111" t="s">
        <v>339</v>
      </c>
      <c r="F111" t="s">
        <v>341</v>
      </c>
      <c r="G111">
        <v>29</v>
      </c>
      <c r="H111" s="304">
        <v>1.0302416696901022</v>
      </c>
    </row>
    <row r="112" spans="1:8" x14ac:dyDescent="0.25">
      <c r="A112" t="s">
        <v>338</v>
      </c>
      <c r="B112" t="s">
        <v>349</v>
      </c>
      <c r="C112" t="s">
        <v>349</v>
      </c>
      <c r="D112" t="s">
        <v>26</v>
      </c>
      <c r="E112" t="s">
        <v>339</v>
      </c>
      <c r="F112" t="s">
        <v>342</v>
      </c>
      <c r="G112">
        <v>29</v>
      </c>
      <c r="H112" s="304">
        <v>0.29826444218458903</v>
      </c>
    </row>
    <row r="113" spans="1:8" x14ac:dyDescent="0.25">
      <c r="A113" t="s">
        <v>338</v>
      </c>
      <c r="B113" t="s">
        <v>349</v>
      </c>
      <c r="C113" t="s">
        <v>349</v>
      </c>
      <c r="D113" t="s">
        <v>26</v>
      </c>
      <c r="E113" t="s">
        <v>339</v>
      </c>
      <c r="F113" t="s">
        <v>343</v>
      </c>
      <c r="G113">
        <v>29</v>
      </c>
      <c r="H113" s="304">
        <v>2.6876272275055135</v>
      </c>
    </row>
    <row r="114" spans="1:8" x14ac:dyDescent="0.25">
      <c r="A114" t="s">
        <v>338</v>
      </c>
      <c r="B114" t="s">
        <v>349</v>
      </c>
      <c r="C114" t="s">
        <v>349</v>
      </c>
      <c r="D114" t="s">
        <v>26</v>
      </c>
      <c r="E114" t="s">
        <v>339</v>
      </c>
      <c r="F114" t="s">
        <v>344</v>
      </c>
      <c r="G114">
        <v>29</v>
      </c>
      <c r="H114" s="304">
        <v>1.9375030027210924</v>
      </c>
    </row>
    <row r="115" spans="1:8" x14ac:dyDescent="0.25">
      <c r="A115" t="s">
        <v>338</v>
      </c>
      <c r="B115" t="s">
        <v>349</v>
      </c>
      <c r="C115" t="s">
        <v>349</v>
      </c>
      <c r="D115" t="s">
        <v>26</v>
      </c>
      <c r="E115" t="s">
        <v>339</v>
      </c>
      <c r="F115" t="s">
        <v>345</v>
      </c>
      <c r="G115">
        <v>29</v>
      </c>
      <c r="H115" s="304">
        <v>1.4098226526705819</v>
      </c>
    </row>
    <row r="116" spans="1:8" x14ac:dyDescent="0.25">
      <c r="A116" t="s">
        <v>338</v>
      </c>
      <c r="B116" t="s">
        <v>349</v>
      </c>
      <c r="C116" t="s">
        <v>349</v>
      </c>
      <c r="D116" t="s">
        <v>26</v>
      </c>
      <c r="E116" t="s">
        <v>339</v>
      </c>
      <c r="F116" t="s">
        <v>346</v>
      </c>
      <c r="G116">
        <v>29</v>
      </c>
      <c r="H116" s="304">
        <v>0.22500000000000001</v>
      </c>
    </row>
    <row r="117" spans="1:8" x14ac:dyDescent="0.25">
      <c r="A117" t="s">
        <v>338</v>
      </c>
      <c r="B117" t="s">
        <v>349</v>
      </c>
      <c r="C117" t="s">
        <v>349</v>
      </c>
      <c r="D117" t="s">
        <v>26</v>
      </c>
      <c r="E117" t="s">
        <v>339</v>
      </c>
      <c r="F117" t="s">
        <v>347</v>
      </c>
      <c r="G117">
        <v>29</v>
      </c>
      <c r="H117" s="304">
        <v>0.43593817561224579</v>
      </c>
    </row>
    <row r="118" spans="1:8" x14ac:dyDescent="0.25">
      <c r="A118" t="s">
        <v>338</v>
      </c>
      <c r="B118" t="s">
        <v>349</v>
      </c>
      <c r="C118" t="s">
        <v>349</v>
      </c>
      <c r="D118" t="s">
        <v>26</v>
      </c>
      <c r="E118" t="s">
        <v>339</v>
      </c>
      <c r="F118" t="s">
        <v>348</v>
      </c>
      <c r="G118">
        <v>29</v>
      </c>
      <c r="H118" s="304">
        <v>0.31721009685088092</v>
      </c>
    </row>
    <row r="119" spans="1:8" x14ac:dyDescent="0.25">
      <c r="A119" t="s">
        <v>338</v>
      </c>
      <c r="B119" t="s">
        <v>349</v>
      </c>
      <c r="C119" t="s">
        <v>349</v>
      </c>
      <c r="D119" t="s">
        <v>27</v>
      </c>
      <c r="E119" t="s">
        <v>339</v>
      </c>
      <c r="F119" t="s">
        <v>340</v>
      </c>
      <c r="G119">
        <v>30</v>
      </c>
      <c r="H119" s="304">
        <v>1.206612</v>
      </c>
    </row>
    <row r="120" spans="1:8" x14ac:dyDescent="0.25">
      <c r="A120" t="s">
        <v>338</v>
      </c>
      <c r="B120" t="s">
        <v>349</v>
      </c>
      <c r="C120" t="s">
        <v>349</v>
      </c>
      <c r="D120" t="s">
        <v>27</v>
      </c>
      <c r="E120" t="s">
        <v>339</v>
      </c>
      <c r="F120" t="s">
        <v>341</v>
      </c>
      <c r="G120">
        <v>30</v>
      </c>
      <c r="H120" s="304">
        <v>0.12449326818022781</v>
      </c>
    </row>
    <row r="121" spans="1:8" x14ac:dyDescent="0.25">
      <c r="A121" t="s">
        <v>338</v>
      </c>
      <c r="B121" t="s">
        <v>349</v>
      </c>
      <c r="C121" t="s">
        <v>349</v>
      </c>
      <c r="D121" t="s">
        <v>27</v>
      </c>
      <c r="E121" t="s">
        <v>339</v>
      </c>
      <c r="F121" t="s">
        <v>342</v>
      </c>
      <c r="G121">
        <v>30</v>
      </c>
      <c r="H121" s="304">
        <v>0.31793340428785621</v>
      </c>
    </row>
    <row r="122" spans="1:8" x14ac:dyDescent="0.25">
      <c r="A122" t="s">
        <v>338</v>
      </c>
      <c r="B122" t="s">
        <v>349</v>
      </c>
      <c r="C122" t="s">
        <v>349</v>
      </c>
      <c r="D122" t="s">
        <v>27</v>
      </c>
      <c r="E122" t="s">
        <v>339</v>
      </c>
      <c r="F122" t="s">
        <v>343</v>
      </c>
      <c r="G122">
        <v>30</v>
      </c>
      <c r="H122" s="304">
        <v>1.0131718638923717</v>
      </c>
    </row>
    <row r="123" spans="1:8" x14ac:dyDescent="0.25">
      <c r="A123" t="s">
        <v>338</v>
      </c>
      <c r="B123" t="s">
        <v>349</v>
      </c>
      <c r="C123" t="s">
        <v>349</v>
      </c>
      <c r="D123" t="s">
        <v>27</v>
      </c>
      <c r="E123" t="s">
        <v>339</v>
      </c>
      <c r="F123" t="s">
        <v>344</v>
      </c>
      <c r="G123">
        <v>30</v>
      </c>
      <c r="H123" s="304">
        <v>0.87852947699895045</v>
      </c>
    </row>
    <row r="124" spans="1:8" x14ac:dyDescent="0.25">
      <c r="A124" t="s">
        <v>338</v>
      </c>
      <c r="B124" t="s">
        <v>349</v>
      </c>
      <c r="C124" t="s">
        <v>349</v>
      </c>
      <c r="D124" t="s">
        <v>27</v>
      </c>
      <c r="E124" t="s">
        <v>339</v>
      </c>
      <c r="F124" t="s">
        <v>345</v>
      </c>
      <c r="G124">
        <v>30</v>
      </c>
      <c r="H124" s="304">
        <v>0.87852947699895045</v>
      </c>
    </row>
    <row r="125" spans="1:8" x14ac:dyDescent="0.25">
      <c r="A125" t="s">
        <v>338</v>
      </c>
      <c r="B125" t="s">
        <v>349</v>
      </c>
      <c r="C125" t="s">
        <v>349</v>
      </c>
      <c r="D125" t="s">
        <v>27</v>
      </c>
      <c r="E125" t="s">
        <v>339</v>
      </c>
      <c r="F125" t="s">
        <v>346</v>
      </c>
      <c r="G125">
        <v>30</v>
      </c>
      <c r="H125" s="304">
        <v>0.26</v>
      </c>
    </row>
    <row r="126" spans="1:8" x14ac:dyDescent="0.25">
      <c r="A126" t="s">
        <v>338</v>
      </c>
      <c r="B126" t="s">
        <v>349</v>
      </c>
      <c r="C126" t="s">
        <v>349</v>
      </c>
      <c r="D126" t="s">
        <v>27</v>
      </c>
      <c r="E126" t="s">
        <v>339</v>
      </c>
      <c r="F126" t="s">
        <v>347</v>
      </c>
      <c r="G126">
        <v>30</v>
      </c>
      <c r="H126" s="304">
        <v>0.22841766401972713</v>
      </c>
    </row>
    <row r="127" spans="1:8" x14ac:dyDescent="0.25">
      <c r="A127" t="s">
        <v>338</v>
      </c>
      <c r="B127" t="s">
        <v>349</v>
      </c>
      <c r="C127" t="s">
        <v>349</v>
      </c>
      <c r="D127" t="s">
        <v>27</v>
      </c>
      <c r="E127" t="s">
        <v>339</v>
      </c>
      <c r="F127" t="s">
        <v>348</v>
      </c>
      <c r="G127">
        <v>30</v>
      </c>
      <c r="H127" s="304">
        <v>0.22841766401972713</v>
      </c>
    </row>
    <row r="128" spans="1:8" x14ac:dyDescent="0.25">
      <c r="A128" t="s">
        <v>338</v>
      </c>
      <c r="B128" t="s">
        <v>349</v>
      </c>
      <c r="C128" t="s">
        <v>349</v>
      </c>
      <c r="D128" t="s">
        <v>28</v>
      </c>
      <c r="E128" t="s">
        <v>339</v>
      </c>
      <c r="F128" t="s">
        <v>340</v>
      </c>
      <c r="G128">
        <v>31</v>
      </c>
      <c r="H128" s="304">
        <v>0.34747421145048418</v>
      </c>
    </row>
    <row r="129" spans="1:8" x14ac:dyDescent="0.25">
      <c r="A129" t="s">
        <v>338</v>
      </c>
      <c r="B129" t="s">
        <v>349</v>
      </c>
      <c r="C129" t="s">
        <v>349</v>
      </c>
      <c r="D129" t="s">
        <v>28</v>
      </c>
      <c r="E129" t="s">
        <v>339</v>
      </c>
      <c r="F129" t="s">
        <v>341</v>
      </c>
      <c r="G129">
        <v>31</v>
      </c>
      <c r="H129" s="304">
        <v>0.28725969845041771</v>
      </c>
    </row>
    <row r="130" spans="1:8" x14ac:dyDescent="0.25">
      <c r="A130" t="s">
        <v>338</v>
      </c>
      <c r="B130" t="s">
        <v>349</v>
      </c>
      <c r="C130" t="s">
        <v>349</v>
      </c>
      <c r="D130" t="s">
        <v>28</v>
      </c>
      <c r="E130" t="s">
        <v>339</v>
      </c>
      <c r="F130" t="s">
        <v>342</v>
      </c>
      <c r="G130">
        <v>31</v>
      </c>
      <c r="H130" s="304">
        <v>1.3036774028758131E-4</v>
      </c>
    </row>
    <row r="131" spans="1:8" x14ac:dyDescent="0.25">
      <c r="A131" t="s">
        <v>338</v>
      </c>
      <c r="B131" t="s">
        <v>349</v>
      </c>
      <c r="C131" t="s">
        <v>349</v>
      </c>
      <c r="D131" t="s">
        <v>28</v>
      </c>
      <c r="E131" t="s">
        <v>339</v>
      </c>
      <c r="F131" t="s">
        <v>343</v>
      </c>
      <c r="G131">
        <v>31</v>
      </c>
      <c r="H131" s="304">
        <v>0.63460354216061421</v>
      </c>
    </row>
    <row r="132" spans="1:8" x14ac:dyDescent="0.25">
      <c r="A132" t="s">
        <v>338</v>
      </c>
      <c r="B132" t="s">
        <v>349</v>
      </c>
      <c r="C132" t="s">
        <v>349</v>
      </c>
      <c r="D132" t="s">
        <v>28</v>
      </c>
      <c r="E132" t="s">
        <v>339</v>
      </c>
      <c r="F132" t="s">
        <v>344</v>
      </c>
      <c r="G132">
        <v>31</v>
      </c>
      <c r="H132" s="304">
        <v>0.62838657080189286</v>
      </c>
    </row>
    <row r="133" spans="1:8" x14ac:dyDescent="0.25">
      <c r="A133" t="s">
        <v>338</v>
      </c>
      <c r="B133" t="s">
        <v>349</v>
      </c>
      <c r="C133" t="s">
        <v>349</v>
      </c>
      <c r="D133" t="s">
        <v>28</v>
      </c>
      <c r="E133" t="s">
        <v>339</v>
      </c>
      <c r="F133" t="s">
        <v>345</v>
      </c>
      <c r="G133">
        <v>31</v>
      </c>
      <c r="H133" s="304">
        <v>0.34407013776200923</v>
      </c>
    </row>
    <row r="134" spans="1:8" x14ac:dyDescent="0.25">
      <c r="A134" t="s">
        <v>338</v>
      </c>
      <c r="B134" t="s">
        <v>349</v>
      </c>
      <c r="C134" t="s">
        <v>349</v>
      </c>
      <c r="D134" t="s">
        <v>28</v>
      </c>
      <c r="E134" t="s">
        <v>339</v>
      </c>
      <c r="F134" t="s">
        <v>346</v>
      </c>
      <c r="G134">
        <v>31</v>
      </c>
      <c r="H134" s="304">
        <v>0.35</v>
      </c>
    </row>
    <row r="135" spans="1:8" x14ac:dyDescent="0.25">
      <c r="A135" t="s">
        <v>338</v>
      </c>
      <c r="B135" t="s">
        <v>349</v>
      </c>
      <c r="C135" t="s">
        <v>349</v>
      </c>
      <c r="D135" t="s">
        <v>28</v>
      </c>
      <c r="E135" t="s">
        <v>339</v>
      </c>
      <c r="F135" t="s">
        <v>347</v>
      </c>
      <c r="G135">
        <v>31</v>
      </c>
      <c r="H135" s="304">
        <v>0.21993529978066248</v>
      </c>
    </row>
    <row r="136" spans="1:8" x14ac:dyDescent="0.25">
      <c r="A136" t="s">
        <v>338</v>
      </c>
      <c r="B136" t="s">
        <v>349</v>
      </c>
      <c r="C136" t="s">
        <v>349</v>
      </c>
      <c r="D136" t="s">
        <v>28</v>
      </c>
      <c r="E136" t="s">
        <v>339</v>
      </c>
      <c r="F136" t="s">
        <v>348</v>
      </c>
      <c r="G136">
        <v>31</v>
      </c>
      <c r="H136" s="304">
        <v>0.12042454821670322</v>
      </c>
    </row>
    <row r="137" spans="1:8" x14ac:dyDescent="0.25">
      <c r="A137" t="s">
        <v>338</v>
      </c>
      <c r="B137" t="s">
        <v>349</v>
      </c>
      <c r="C137" t="s">
        <v>349</v>
      </c>
      <c r="D137" t="s">
        <v>29</v>
      </c>
      <c r="E137" t="s">
        <v>339</v>
      </c>
      <c r="F137" t="s">
        <v>340</v>
      </c>
      <c r="G137">
        <v>32</v>
      </c>
      <c r="H137" s="304">
        <v>0.60973487205291377</v>
      </c>
    </row>
    <row r="138" spans="1:8" x14ac:dyDescent="0.25">
      <c r="A138" t="s">
        <v>338</v>
      </c>
      <c r="B138" t="s">
        <v>349</v>
      </c>
      <c r="C138" t="s">
        <v>349</v>
      </c>
      <c r="D138" t="s">
        <v>29</v>
      </c>
      <c r="E138" t="s">
        <v>339</v>
      </c>
      <c r="F138" t="s">
        <v>341</v>
      </c>
      <c r="G138">
        <v>32</v>
      </c>
      <c r="H138" s="304">
        <v>0.34882697247373573</v>
      </c>
    </row>
    <row r="139" spans="1:8" x14ac:dyDescent="0.25">
      <c r="A139" t="s">
        <v>338</v>
      </c>
      <c r="B139" t="s">
        <v>349</v>
      </c>
      <c r="C139" t="s">
        <v>349</v>
      </c>
      <c r="D139" t="s">
        <v>29</v>
      </c>
      <c r="E139" t="s">
        <v>339</v>
      </c>
      <c r="F139" t="s">
        <v>342</v>
      </c>
      <c r="G139">
        <v>32</v>
      </c>
      <c r="H139" s="304">
        <v>3.3325044479103443E-2</v>
      </c>
    </row>
    <row r="140" spans="1:8" x14ac:dyDescent="0.25">
      <c r="A140" t="s">
        <v>338</v>
      </c>
      <c r="B140" t="s">
        <v>349</v>
      </c>
      <c r="C140" t="s">
        <v>349</v>
      </c>
      <c r="D140" t="s">
        <v>29</v>
      </c>
      <c r="E140" t="s">
        <v>339</v>
      </c>
      <c r="F140" t="s">
        <v>343</v>
      </c>
      <c r="G140">
        <v>32</v>
      </c>
      <c r="H140" s="304">
        <v>0.92523680004754605</v>
      </c>
    </row>
    <row r="141" spans="1:8" x14ac:dyDescent="0.25">
      <c r="A141" t="s">
        <v>338</v>
      </c>
      <c r="B141" t="s">
        <v>349</v>
      </c>
      <c r="C141" t="s">
        <v>349</v>
      </c>
      <c r="D141" t="s">
        <v>29</v>
      </c>
      <c r="E141" t="s">
        <v>339</v>
      </c>
      <c r="F141" t="s">
        <v>344</v>
      </c>
      <c r="G141">
        <v>32</v>
      </c>
      <c r="H141" s="304">
        <v>0.40826097587172105</v>
      </c>
    </row>
    <row r="142" spans="1:8" x14ac:dyDescent="0.25">
      <c r="A142" t="s">
        <v>338</v>
      </c>
      <c r="B142" t="s">
        <v>349</v>
      </c>
      <c r="C142" t="s">
        <v>349</v>
      </c>
      <c r="D142" t="s">
        <v>29</v>
      </c>
      <c r="E142" t="s">
        <v>339</v>
      </c>
      <c r="F142" t="s">
        <v>345</v>
      </c>
      <c r="G142">
        <v>32</v>
      </c>
      <c r="H142" s="304">
        <v>0.40826097587172105</v>
      </c>
    </row>
    <row r="143" spans="1:8" x14ac:dyDescent="0.25">
      <c r="A143" t="s">
        <v>338</v>
      </c>
      <c r="B143" t="s">
        <v>349</v>
      </c>
      <c r="C143" t="s">
        <v>349</v>
      </c>
      <c r="D143" t="s">
        <v>29</v>
      </c>
      <c r="E143" t="s">
        <v>339</v>
      </c>
      <c r="F143" t="s">
        <v>346</v>
      </c>
      <c r="G143">
        <v>32</v>
      </c>
      <c r="H143" s="304">
        <v>0.25</v>
      </c>
    </row>
    <row r="144" spans="1:8" x14ac:dyDescent="0.25">
      <c r="A144" t="s">
        <v>338</v>
      </c>
      <c r="B144" t="s">
        <v>349</v>
      </c>
      <c r="C144" t="s">
        <v>349</v>
      </c>
      <c r="D144" t="s">
        <v>29</v>
      </c>
      <c r="E144" t="s">
        <v>339</v>
      </c>
      <c r="F144" t="s">
        <v>347</v>
      </c>
      <c r="G144">
        <v>32</v>
      </c>
      <c r="H144" s="304">
        <v>0.10206524396793026</v>
      </c>
    </row>
    <row r="145" spans="1:8" x14ac:dyDescent="0.25">
      <c r="A145" t="s">
        <v>338</v>
      </c>
      <c r="B145" t="s">
        <v>349</v>
      </c>
      <c r="C145" t="s">
        <v>349</v>
      </c>
      <c r="D145" t="s">
        <v>29</v>
      </c>
      <c r="E145" t="s">
        <v>339</v>
      </c>
      <c r="F145" t="s">
        <v>348</v>
      </c>
      <c r="G145">
        <v>32</v>
      </c>
      <c r="H145" s="304">
        <v>0.10206524396793026</v>
      </c>
    </row>
    <row r="146" spans="1:8" x14ac:dyDescent="0.25">
      <c r="A146" t="s">
        <v>146</v>
      </c>
      <c r="B146" t="s">
        <v>350</v>
      </c>
      <c r="C146" t="s">
        <v>351</v>
      </c>
      <c r="D146" t="s">
        <v>33</v>
      </c>
      <c r="E146" t="s">
        <v>339</v>
      </c>
      <c r="F146" t="s">
        <v>340</v>
      </c>
      <c r="G146">
        <v>40</v>
      </c>
      <c r="H146" s="304">
        <v>1.1005095</v>
      </c>
    </row>
    <row r="147" spans="1:8" x14ac:dyDescent="0.25">
      <c r="A147" t="s">
        <v>146</v>
      </c>
      <c r="B147" t="s">
        <v>350</v>
      </c>
      <c r="C147" t="s">
        <v>351</v>
      </c>
      <c r="D147" t="s">
        <v>33</v>
      </c>
      <c r="E147" t="s">
        <v>339</v>
      </c>
      <c r="F147" t="s">
        <v>343</v>
      </c>
      <c r="G147">
        <v>40</v>
      </c>
      <c r="H147" s="304">
        <v>1.1005095</v>
      </c>
    </row>
    <row r="148" spans="1:8" x14ac:dyDescent="0.25">
      <c r="A148" t="s">
        <v>146</v>
      </c>
      <c r="B148" t="s">
        <v>350</v>
      </c>
      <c r="C148" t="s">
        <v>351</v>
      </c>
      <c r="D148" t="s">
        <v>33</v>
      </c>
      <c r="E148" t="s">
        <v>339</v>
      </c>
      <c r="F148" t="s">
        <v>344</v>
      </c>
      <c r="G148">
        <v>40</v>
      </c>
      <c r="H148" s="304">
        <v>1.07849931</v>
      </c>
    </row>
    <row r="149" spans="1:8" x14ac:dyDescent="0.25">
      <c r="A149" t="s">
        <v>146</v>
      </c>
      <c r="B149" t="s">
        <v>350</v>
      </c>
      <c r="C149" t="s">
        <v>351</v>
      </c>
      <c r="D149" t="s">
        <v>33</v>
      </c>
      <c r="E149" t="s">
        <v>339</v>
      </c>
      <c r="F149" t="s">
        <v>345</v>
      </c>
      <c r="G149">
        <v>40</v>
      </c>
      <c r="H149" s="304">
        <v>1.07849931</v>
      </c>
    </row>
    <row r="150" spans="1:8" x14ac:dyDescent="0.25">
      <c r="A150" t="s">
        <v>146</v>
      </c>
      <c r="B150" t="s">
        <v>350</v>
      </c>
      <c r="C150" t="s">
        <v>351</v>
      </c>
      <c r="D150" t="s">
        <v>33</v>
      </c>
      <c r="E150" t="s">
        <v>339</v>
      </c>
      <c r="F150" t="s">
        <v>346</v>
      </c>
      <c r="G150">
        <v>40</v>
      </c>
      <c r="H150" s="304">
        <v>0.43</v>
      </c>
    </row>
    <row r="151" spans="1:8" x14ac:dyDescent="0.25">
      <c r="A151" t="s">
        <v>146</v>
      </c>
      <c r="B151" t="s">
        <v>350</v>
      </c>
      <c r="C151" t="s">
        <v>351</v>
      </c>
      <c r="D151" t="s">
        <v>33</v>
      </c>
      <c r="E151" t="s">
        <v>339</v>
      </c>
      <c r="F151" t="s">
        <v>347</v>
      </c>
      <c r="G151">
        <v>40</v>
      </c>
      <c r="H151" s="304">
        <v>0.46375470330000002</v>
      </c>
    </row>
    <row r="152" spans="1:8" x14ac:dyDescent="0.25">
      <c r="A152" t="s">
        <v>146</v>
      </c>
      <c r="B152" t="s">
        <v>350</v>
      </c>
      <c r="C152" t="s">
        <v>351</v>
      </c>
      <c r="D152" t="s">
        <v>33</v>
      </c>
      <c r="E152" t="s">
        <v>339</v>
      </c>
      <c r="F152" t="s">
        <v>348</v>
      </c>
      <c r="G152">
        <v>40</v>
      </c>
      <c r="H152" s="304">
        <v>0.46375470330000002</v>
      </c>
    </row>
    <row r="153" spans="1:8" x14ac:dyDescent="0.25">
      <c r="A153" t="s">
        <v>146</v>
      </c>
      <c r="B153" t="s">
        <v>350</v>
      </c>
      <c r="C153" t="s">
        <v>351</v>
      </c>
      <c r="D153" t="s">
        <v>34</v>
      </c>
      <c r="E153" t="s">
        <v>339</v>
      </c>
      <c r="F153" t="s">
        <v>340</v>
      </c>
      <c r="G153">
        <v>41</v>
      </c>
      <c r="H153" s="304">
        <v>9.1232347980591086</v>
      </c>
    </row>
    <row r="154" spans="1:8" x14ac:dyDescent="0.25">
      <c r="A154" t="s">
        <v>146</v>
      </c>
      <c r="B154" t="s">
        <v>350</v>
      </c>
      <c r="C154" t="s">
        <v>351</v>
      </c>
      <c r="D154" t="s">
        <v>34</v>
      </c>
      <c r="E154" t="s">
        <v>339</v>
      </c>
      <c r="F154" t="s">
        <v>342</v>
      </c>
      <c r="G154">
        <v>41</v>
      </c>
      <c r="H154" s="304">
        <v>0.60086153200000003</v>
      </c>
    </row>
    <row r="155" spans="1:8" x14ac:dyDescent="0.25">
      <c r="A155" t="s">
        <v>146</v>
      </c>
      <c r="B155" t="s">
        <v>350</v>
      </c>
      <c r="C155" t="s">
        <v>351</v>
      </c>
      <c r="D155" t="s">
        <v>34</v>
      </c>
      <c r="E155" t="s">
        <v>339</v>
      </c>
      <c r="F155" t="s">
        <v>343</v>
      </c>
      <c r="G155">
        <v>41</v>
      </c>
      <c r="H155" s="304">
        <v>8.5223732660591089</v>
      </c>
    </row>
    <row r="156" spans="1:8" x14ac:dyDescent="0.25">
      <c r="A156" t="s">
        <v>146</v>
      </c>
      <c r="B156" t="s">
        <v>350</v>
      </c>
      <c r="C156" t="s">
        <v>351</v>
      </c>
      <c r="D156" t="s">
        <v>34</v>
      </c>
      <c r="E156" t="s">
        <v>339</v>
      </c>
      <c r="F156" t="s">
        <v>344</v>
      </c>
      <c r="G156">
        <v>41</v>
      </c>
      <c r="H156" s="304">
        <v>8.3519258007379271</v>
      </c>
    </row>
    <row r="157" spans="1:8" x14ac:dyDescent="0.25">
      <c r="A157" t="s">
        <v>146</v>
      </c>
      <c r="B157" t="s">
        <v>350</v>
      </c>
      <c r="C157" t="s">
        <v>351</v>
      </c>
      <c r="D157" t="s">
        <v>34</v>
      </c>
      <c r="E157" t="s">
        <v>339</v>
      </c>
      <c r="F157" t="s">
        <v>345</v>
      </c>
      <c r="G157">
        <v>41</v>
      </c>
      <c r="H157" s="304">
        <v>0</v>
      </c>
    </row>
    <row r="158" spans="1:8" x14ac:dyDescent="0.25">
      <c r="A158" t="s">
        <v>146</v>
      </c>
      <c r="B158" t="s">
        <v>350</v>
      </c>
      <c r="C158" t="s">
        <v>351</v>
      </c>
      <c r="D158" t="s">
        <v>34</v>
      </c>
      <c r="E158" t="s">
        <v>339</v>
      </c>
      <c r="F158" t="s">
        <v>346</v>
      </c>
      <c r="G158">
        <v>41</v>
      </c>
      <c r="H158" s="304">
        <v>0.45500000000000002</v>
      </c>
    </row>
    <row r="159" spans="1:8" x14ac:dyDescent="0.25">
      <c r="A159" t="s">
        <v>146</v>
      </c>
      <c r="B159" t="s">
        <v>350</v>
      </c>
      <c r="C159" t="s">
        <v>351</v>
      </c>
      <c r="D159" t="s">
        <v>34</v>
      </c>
      <c r="E159" t="s">
        <v>339</v>
      </c>
      <c r="F159" t="s">
        <v>347</v>
      </c>
      <c r="G159">
        <v>41</v>
      </c>
      <c r="H159" s="304">
        <v>3.8001262393357571</v>
      </c>
    </row>
    <row r="160" spans="1:8" x14ac:dyDescent="0.25">
      <c r="A160" t="s">
        <v>146</v>
      </c>
      <c r="B160" t="s">
        <v>350</v>
      </c>
      <c r="C160" t="s">
        <v>351</v>
      </c>
      <c r="D160" t="s">
        <v>34</v>
      </c>
      <c r="E160" t="s">
        <v>339</v>
      </c>
      <c r="F160" t="s">
        <v>348</v>
      </c>
      <c r="G160">
        <v>41</v>
      </c>
      <c r="H160" s="304">
        <v>0</v>
      </c>
    </row>
    <row r="161" spans="1:8" x14ac:dyDescent="0.25">
      <c r="A161" t="s">
        <v>146</v>
      </c>
      <c r="B161" t="s">
        <v>350</v>
      </c>
      <c r="C161" t="s">
        <v>351</v>
      </c>
      <c r="D161" t="s">
        <v>35</v>
      </c>
      <c r="E161" t="s">
        <v>339</v>
      </c>
      <c r="F161" t="s">
        <v>341</v>
      </c>
      <c r="G161">
        <v>42</v>
      </c>
      <c r="H161" s="304">
        <v>16.053798805000003</v>
      </c>
    </row>
    <row r="162" spans="1:8" x14ac:dyDescent="0.25">
      <c r="A162" t="s">
        <v>146</v>
      </c>
      <c r="B162" t="s">
        <v>350</v>
      </c>
      <c r="C162" t="s">
        <v>351</v>
      </c>
      <c r="D162" t="s">
        <v>35</v>
      </c>
      <c r="E162" t="s">
        <v>339</v>
      </c>
      <c r="F162" t="s">
        <v>343</v>
      </c>
      <c r="G162">
        <v>42</v>
      </c>
      <c r="H162" s="304">
        <v>16.053798805000003</v>
      </c>
    </row>
    <row r="163" spans="1:8" x14ac:dyDescent="0.25">
      <c r="A163" t="s">
        <v>146</v>
      </c>
      <c r="B163" t="s">
        <v>350</v>
      </c>
      <c r="C163" t="s">
        <v>351</v>
      </c>
      <c r="D163" t="s">
        <v>35</v>
      </c>
      <c r="E163" t="s">
        <v>339</v>
      </c>
      <c r="F163" t="s">
        <v>344</v>
      </c>
      <c r="G163">
        <v>42</v>
      </c>
      <c r="H163" s="304">
        <v>16.053798805000003</v>
      </c>
    </row>
    <row r="164" spans="1:8" x14ac:dyDescent="0.25">
      <c r="A164" t="s">
        <v>146</v>
      </c>
      <c r="B164" t="s">
        <v>350</v>
      </c>
      <c r="C164" t="s">
        <v>351</v>
      </c>
      <c r="D164" t="s">
        <v>35</v>
      </c>
      <c r="E164" t="s">
        <v>339</v>
      </c>
      <c r="F164" t="s">
        <v>345</v>
      </c>
      <c r="G164">
        <v>42</v>
      </c>
      <c r="H164" s="304">
        <v>0</v>
      </c>
    </row>
    <row r="165" spans="1:8" x14ac:dyDescent="0.25">
      <c r="A165" t="s">
        <v>146</v>
      </c>
      <c r="B165" t="s">
        <v>350</v>
      </c>
      <c r="C165" t="s">
        <v>351</v>
      </c>
      <c r="D165" t="s">
        <v>35</v>
      </c>
      <c r="E165" t="s">
        <v>339</v>
      </c>
      <c r="F165" t="s">
        <v>346</v>
      </c>
      <c r="G165">
        <v>42</v>
      </c>
      <c r="H165" s="304">
        <v>0.45500000000000002</v>
      </c>
    </row>
    <row r="166" spans="1:8" x14ac:dyDescent="0.25">
      <c r="A166" t="s">
        <v>146</v>
      </c>
      <c r="B166" t="s">
        <v>350</v>
      </c>
      <c r="C166" t="s">
        <v>351</v>
      </c>
      <c r="D166" t="s">
        <v>35</v>
      </c>
      <c r="E166" t="s">
        <v>339</v>
      </c>
      <c r="F166" t="s">
        <v>347</v>
      </c>
      <c r="G166">
        <v>42</v>
      </c>
      <c r="H166" s="304">
        <v>7.3044784562750014</v>
      </c>
    </row>
    <row r="167" spans="1:8" x14ac:dyDescent="0.25">
      <c r="A167" t="s">
        <v>146</v>
      </c>
      <c r="B167" t="s">
        <v>350</v>
      </c>
      <c r="C167" t="s">
        <v>351</v>
      </c>
      <c r="D167" t="s">
        <v>35</v>
      </c>
      <c r="E167" t="s">
        <v>339</v>
      </c>
      <c r="F167" t="s">
        <v>348</v>
      </c>
      <c r="G167">
        <v>42</v>
      </c>
      <c r="H167" s="304">
        <v>0</v>
      </c>
    </row>
    <row r="168" spans="1:8" x14ac:dyDescent="0.25">
      <c r="A168" t="s">
        <v>146</v>
      </c>
      <c r="B168" t="s">
        <v>350</v>
      </c>
      <c r="C168" t="s">
        <v>351</v>
      </c>
      <c r="D168" t="s">
        <v>36</v>
      </c>
      <c r="E168" t="s">
        <v>339</v>
      </c>
      <c r="F168" t="s">
        <v>340</v>
      </c>
      <c r="G168">
        <v>43</v>
      </c>
      <c r="H168" s="304">
        <v>0.3</v>
      </c>
    </row>
    <row r="169" spans="1:8" x14ac:dyDescent="0.25">
      <c r="A169" t="s">
        <v>146</v>
      </c>
      <c r="B169" t="s">
        <v>350</v>
      </c>
      <c r="C169" t="s">
        <v>351</v>
      </c>
      <c r="D169" t="s">
        <v>36</v>
      </c>
      <c r="E169" t="s">
        <v>339</v>
      </c>
      <c r="F169" t="s">
        <v>343</v>
      </c>
      <c r="G169">
        <v>43</v>
      </c>
      <c r="H169" s="304">
        <v>0.3</v>
      </c>
    </row>
    <row r="170" spans="1:8" x14ac:dyDescent="0.25">
      <c r="A170" t="s">
        <v>146</v>
      </c>
      <c r="B170" t="s">
        <v>350</v>
      </c>
      <c r="C170" t="s">
        <v>351</v>
      </c>
      <c r="D170" t="s">
        <v>36</v>
      </c>
      <c r="E170" t="s">
        <v>339</v>
      </c>
      <c r="F170" t="s">
        <v>344</v>
      </c>
      <c r="G170">
        <v>43</v>
      </c>
      <c r="H170" s="304">
        <v>0.3</v>
      </c>
    </row>
    <row r="171" spans="1:8" x14ac:dyDescent="0.25">
      <c r="A171" t="s">
        <v>146</v>
      </c>
      <c r="B171" t="s">
        <v>350</v>
      </c>
      <c r="C171" t="s">
        <v>351</v>
      </c>
      <c r="D171" t="s">
        <v>36</v>
      </c>
      <c r="E171" t="s">
        <v>339</v>
      </c>
      <c r="F171" t="s">
        <v>345</v>
      </c>
      <c r="G171">
        <v>43</v>
      </c>
      <c r="H171" s="304">
        <v>0</v>
      </c>
    </row>
    <row r="172" spans="1:8" x14ac:dyDescent="0.25">
      <c r="A172" t="s">
        <v>146</v>
      </c>
      <c r="B172" t="s">
        <v>350</v>
      </c>
      <c r="C172" t="s">
        <v>351</v>
      </c>
      <c r="D172" t="s">
        <v>36</v>
      </c>
      <c r="E172" t="s">
        <v>339</v>
      </c>
      <c r="F172" t="s">
        <v>346</v>
      </c>
      <c r="G172">
        <v>43</v>
      </c>
      <c r="H172" s="304">
        <v>0.625</v>
      </c>
    </row>
    <row r="173" spans="1:8" x14ac:dyDescent="0.25">
      <c r="A173" t="s">
        <v>146</v>
      </c>
      <c r="B173" t="s">
        <v>350</v>
      </c>
      <c r="C173" t="s">
        <v>351</v>
      </c>
      <c r="D173" t="s">
        <v>36</v>
      </c>
      <c r="E173" t="s">
        <v>339</v>
      </c>
      <c r="F173" t="s">
        <v>347</v>
      </c>
      <c r="G173">
        <v>43</v>
      </c>
      <c r="H173" s="304">
        <v>0.1875</v>
      </c>
    </row>
    <row r="174" spans="1:8" x14ac:dyDescent="0.25">
      <c r="A174" t="s">
        <v>146</v>
      </c>
      <c r="B174" t="s">
        <v>350</v>
      </c>
      <c r="C174" t="s">
        <v>351</v>
      </c>
      <c r="D174" t="s">
        <v>36</v>
      </c>
      <c r="E174" t="s">
        <v>339</v>
      </c>
      <c r="F174" t="s">
        <v>348</v>
      </c>
      <c r="G174">
        <v>43</v>
      </c>
      <c r="H174" s="304">
        <v>0</v>
      </c>
    </row>
    <row r="175" spans="1:8" x14ac:dyDescent="0.25">
      <c r="A175" t="s">
        <v>146</v>
      </c>
      <c r="B175" t="s">
        <v>350</v>
      </c>
      <c r="C175" t="s">
        <v>352</v>
      </c>
      <c r="D175" t="s">
        <v>38</v>
      </c>
      <c r="E175" t="s">
        <v>339</v>
      </c>
      <c r="F175" t="s">
        <v>340</v>
      </c>
      <c r="G175">
        <v>47</v>
      </c>
      <c r="H175" s="304">
        <v>10.765027285002022</v>
      </c>
    </row>
    <row r="176" spans="1:8" x14ac:dyDescent="0.25">
      <c r="A176" t="s">
        <v>146</v>
      </c>
      <c r="B176" t="s">
        <v>350</v>
      </c>
      <c r="C176" t="s">
        <v>352</v>
      </c>
      <c r="D176" t="s">
        <v>38</v>
      </c>
      <c r="E176" t="s">
        <v>339</v>
      </c>
      <c r="F176" t="s">
        <v>342</v>
      </c>
      <c r="G176">
        <v>47</v>
      </c>
      <c r="H176" s="304">
        <v>0.794875463</v>
      </c>
    </row>
    <row r="177" spans="1:8" x14ac:dyDescent="0.25">
      <c r="A177" t="s">
        <v>146</v>
      </c>
      <c r="B177" t="s">
        <v>350</v>
      </c>
      <c r="C177" t="s">
        <v>352</v>
      </c>
      <c r="D177" t="s">
        <v>38</v>
      </c>
      <c r="E177" t="s">
        <v>339</v>
      </c>
      <c r="F177" t="s">
        <v>343</v>
      </c>
      <c r="G177">
        <v>47</v>
      </c>
      <c r="H177" s="304">
        <v>9.9701518220020215</v>
      </c>
    </row>
    <row r="178" spans="1:8" x14ac:dyDescent="0.25">
      <c r="A178" t="s">
        <v>146</v>
      </c>
      <c r="B178" t="s">
        <v>350</v>
      </c>
      <c r="C178" t="s">
        <v>352</v>
      </c>
      <c r="D178" t="s">
        <v>38</v>
      </c>
      <c r="E178" t="s">
        <v>339</v>
      </c>
      <c r="F178" t="s">
        <v>344</v>
      </c>
      <c r="G178">
        <v>47</v>
      </c>
      <c r="H178" s="304">
        <v>9.9701518220020215</v>
      </c>
    </row>
    <row r="179" spans="1:8" x14ac:dyDescent="0.25">
      <c r="A179" t="s">
        <v>146</v>
      </c>
      <c r="B179" t="s">
        <v>350</v>
      </c>
      <c r="C179" t="s">
        <v>352</v>
      </c>
      <c r="D179" t="s">
        <v>38</v>
      </c>
      <c r="E179" t="s">
        <v>339</v>
      </c>
      <c r="F179" t="s">
        <v>345</v>
      </c>
      <c r="G179">
        <v>47</v>
      </c>
      <c r="H179" s="304">
        <v>9.9701518220020215</v>
      </c>
    </row>
    <row r="180" spans="1:8" x14ac:dyDescent="0.25">
      <c r="A180" t="s">
        <v>146</v>
      </c>
      <c r="B180" t="s">
        <v>350</v>
      </c>
      <c r="C180" t="s">
        <v>352</v>
      </c>
      <c r="D180" t="s">
        <v>38</v>
      </c>
      <c r="E180" t="s">
        <v>339</v>
      </c>
      <c r="F180" t="s">
        <v>346</v>
      </c>
      <c r="G180">
        <v>47</v>
      </c>
      <c r="H180" s="304">
        <v>0.33</v>
      </c>
    </row>
    <row r="181" spans="1:8" x14ac:dyDescent="0.25">
      <c r="A181" t="s">
        <v>146</v>
      </c>
      <c r="B181" t="s">
        <v>350</v>
      </c>
      <c r="C181" t="s">
        <v>352</v>
      </c>
      <c r="D181" t="s">
        <v>38</v>
      </c>
      <c r="E181" t="s">
        <v>339</v>
      </c>
      <c r="F181" t="s">
        <v>347</v>
      </c>
      <c r="G181">
        <v>47</v>
      </c>
      <c r="H181" s="304">
        <v>3.2901501012606671</v>
      </c>
    </row>
    <row r="182" spans="1:8" x14ac:dyDescent="0.25">
      <c r="A182" t="s">
        <v>146</v>
      </c>
      <c r="B182" t="s">
        <v>350</v>
      </c>
      <c r="C182" t="s">
        <v>352</v>
      </c>
      <c r="D182" t="s">
        <v>38</v>
      </c>
      <c r="E182" t="s">
        <v>339</v>
      </c>
      <c r="F182" t="s">
        <v>348</v>
      </c>
      <c r="G182">
        <v>47</v>
      </c>
      <c r="H182" s="304">
        <v>3.2901501012606671</v>
      </c>
    </row>
    <row r="183" spans="1:8" x14ac:dyDescent="0.25">
      <c r="A183" t="s">
        <v>146</v>
      </c>
      <c r="B183" t="s">
        <v>350</v>
      </c>
      <c r="C183" t="s">
        <v>352</v>
      </c>
      <c r="D183" t="s">
        <v>39</v>
      </c>
      <c r="E183" t="s">
        <v>339</v>
      </c>
      <c r="F183" t="s">
        <v>340</v>
      </c>
      <c r="G183">
        <v>48</v>
      </c>
      <c r="H183" s="304">
        <v>3.1199286177543568</v>
      </c>
    </row>
    <row r="184" spans="1:8" x14ac:dyDescent="0.25">
      <c r="A184" t="s">
        <v>146</v>
      </c>
      <c r="B184" t="s">
        <v>350</v>
      </c>
      <c r="C184" t="s">
        <v>352</v>
      </c>
      <c r="D184" t="s">
        <v>39</v>
      </c>
      <c r="E184" t="s">
        <v>339</v>
      </c>
      <c r="F184" t="s">
        <v>343</v>
      </c>
      <c r="G184">
        <v>48</v>
      </c>
      <c r="H184" s="304">
        <v>3.1199286177543568</v>
      </c>
    </row>
    <row r="185" spans="1:8" x14ac:dyDescent="0.25">
      <c r="A185" t="s">
        <v>146</v>
      </c>
      <c r="B185" t="s">
        <v>350</v>
      </c>
      <c r="C185" t="s">
        <v>352</v>
      </c>
      <c r="D185" t="s">
        <v>39</v>
      </c>
      <c r="E185" t="s">
        <v>339</v>
      </c>
      <c r="F185" t="s">
        <v>344</v>
      </c>
      <c r="G185">
        <v>48</v>
      </c>
      <c r="H185" s="304">
        <v>3.1199286177543568</v>
      </c>
    </row>
    <row r="186" spans="1:8" x14ac:dyDescent="0.25">
      <c r="A186" t="s">
        <v>146</v>
      </c>
      <c r="B186" t="s">
        <v>350</v>
      </c>
      <c r="C186" t="s">
        <v>352</v>
      </c>
      <c r="D186" t="s">
        <v>39</v>
      </c>
      <c r="E186" t="s">
        <v>339</v>
      </c>
      <c r="F186" t="s">
        <v>345</v>
      </c>
      <c r="G186">
        <v>48</v>
      </c>
      <c r="H186" s="304">
        <v>0</v>
      </c>
    </row>
    <row r="187" spans="1:8" x14ac:dyDescent="0.25">
      <c r="A187" t="s">
        <v>146</v>
      </c>
      <c r="B187" t="s">
        <v>350</v>
      </c>
      <c r="C187" t="s">
        <v>352</v>
      </c>
      <c r="D187" t="s">
        <v>39</v>
      </c>
      <c r="E187" t="s">
        <v>339</v>
      </c>
      <c r="F187" t="s">
        <v>346</v>
      </c>
      <c r="G187">
        <v>48</v>
      </c>
      <c r="H187" s="304">
        <v>0.33</v>
      </c>
    </row>
    <row r="188" spans="1:8" x14ac:dyDescent="0.25">
      <c r="A188" t="s">
        <v>146</v>
      </c>
      <c r="B188" t="s">
        <v>350</v>
      </c>
      <c r="C188" t="s">
        <v>352</v>
      </c>
      <c r="D188" t="s">
        <v>39</v>
      </c>
      <c r="E188" t="s">
        <v>339</v>
      </c>
      <c r="F188" t="s">
        <v>347</v>
      </c>
      <c r="G188">
        <v>48</v>
      </c>
      <c r="H188" s="304">
        <v>1.0295764438589379</v>
      </c>
    </row>
    <row r="189" spans="1:8" x14ac:dyDescent="0.25">
      <c r="A189" t="s">
        <v>146</v>
      </c>
      <c r="B189" t="s">
        <v>350</v>
      </c>
      <c r="C189" t="s">
        <v>352</v>
      </c>
      <c r="D189" t="s">
        <v>39</v>
      </c>
      <c r="E189" t="s">
        <v>339</v>
      </c>
      <c r="F189" t="s">
        <v>348</v>
      </c>
      <c r="G189">
        <v>48</v>
      </c>
      <c r="H189" s="304">
        <v>0</v>
      </c>
    </row>
    <row r="190" spans="1:8" x14ac:dyDescent="0.25">
      <c r="A190" t="s">
        <v>146</v>
      </c>
      <c r="B190" t="s">
        <v>350</v>
      </c>
      <c r="C190" t="s">
        <v>352</v>
      </c>
      <c r="D190" t="s">
        <v>40</v>
      </c>
      <c r="E190" t="s">
        <v>339</v>
      </c>
      <c r="F190" t="s">
        <v>341</v>
      </c>
      <c r="G190">
        <v>49</v>
      </c>
      <c r="H190" s="304">
        <v>0.84307523299999998</v>
      </c>
    </row>
    <row r="191" spans="1:8" x14ac:dyDescent="0.25">
      <c r="A191" t="s">
        <v>146</v>
      </c>
      <c r="B191" t="s">
        <v>350</v>
      </c>
      <c r="C191" t="s">
        <v>352</v>
      </c>
      <c r="D191" t="s">
        <v>40</v>
      </c>
      <c r="E191" t="s">
        <v>339</v>
      </c>
      <c r="F191" t="s">
        <v>343</v>
      </c>
      <c r="G191">
        <v>49</v>
      </c>
      <c r="H191" s="304">
        <v>0.84307523299999998</v>
      </c>
    </row>
    <row r="192" spans="1:8" x14ac:dyDescent="0.25">
      <c r="A192" t="s">
        <v>146</v>
      </c>
      <c r="B192" t="s">
        <v>350</v>
      </c>
      <c r="C192" t="s">
        <v>352</v>
      </c>
      <c r="D192" t="s">
        <v>40</v>
      </c>
      <c r="E192" t="s">
        <v>339</v>
      </c>
      <c r="F192" t="s">
        <v>344</v>
      </c>
      <c r="G192">
        <v>49</v>
      </c>
      <c r="H192" s="304">
        <v>0.84307523299999998</v>
      </c>
    </row>
    <row r="193" spans="1:8" x14ac:dyDescent="0.25">
      <c r="A193" t="s">
        <v>146</v>
      </c>
      <c r="B193" t="s">
        <v>350</v>
      </c>
      <c r="C193" t="s">
        <v>352</v>
      </c>
      <c r="D193" t="s">
        <v>40</v>
      </c>
      <c r="E193" t="s">
        <v>339</v>
      </c>
      <c r="F193" t="s">
        <v>345</v>
      </c>
      <c r="G193">
        <v>49</v>
      </c>
      <c r="H193" s="304">
        <v>0</v>
      </c>
    </row>
    <row r="194" spans="1:8" x14ac:dyDescent="0.25">
      <c r="A194" t="s">
        <v>146</v>
      </c>
      <c r="B194" t="s">
        <v>350</v>
      </c>
      <c r="C194" t="s">
        <v>352</v>
      </c>
      <c r="D194" t="s">
        <v>40</v>
      </c>
      <c r="E194" t="s">
        <v>339</v>
      </c>
      <c r="F194" t="s">
        <v>346</v>
      </c>
      <c r="G194">
        <v>49</v>
      </c>
      <c r="H194" s="304">
        <v>0.33</v>
      </c>
    </row>
    <row r="195" spans="1:8" x14ac:dyDescent="0.25">
      <c r="A195" t="s">
        <v>146</v>
      </c>
      <c r="B195" t="s">
        <v>350</v>
      </c>
      <c r="C195" t="s">
        <v>352</v>
      </c>
      <c r="D195" t="s">
        <v>40</v>
      </c>
      <c r="E195" t="s">
        <v>339</v>
      </c>
      <c r="F195" t="s">
        <v>347</v>
      </c>
      <c r="G195">
        <v>49</v>
      </c>
      <c r="H195" s="304">
        <v>0.27821482688999999</v>
      </c>
    </row>
    <row r="196" spans="1:8" x14ac:dyDescent="0.25">
      <c r="A196" t="s">
        <v>146</v>
      </c>
      <c r="B196" t="s">
        <v>350</v>
      </c>
      <c r="C196" t="s">
        <v>352</v>
      </c>
      <c r="D196" t="s">
        <v>40</v>
      </c>
      <c r="E196" t="s">
        <v>339</v>
      </c>
      <c r="F196" t="s">
        <v>348</v>
      </c>
      <c r="G196">
        <v>49</v>
      </c>
      <c r="H196" s="304">
        <v>0</v>
      </c>
    </row>
    <row r="197" spans="1:8" x14ac:dyDescent="0.25">
      <c r="A197" t="s">
        <v>146</v>
      </c>
      <c r="B197" t="s">
        <v>350</v>
      </c>
      <c r="C197" t="s">
        <v>353</v>
      </c>
      <c r="D197" t="s">
        <v>42</v>
      </c>
      <c r="E197" t="s">
        <v>339</v>
      </c>
      <c r="F197" t="s">
        <v>340</v>
      </c>
      <c r="G197">
        <v>53</v>
      </c>
      <c r="H197" s="304">
        <v>4.686814755452251</v>
      </c>
    </row>
    <row r="198" spans="1:8" x14ac:dyDescent="0.25">
      <c r="A198" t="s">
        <v>146</v>
      </c>
      <c r="B198" t="s">
        <v>350</v>
      </c>
      <c r="C198" t="s">
        <v>353</v>
      </c>
      <c r="D198" t="s">
        <v>42</v>
      </c>
      <c r="E198" t="s">
        <v>339</v>
      </c>
      <c r="F198" t="s">
        <v>342</v>
      </c>
      <c r="G198">
        <v>53</v>
      </c>
      <c r="H198" s="304">
        <v>1.014178794</v>
      </c>
    </row>
    <row r="199" spans="1:8" x14ac:dyDescent="0.25">
      <c r="A199" t="s">
        <v>146</v>
      </c>
      <c r="B199" t="s">
        <v>350</v>
      </c>
      <c r="C199" t="s">
        <v>353</v>
      </c>
      <c r="D199" t="s">
        <v>42</v>
      </c>
      <c r="E199" t="s">
        <v>339</v>
      </c>
      <c r="F199" t="s">
        <v>343</v>
      </c>
      <c r="G199">
        <v>53</v>
      </c>
      <c r="H199" s="304">
        <v>3.6726359614522508</v>
      </c>
    </row>
    <row r="200" spans="1:8" x14ac:dyDescent="0.25">
      <c r="A200" t="s">
        <v>146</v>
      </c>
      <c r="B200" t="s">
        <v>350</v>
      </c>
      <c r="C200" t="s">
        <v>353</v>
      </c>
      <c r="D200" t="s">
        <v>42</v>
      </c>
      <c r="E200" t="s">
        <v>339</v>
      </c>
      <c r="F200" t="s">
        <v>344</v>
      </c>
      <c r="G200">
        <v>53</v>
      </c>
      <c r="H200" s="304">
        <v>3.6726359614522508</v>
      </c>
    </row>
    <row r="201" spans="1:8" x14ac:dyDescent="0.25">
      <c r="A201" t="s">
        <v>146</v>
      </c>
      <c r="B201" t="s">
        <v>350</v>
      </c>
      <c r="C201" t="s">
        <v>353</v>
      </c>
      <c r="D201" t="s">
        <v>42</v>
      </c>
      <c r="E201" t="s">
        <v>339</v>
      </c>
      <c r="F201" t="s">
        <v>345</v>
      </c>
      <c r="G201">
        <v>53</v>
      </c>
      <c r="H201" s="304">
        <v>3.6726359614522508</v>
      </c>
    </row>
    <row r="202" spans="1:8" x14ac:dyDescent="0.25">
      <c r="A202" t="s">
        <v>146</v>
      </c>
      <c r="B202" t="s">
        <v>350</v>
      </c>
      <c r="C202" t="s">
        <v>353</v>
      </c>
      <c r="D202" t="s">
        <v>42</v>
      </c>
      <c r="E202" t="s">
        <v>339</v>
      </c>
      <c r="F202" t="s">
        <v>346</v>
      </c>
      <c r="G202">
        <v>53</v>
      </c>
      <c r="H202" s="304">
        <v>0.36</v>
      </c>
    </row>
    <row r="203" spans="1:8" x14ac:dyDescent="0.25">
      <c r="A203" t="s">
        <v>146</v>
      </c>
      <c r="B203" t="s">
        <v>350</v>
      </c>
      <c r="C203" t="s">
        <v>353</v>
      </c>
      <c r="D203" t="s">
        <v>42</v>
      </c>
      <c r="E203" t="s">
        <v>339</v>
      </c>
      <c r="F203" t="s">
        <v>347</v>
      </c>
      <c r="G203">
        <v>53</v>
      </c>
      <c r="H203" s="304">
        <v>1.3221489461228102</v>
      </c>
    </row>
    <row r="204" spans="1:8" x14ac:dyDescent="0.25">
      <c r="A204" t="s">
        <v>146</v>
      </c>
      <c r="B204" t="s">
        <v>350</v>
      </c>
      <c r="C204" t="s">
        <v>353</v>
      </c>
      <c r="D204" t="s">
        <v>42</v>
      </c>
      <c r="E204" t="s">
        <v>339</v>
      </c>
      <c r="F204" t="s">
        <v>348</v>
      </c>
      <c r="G204">
        <v>53</v>
      </c>
      <c r="H204" s="304">
        <v>1.3221489461228102</v>
      </c>
    </row>
    <row r="205" spans="1:8" x14ac:dyDescent="0.25">
      <c r="A205" t="s">
        <v>146</v>
      </c>
      <c r="B205" t="s">
        <v>350</v>
      </c>
      <c r="C205" t="s">
        <v>353</v>
      </c>
      <c r="D205" t="s">
        <v>43</v>
      </c>
      <c r="E205" t="s">
        <v>339</v>
      </c>
      <c r="F205" t="s">
        <v>340</v>
      </c>
      <c r="G205">
        <v>54</v>
      </c>
      <c r="H205" s="304">
        <v>0.47821951497346121</v>
      </c>
    </row>
    <row r="206" spans="1:8" x14ac:dyDescent="0.25">
      <c r="A206" t="s">
        <v>146</v>
      </c>
      <c r="B206" t="s">
        <v>350</v>
      </c>
      <c r="C206" t="s">
        <v>353</v>
      </c>
      <c r="D206" t="s">
        <v>43</v>
      </c>
      <c r="E206" t="s">
        <v>339</v>
      </c>
      <c r="F206" t="s">
        <v>343</v>
      </c>
      <c r="G206">
        <v>54</v>
      </c>
      <c r="H206" s="304">
        <v>0.47821951497346121</v>
      </c>
    </row>
    <row r="207" spans="1:8" x14ac:dyDescent="0.25">
      <c r="A207" t="s">
        <v>146</v>
      </c>
      <c r="B207" t="s">
        <v>350</v>
      </c>
      <c r="C207" t="s">
        <v>353</v>
      </c>
      <c r="D207" t="s">
        <v>43</v>
      </c>
      <c r="E207" t="s">
        <v>339</v>
      </c>
      <c r="F207" t="s">
        <v>344</v>
      </c>
      <c r="G207">
        <v>54</v>
      </c>
      <c r="H207" s="304">
        <v>0.47821951497346121</v>
      </c>
    </row>
    <row r="208" spans="1:8" x14ac:dyDescent="0.25">
      <c r="A208" t="s">
        <v>146</v>
      </c>
      <c r="B208" t="s">
        <v>350</v>
      </c>
      <c r="C208" t="s">
        <v>353</v>
      </c>
      <c r="D208" t="s">
        <v>43</v>
      </c>
      <c r="E208" t="s">
        <v>339</v>
      </c>
      <c r="F208" t="s">
        <v>345</v>
      </c>
      <c r="G208">
        <v>54</v>
      </c>
      <c r="H208" s="304">
        <v>0</v>
      </c>
    </row>
    <row r="209" spans="1:8" x14ac:dyDescent="0.25">
      <c r="A209" t="s">
        <v>146</v>
      </c>
      <c r="B209" t="s">
        <v>350</v>
      </c>
      <c r="C209" t="s">
        <v>353</v>
      </c>
      <c r="D209" t="s">
        <v>43</v>
      </c>
      <c r="E209" t="s">
        <v>339</v>
      </c>
      <c r="F209" t="s">
        <v>346</v>
      </c>
      <c r="G209">
        <v>54</v>
      </c>
      <c r="H209" s="304">
        <v>0.36</v>
      </c>
    </row>
    <row r="210" spans="1:8" x14ac:dyDescent="0.25">
      <c r="A210" t="s">
        <v>146</v>
      </c>
      <c r="B210" t="s">
        <v>350</v>
      </c>
      <c r="C210" t="s">
        <v>353</v>
      </c>
      <c r="D210" t="s">
        <v>43</v>
      </c>
      <c r="E210" t="s">
        <v>339</v>
      </c>
      <c r="F210" t="s">
        <v>347</v>
      </c>
      <c r="G210">
        <v>54</v>
      </c>
      <c r="H210" s="304">
        <v>0.17215902539044603</v>
      </c>
    </row>
    <row r="211" spans="1:8" x14ac:dyDescent="0.25">
      <c r="A211" t="s">
        <v>146</v>
      </c>
      <c r="B211" t="s">
        <v>350</v>
      </c>
      <c r="C211" t="s">
        <v>353</v>
      </c>
      <c r="D211" t="s">
        <v>43</v>
      </c>
      <c r="E211" t="s">
        <v>339</v>
      </c>
      <c r="F211" t="s">
        <v>348</v>
      </c>
      <c r="G211">
        <v>54</v>
      </c>
      <c r="H211" s="304">
        <v>0</v>
      </c>
    </row>
    <row r="212" spans="1:8" x14ac:dyDescent="0.25">
      <c r="A212" t="s">
        <v>146</v>
      </c>
      <c r="B212" t="s">
        <v>350</v>
      </c>
      <c r="C212" t="s">
        <v>353</v>
      </c>
      <c r="D212" t="s">
        <v>44</v>
      </c>
      <c r="E212" t="s">
        <v>339</v>
      </c>
      <c r="F212" t="s">
        <v>341</v>
      </c>
      <c r="G212">
        <v>55</v>
      </c>
      <c r="H212" s="304">
        <v>2.7586649869999995</v>
      </c>
    </row>
    <row r="213" spans="1:8" x14ac:dyDescent="0.25">
      <c r="A213" t="s">
        <v>146</v>
      </c>
      <c r="B213" t="s">
        <v>350</v>
      </c>
      <c r="C213" t="s">
        <v>353</v>
      </c>
      <c r="D213" t="s">
        <v>44</v>
      </c>
      <c r="E213" t="s">
        <v>339</v>
      </c>
      <c r="F213" t="s">
        <v>343</v>
      </c>
      <c r="G213">
        <v>55</v>
      </c>
      <c r="H213" s="304">
        <v>2.7586649869999995</v>
      </c>
    </row>
    <row r="214" spans="1:8" x14ac:dyDescent="0.25">
      <c r="A214" t="s">
        <v>146</v>
      </c>
      <c r="B214" t="s">
        <v>350</v>
      </c>
      <c r="C214" t="s">
        <v>353</v>
      </c>
      <c r="D214" t="s">
        <v>44</v>
      </c>
      <c r="E214" t="s">
        <v>339</v>
      </c>
      <c r="F214" t="s">
        <v>344</v>
      </c>
      <c r="G214">
        <v>55</v>
      </c>
      <c r="H214" s="304">
        <v>2.7586649869999995</v>
      </c>
    </row>
    <row r="215" spans="1:8" x14ac:dyDescent="0.25">
      <c r="A215" t="s">
        <v>146</v>
      </c>
      <c r="B215" t="s">
        <v>350</v>
      </c>
      <c r="C215" t="s">
        <v>353</v>
      </c>
      <c r="D215" t="s">
        <v>44</v>
      </c>
      <c r="E215" t="s">
        <v>339</v>
      </c>
      <c r="F215" t="s">
        <v>345</v>
      </c>
      <c r="G215">
        <v>55</v>
      </c>
      <c r="H215" s="304">
        <v>0</v>
      </c>
    </row>
    <row r="216" spans="1:8" x14ac:dyDescent="0.25">
      <c r="A216" t="s">
        <v>146</v>
      </c>
      <c r="B216" t="s">
        <v>350</v>
      </c>
      <c r="C216" t="s">
        <v>353</v>
      </c>
      <c r="D216" t="s">
        <v>44</v>
      </c>
      <c r="E216" t="s">
        <v>339</v>
      </c>
      <c r="F216" t="s">
        <v>346</v>
      </c>
      <c r="G216">
        <v>55</v>
      </c>
      <c r="H216" s="304">
        <v>0.36</v>
      </c>
    </row>
    <row r="217" spans="1:8" x14ac:dyDescent="0.25">
      <c r="A217" t="s">
        <v>146</v>
      </c>
      <c r="B217" t="s">
        <v>350</v>
      </c>
      <c r="C217" t="s">
        <v>353</v>
      </c>
      <c r="D217" t="s">
        <v>44</v>
      </c>
      <c r="E217" t="s">
        <v>339</v>
      </c>
      <c r="F217" t="s">
        <v>347</v>
      </c>
      <c r="G217">
        <v>55</v>
      </c>
      <c r="H217" s="304">
        <v>0.99311939531999982</v>
      </c>
    </row>
    <row r="218" spans="1:8" x14ac:dyDescent="0.25">
      <c r="A218" t="s">
        <v>146</v>
      </c>
      <c r="B218" t="s">
        <v>350</v>
      </c>
      <c r="C218" t="s">
        <v>353</v>
      </c>
      <c r="D218" t="s">
        <v>44</v>
      </c>
      <c r="E218" t="s">
        <v>339</v>
      </c>
      <c r="F218" t="s">
        <v>348</v>
      </c>
      <c r="G218">
        <v>55</v>
      </c>
      <c r="H218" s="304">
        <v>0</v>
      </c>
    </row>
    <row r="219" spans="1:8" x14ac:dyDescent="0.25">
      <c r="A219" t="s">
        <v>146</v>
      </c>
      <c r="B219" t="s">
        <v>350</v>
      </c>
      <c r="C219" t="s">
        <v>48</v>
      </c>
      <c r="D219" t="s">
        <v>46</v>
      </c>
      <c r="E219" t="s">
        <v>339</v>
      </c>
      <c r="F219" t="s">
        <v>340</v>
      </c>
      <c r="G219">
        <v>59</v>
      </c>
      <c r="H219" s="304">
        <v>0</v>
      </c>
    </row>
    <row r="220" spans="1:8" x14ac:dyDescent="0.25">
      <c r="A220" t="s">
        <v>146</v>
      </c>
      <c r="B220" t="s">
        <v>350</v>
      </c>
      <c r="C220" t="s">
        <v>48</v>
      </c>
      <c r="D220" t="s">
        <v>46</v>
      </c>
      <c r="E220" t="s">
        <v>339</v>
      </c>
      <c r="F220" t="s">
        <v>341</v>
      </c>
      <c r="G220">
        <v>59</v>
      </c>
      <c r="H220" s="304">
        <v>1.7025685249999998</v>
      </c>
    </row>
    <row r="221" spans="1:8" x14ac:dyDescent="0.25">
      <c r="A221" t="s">
        <v>146</v>
      </c>
      <c r="B221" t="s">
        <v>350</v>
      </c>
      <c r="C221" t="s">
        <v>48</v>
      </c>
      <c r="D221" t="s">
        <v>46</v>
      </c>
      <c r="E221" t="s">
        <v>339</v>
      </c>
      <c r="F221" t="s">
        <v>342</v>
      </c>
      <c r="G221">
        <v>59</v>
      </c>
      <c r="H221" s="304">
        <v>4.2765290999999997E-2</v>
      </c>
    </row>
    <row r="222" spans="1:8" x14ac:dyDescent="0.25">
      <c r="A222" t="s">
        <v>146</v>
      </c>
      <c r="B222" t="s">
        <v>350</v>
      </c>
      <c r="C222" t="s">
        <v>48</v>
      </c>
      <c r="D222" t="s">
        <v>46</v>
      </c>
      <c r="E222" t="s">
        <v>339</v>
      </c>
      <c r="F222" t="s">
        <v>343</v>
      </c>
      <c r="G222">
        <v>59</v>
      </c>
      <c r="H222" s="304">
        <v>1.6598032339999997</v>
      </c>
    </row>
    <row r="223" spans="1:8" x14ac:dyDescent="0.25">
      <c r="A223" t="s">
        <v>146</v>
      </c>
      <c r="B223" t="s">
        <v>350</v>
      </c>
      <c r="C223" t="s">
        <v>48</v>
      </c>
      <c r="D223" t="s">
        <v>46</v>
      </c>
      <c r="E223" t="s">
        <v>339</v>
      </c>
      <c r="F223" t="s">
        <v>344</v>
      </c>
      <c r="G223">
        <v>59</v>
      </c>
      <c r="H223" s="304">
        <v>1.6598032339999997</v>
      </c>
    </row>
    <row r="224" spans="1:8" x14ac:dyDescent="0.25">
      <c r="A224" t="s">
        <v>146</v>
      </c>
      <c r="B224" t="s">
        <v>350</v>
      </c>
      <c r="C224" t="s">
        <v>48</v>
      </c>
      <c r="D224" t="s">
        <v>46</v>
      </c>
      <c r="E224" t="s">
        <v>339</v>
      </c>
      <c r="F224" t="s">
        <v>345</v>
      </c>
      <c r="G224">
        <v>59</v>
      </c>
      <c r="H224" s="304">
        <v>-4.2765290999999997E-2</v>
      </c>
    </row>
    <row r="225" spans="1:8" x14ac:dyDescent="0.25">
      <c r="A225" t="s">
        <v>146</v>
      </c>
      <c r="B225" t="s">
        <v>350</v>
      </c>
      <c r="C225" t="s">
        <v>48</v>
      </c>
      <c r="D225" t="s">
        <v>46</v>
      </c>
      <c r="E225" t="s">
        <v>339</v>
      </c>
      <c r="F225" t="s">
        <v>346</v>
      </c>
      <c r="G225">
        <v>59</v>
      </c>
      <c r="H225" s="304">
        <v>0.16</v>
      </c>
    </row>
    <row r="226" spans="1:8" x14ac:dyDescent="0.25">
      <c r="A226" t="s">
        <v>146</v>
      </c>
      <c r="B226" t="s">
        <v>350</v>
      </c>
      <c r="C226" t="s">
        <v>48</v>
      </c>
      <c r="D226" t="s">
        <v>46</v>
      </c>
      <c r="E226" t="s">
        <v>339</v>
      </c>
      <c r="F226" t="s">
        <v>347</v>
      </c>
      <c r="G226">
        <v>59</v>
      </c>
      <c r="H226" s="304">
        <v>0.26556851743999998</v>
      </c>
    </row>
    <row r="227" spans="1:8" x14ac:dyDescent="0.25">
      <c r="A227" t="s">
        <v>146</v>
      </c>
      <c r="B227" t="s">
        <v>350</v>
      </c>
      <c r="C227" t="s">
        <v>48</v>
      </c>
      <c r="D227" t="s">
        <v>46</v>
      </c>
      <c r="E227" t="s">
        <v>339</v>
      </c>
      <c r="F227" t="s">
        <v>348</v>
      </c>
      <c r="G227">
        <v>59</v>
      </c>
      <c r="H227" s="304">
        <v>-6.8424465599999998E-3</v>
      </c>
    </row>
    <row r="228" spans="1:8" x14ac:dyDescent="0.25">
      <c r="A228" t="s">
        <v>146</v>
      </c>
      <c r="B228" t="s">
        <v>350</v>
      </c>
      <c r="C228" t="s">
        <v>48</v>
      </c>
      <c r="D228" t="s">
        <v>47</v>
      </c>
      <c r="E228" t="s">
        <v>339</v>
      </c>
      <c r="F228" t="s">
        <v>340</v>
      </c>
      <c r="G228">
        <v>60</v>
      </c>
      <c r="H228" s="304">
        <v>0.37046666666666184</v>
      </c>
    </row>
    <row r="229" spans="1:8" x14ac:dyDescent="0.25">
      <c r="A229" t="s">
        <v>146</v>
      </c>
      <c r="B229" t="s">
        <v>350</v>
      </c>
      <c r="C229" t="s">
        <v>48</v>
      </c>
      <c r="D229" t="s">
        <v>47</v>
      </c>
      <c r="E229" t="s">
        <v>339</v>
      </c>
      <c r="F229" t="s">
        <v>341</v>
      </c>
      <c r="G229">
        <v>60</v>
      </c>
      <c r="H229" s="304">
        <v>4.1740640000000002E-2</v>
      </c>
    </row>
    <row r="230" spans="1:8" x14ac:dyDescent="0.25">
      <c r="A230" t="s">
        <v>146</v>
      </c>
      <c r="B230" t="s">
        <v>350</v>
      </c>
      <c r="C230" t="s">
        <v>48</v>
      </c>
      <c r="D230" t="s">
        <v>47</v>
      </c>
      <c r="E230" t="s">
        <v>339</v>
      </c>
      <c r="F230" t="s">
        <v>342</v>
      </c>
      <c r="G230">
        <v>60</v>
      </c>
      <c r="H230" s="304">
        <v>8.4902789999999999E-3</v>
      </c>
    </row>
    <row r="231" spans="1:8" x14ac:dyDescent="0.25">
      <c r="A231" t="s">
        <v>146</v>
      </c>
      <c r="B231" t="s">
        <v>350</v>
      </c>
      <c r="C231" t="s">
        <v>48</v>
      </c>
      <c r="D231" t="s">
        <v>47</v>
      </c>
      <c r="E231" t="s">
        <v>339</v>
      </c>
      <c r="F231" t="s">
        <v>343</v>
      </c>
      <c r="G231">
        <v>60</v>
      </c>
      <c r="H231" s="304">
        <v>0.40371702766666184</v>
      </c>
    </row>
    <row r="232" spans="1:8" x14ac:dyDescent="0.25">
      <c r="A232" t="s">
        <v>146</v>
      </c>
      <c r="B232" t="s">
        <v>350</v>
      </c>
      <c r="C232" t="s">
        <v>48</v>
      </c>
      <c r="D232" t="s">
        <v>47</v>
      </c>
      <c r="E232" t="s">
        <v>339</v>
      </c>
      <c r="F232" t="s">
        <v>344</v>
      </c>
      <c r="G232">
        <v>60</v>
      </c>
      <c r="H232" s="304">
        <v>0.40371702766666184</v>
      </c>
    </row>
    <row r="233" spans="1:8" x14ac:dyDescent="0.25">
      <c r="A233" t="s">
        <v>146</v>
      </c>
      <c r="B233" t="s">
        <v>350</v>
      </c>
      <c r="C233" t="s">
        <v>48</v>
      </c>
      <c r="D233" t="s">
        <v>47</v>
      </c>
      <c r="E233" t="s">
        <v>339</v>
      </c>
      <c r="F233" t="s">
        <v>345</v>
      </c>
      <c r="G233">
        <v>60</v>
      </c>
      <c r="H233" s="304">
        <v>0</v>
      </c>
    </row>
    <row r="234" spans="1:8" x14ac:dyDescent="0.25">
      <c r="A234" t="s">
        <v>146</v>
      </c>
      <c r="B234" t="s">
        <v>350</v>
      </c>
      <c r="C234" t="s">
        <v>48</v>
      </c>
      <c r="D234" t="s">
        <v>47</v>
      </c>
      <c r="E234" t="s">
        <v>339</v>
      </c>
      <c r="F234" t="s">
        <v>346</v>
      </c>
      <c r="G234">
        <v>60</v>
      </c>
      <c r="H234" s="304">
        <v>0.34</v>
      </c>
    </row>
    <row r="235" spans="1:8" x14ac:dyDescent="0.25">
      <c r="A235" t="s">
        <v>146</v>
      </c>
      <c r="B235" t="s">
        <v>350</v>
      </c>
      <c r="C235" t="s">
        <v>48</v>
      </c>
      <c r="D235" t="s">
        <v>47</v>
      </c>
      <c r="E235" t="s">
        <v>339</v>
      </c>
      <c r="F235" t="s">
        <v>347</v>
      </c>
      <c r="G235">
        <v>60</v>
      </c>
      <c r="H235" s="304">
        <v>0.13726378940666503</v>
      </c>
    </row>
    <row r="236" spans="1:8" x14ac:dyDescent="0.25">
      <c r="A236" t="s">
        <v>146</v>
      </c>
      <c r="B236" t="s">
        <v>350</v>
      </c>
      <c r="C236" t="s">
        <v>48</v>
      </c>
      <c r="D236" t="s">
        <v>47</v>
      </c>
      <c r="E236" t="s">
        <v>339</v>
      </c>
      <c r="F236" t="s">
        <v>348</v>
      </c>
      <c r="G236">
        <v>60</v>
      </c>
      <c r="H236" s="304">
        <v>0</v>
      </c>
    </row>
    <row r="237" spans="1:8" x14ac:dyDescent="0.25">
      <c r="A237" t="s">
        <v>146</v>
      </c>
      <c r="B237" t="s">
        <v>350</v>
      </c>
      <c r="C237" t="s">
        <v>48</v>
      </c>
      <c r="D237" t="s">
        <v>48</v>
      </c>
      <c r="E237" t="s">
        <v>339</v>
      </c>
      <c r="F237" t="s">
        <v>340</v>
      </c>
      <c r="G237">
        <v>61</v>
      </c>
      <c r="H237" s="304">
        <v>0.24905102040816374</v>
      </c>
    </row>
    <row r="238" spans="1:8" x14ac:dyDescent="0.25">
      <c r="A238" t="s">
        <v>146</v>
      </c>
      <c r="B238" t="s">
        <v>350</v>
      </c>
      <c r="C238" t="s">
        <v>48</v>
      </c>
      <c r="D238" t="s">
        <v>48</v>
      </c>
      <c r="E238" t="s">
        <v>339</v>
      </c>
      <c r="F238" t="s">
        <v>341</v>
      </c>
      <c r="G238">
        <v>61</v>
      </c>
      <c r="H238" s="304">
        <v>9.8751174999999997E-2</v>
      </c>
    </row>
    <row r="239" spans="1:8" x14ac:dyDescent="0.25">
      <c r="A239" t="s">
        <v>146</v>
      </c>
      <c r="B239" t="s">
        <v>350</v>
      </c>
      <c r="C239" t="s">
        <v>48</v>
      </c>
      <c r="D239" t="s">
        <v>48</v>
      </c>
      <c r="E239" t="s">
        <v>339</v>
      </c>
      <c r="F239" t="s">
        <v>342</v>
      </c>
      <c r="G239">
        <v>61</v>
      </c>
      <c r="H239" s="304">
        <v>2.1656092999999994E-2</v>
      </c>
    </row>
    <row r="240" spans="1:8" x14ac:dyDescent="0.25">
      <c r="A240" t="s">
        <v>146</v>
      </c>
      <c r="B240" t="s">
        <v>350</v>
      </c>
      <c r="C240" t="s">
        <v>48</v>
      </c>
      <c r="D240" t="s">
        <v>48</v>
      </c>
      <c r="E240" t="s">
        <v>339</v>
      </c>
      <c r="F240" t="s">
        <v>343</v>
      </c>
      <c r="G240">
        <v>61</v>
      </c>
      <c r="H240" s="304">
        <v>0.32614610240816372</v>
      </c>
    </row>
    <row r="241" spans="1:8" x14ac:dyDescent="0.25">
      <c r="A241" t="s">
        <v>146</v>
      </c>
      <c r="B241" t="s">
        <v>350</v>
      </c>
      <c r="C241" t="s">
        <v>48</v>
      </c>
      <c r="D241" t="s">
        <v>48</v>
      </c>
      <c r="E241" t="s">
        <v>339</v>
      </c>
      <c r="F241" t="s">
        <v>344</v>
      </c>
      <c r="G241">
        <v>61</v>
      </c>
      <c r="H241" s="304">
        <v>0.32614610240816372</v>
      </c>
    </row>
    <row r="242" spans="1:8" x14ac:dyDescent="0.25">
      <c r="A242" t="s">
        <v>146</v>
      </c>
      <c r="B242" t="s">
        <v>350</v>
      </c>
      <c r="C242" t="s">
        <v>48</v>
      </c>
      <c r="D242" t="s">
        <v>48</v>
      </c>
      <c r="E242" t="s">
        <v>339</v>
      </c>
      <c r="F242" t="s">
        <v>345</v>
      </c>
      <c r="G242">
        <v>61</v>
      </c>
      <c r="H242" s="304">
        <v>0.22739492740816372</v>
      </c>
    </row>
    <row r="243" spans="1:8" x14ac:dyDescent="0.25">
      <c r="A243" t="s">
        <v>146</v>
      </c>
      <c r="B243" t="s">
        <v>350</v>
      </c>
      <c r="C243" t="s">
        <v>48</v>
      </c>
      <c r="D243" t="s">
        <v>48</v>
      </c>
      <c r="E243" t="s">
        <v>339</v>
      </c>
      <c r="F243" t="s">
        <v>346</v>
      </c>
      <c r="G243">
        <v>61</v>
      </c>
      <c r="H243" s="304">
        <v>0.37</v>
      </c>
    </row>
    <row r="244" spans="1:8" x14ac:dyDescent="0.25">
      <c r="A244" t="s">
        <v>146</v>
      </c>
      <c r="B244" t="s">
        <v>350</v>
      </c>
      <c r="C244" t="s">
        <v>48</v>
      </c>
      <c r="D244" t="s">
        <v>48</v>
      </c>
      <c r="E244" t="s">
        <v>339</v>
      </c>
      <c r="F244" t="s">
        <v>347</v>
      </c>
      <c r="G244">
        <v>61</v>
      </c>
      <c r="H244" s="304">
        <v>0.12067405789102058</v>
      </c>
    </row>
    <row r="245" spans="1:8" x14ac:dyDescent="0.25">
      <c r="A245" t="s">
        <v>146</v>
      </c>
      <c r="B245" t="s">
        <v>350</v>
      </c>
      <c r="C245" t="s">
        <v>48</v>
      </c>
      <c r="D245" t="s">
        <v>48</v>
      </c>
      <c r="E245" t="s">
        <v>339</v>
      </c>
      <c r="F245" t="s">
        <v>348</v>
      </c>
      <c r="G245">
        <v>61</v>
      </c>
      <c r="H245" s="304">
        <v>8.4136123141020577E-2</v>
      </c>
    </row>
    <row r="246" spans="1:8" x14ac:dyDescent="0.25">
      <c r="A246" t="s">
        <v>146</v>
      </c>
      <c r="B246" t="s">
        <v>354</v>
      </c>
      <c r="C246" t="s">
        <v>354</v>
      </c>
      <c r="D246" t="s">
        <v>50</v>
      </c>
      <c r="E246" t="s">
        <v>339</v>
      </c>
      <c r="F246" t="s">
        <v>340</v>
      </c>
      <c r="G246">
        <v>65</v>
      </c>
      <c r="H246" s="304">
        <v>3.9</v>
      </c>
    </row>
    <row r="247" spans="1:8" x14ac:dyDescent="0.25">
      <c r="A247" t="s">
        <v>146</v>
      </c>
      <c r="B247" t="s">
        <v>354</v>
      </c>
      <c r="C247" t="s">
        <v>354</v>
      </c>
      <c r="D247" t="s">
        <v>50</v>
      </c>
      <c r="E247" t="s">
        <v>339</v>
      </c>
      <c r="F247" t="s">
        <v>341</v>
      </c>
      <c r="G247">
        <v>65</v>
      </c>
      <c r="H247" s="304">
        <v>0.45791779700000007</v>
      </c>
    </row>
    <row r="248" spans="1:8" x14ac:dyDescent="0.25">
      <c r="A248" t="s">
        <v>146</v>
      </c>
      <c r="B248" t="s">
        <v>354</v>
      </c>
      <c r="C248" t="s">
        <v>354</v>
      </c>
      <c r="D248" t="s">
        <v>50</v>
      </c>
      <c r="E248" t="s">
        <v>339</v>
      </c>
      <c r="F248" t="s">
        <v>342</v>
      </c>
      <c r="G248">
        <v>65</v>
      </c>
      <c r="H248" s="304">
        <v>0.22922417699999997</v>
      </c>
    </row>
    <row r="249" spans="1:8" x14ac:dyDescent="0.25">
      <c r="A249" t="s">
        <v>146</v>
      </c>
      <c r="B249" t="s">
        <v>354</v>
      </c>
      <c r="C249" t="s">
        <v>354</v>
      </c>
      <c r="D249" t="s">
        <v>50</v>
      </c>
      <c r="E249" t="s">
        <v>339</v>
      </c>
      <c r="F249" t="s">
        <v>343</v>
      </c>
      <c r="G249">
        <v>65</v>
      </c>
      <c r="H249" s="304">
        <v>4.12869362</v>
      </c>
    </row>
    <row r="250" spans="1:8" x14ac:dyDescent="0.25">
      <c r="A250" t="s">
        <v>146</v>
      </c>
      <c r="B250" t="s">
        <v>354</v>
      </c>
      <c r="C250" t="s">
        <v>354</v>
      </c>
      <c r="D250" t="s">
        <v>50</v>
      </c>
      <c r="E250" t="s">
        <v>339</v>
      </c>
      <c r="F250" t="s">
        <v>344</v>
      </c>
      <c r="G250">
        <v>65</v>
      </c>
      <c r="H250" s="304">
        <v>4.12869362</v>
      </c>
    </row>
    <row r="251" spans="1:8" x14ac:dyDescent="0.25">
      <c r="A251" t="s">
        <v>146</v>
      </c>
      <c r="B251" t="s">
        <v>354</v>
      </c>
      <c r="C251" t="s">
        <v>354</v>
      </c>
      <c r="D251" t="s">
        <v>50</v>
      </c>
      <c r="E251" t="s">
        <v>339</v>
      </c>
      <c r="F251" t="s">
        <v>345</v>
      </c>
      <c r="G251">
        <v>65</v>
      </c>
      <c r="H251" s="304">
        <v>4.12869362</v>
      </c>
    </row>
    <row r="252" spans="1:8" x14ac:dyDescent="0.25">
      <c r="A252" t="s">
        <v>146</v>
      </c>
      <c r="B252" t="s">
        <v>354</v>
      </c>
      <c r="C252" t="s">
        <v>354</v>
      </c>
      <c r="D252" t="s">
        <v>50</v>
      </c>
      <c r="E252" t="s">
        <v>339</v>
      </c>
      <c r="F252" t="s">
        <v>346</v>
      </c>
      <c r="G252">
        <v>65</v>
      </c>
      <c r="H252" s="304">
        <v>0.19</v>
      </c>
    </row>
    <row r="253" spans="1:8" x14ac:dyDescent="0.25">
      <c r="A253" t="s">
        <v>146</v>
      </c>
      <c r="B253" t="s">
        <v>354</v>
      </c>
      <c r="C253" t="s">
        <v>354</v>
      </c>
      <c r="D253" t="s">
        <v>50</v>
      </c>
      <c r="E253" t="s">
        <v>339</v>
      </c>
      <c r="F253" t="s">
        <v>347</v>
      </c>
      <c r="G253">
        <v>65</v>
      </c>
      <c r="H253" s="304">
        <v>0.78445178780000002</v>
      </c>
    </row>
    <row r="254" spans="1:8" x14ac:dyDescent="0.25">
      <c r="A254" t="s">
        <v>146</v>
      </c>
      <c r="B254" t="s">
        <v>354</v>
      </c>
      <c r="C254" t="s">
        <v>354</v>
      </c>
      <c r="D254" t="s">
        <v>50</v>
      </c>
      <c r="E254" t="s">
        <v>339</v>
      </c>
      <c r="F254" t="s">
        <v>348</v>
      </c>
      <c r="G254">
        <v>65</v>
      </c>
      <c r="H254" s="304">
        <v>0.78445178780000002</v>
      </c>
    </row>
    <row r="255" spans="1:8" x14ac:dyDescent="0.25">
      <c r="A255" t="s">
        <v>146</v>
      </c>
      <c r="B255" t="s">
        <v>354</v>
      </c>
      <c r="C255" t="s">
        <v>354</v>
      </c>
      <c r="D255" t="s">
        <v>51</v>
      </c>
      <c r="E255" t="s">
        <v>339</v>
      </c>
      <c r="F255" t="s">
        <v>340</v>
      </c>
      <c r="G255">
        <v>66</v>
      </c>
      <c r="H255" s="304">
        <v>1.04</v>
      </c>
    </row>
    <row r="256" spans="1:8" x14ac:dyDescent="0.25">
      <c r="A256" t="s">
        <v>146</v>
      </c>
      <c r="B256" t="s">
        <v>354</v>
      </c>
      <c r="C256" t="s">
        <v>354</v>
      </c>
      <c r="D256" t="s">
        <v>51</v>
      </c>
      <c r="E256" t="s">
        <v>339</v>
      </c>
      <c r="F256" t="s">
        <v>343</v>
      </c>
      <c r="G256">
        <v>66</v>
      </c>
      <c r="H256" s="304">
        <v>1.04</v>
      </c>
    </row>
    <row r="257" spans="1:8" x14ac:dyDescent="0.25">
      <c r="A257" t="s">
        <v>146</v>
      </c>
      <c r="B257" t="s">
        <v>354</v>
      </c>
      <c r="C257" t="s">
        <v>354</v>
      </c>
      <c r="D257" t="s">
        <v>51</v>
      </c>
      <c r="E257" t="s">
        <v>339</v>
      </c>
      <c r="F257" t="s">
        <v>344</v>
      </c>
      <c r="G257">
        <v>66</v>
      </c>
      <c r="H257" s="304">
        <v>0.6</v>
      </c>
    </row>
    <row r="258" spans="1:8" x14ac:dyDescent="0.25">
      <c r="A258" t="s">
        <v>146</v>
      </c>
      <c r="B258" t="s">
        <v>354</v>
      </c>
      <c r="C258" t="s">
        <v>354</v>
      </c>
      <c r="D258" t="s">
        <v>51</v>
      </c>
      <c r="E258" t="s">
        <v>339</v>
      </c>
      <c r="F258" t="s">
        <v>345</v>
      </c>
      <c r="G258">
        <v>66</v>
      </c>
      <c r="H258" s="304">
        <v>0.6</v>
      </c>
    </row>
    <row r="259" spans="1:8" x14ac:dyDescent="0.25">
      <c r="A259" t="s">
        <v>146</v>
      </c>
      <c r="B259" t="s">
        <v>354</v>
      </c>
      <c r="C259" t="s">
        <v>354</v>
      </c>
      <c r="D259" t="s">
        <v>51</v>
      </c>
      <c r="E259" t="s">
        <v>339</v>
      </c>
      <c r="F259" t="s">
        <v>346</v>
      </c>
      <c r="G259">
        <v>66</v>
      </c>
      <c r="H259" s="304">
        <v>0.73</v>
      </c>
    </row>
    <row r="260" spans="1:8" x14ac:dyDescent="0.25">
      <c r="A260" t="s">
        <v>146</v>
      </c>
      <c r="B260" t="s">
        <v>354</v>
      </c>
      <c r="C260" t="s">
        <v>354</v>
      </c>
      <c r="D260" t="s">
        <v>51</v>
      </c>
      <c r="E260" t="s">
        <v>339</v>
      </c>
      <c r="F260" t="s">
        <v>347</v>
      </c>
      <c r="G260">
        <v>66</v>
      </c>
      <c r="H260" s="304">
        <v>0.438</v>
      </c>
    </row>
    <row r="261" spans="1:8" x14ac:dyDescent="0.25">
      <c r="A261" t="s">
        <v>146</v>
      </c>
      <c r="B261" t="s">
        <v>354</v>
      </c>
      <c r="C261" t="s">
        <v>354</v>
      </c>
      <c r="D261" t="s">
        <v>51</v>
      </c>
      <c r="E261" t="s">
        <v>339</v>
      </c>
      <c r="F261" t="s">
        <v>348</v>
      </c>
      <c r="G261">
        <v>66</v>
      </c>
      <c r="H261" s="304">
        <v>0.438</v>
      </c>
    </row>
    <row r="262" spans="1:8" x14ac:dyDescent="0.25">
      <c r="A262" t="s">
        <v>146</v>
      </c>
      <c r="B262" t="s">
        <v>354</v>
      </c>
      <c r="C262" t="s">
        <v>354</v>
      </c>
      <c r="D262" t="s">
        <v>52</v>
      </c>
      <c r="E262" t="s">
        <v>339</v>
      </c>
      <c r="F262" t="s">
        <v>340</v>
      </c>
      <c r="G262">
        <v>67</v>
      </c>
      <c r="H262" s="304">
        <v>3.1290466950687326</v>
      </c>
    </row>
    <row r="263" spans="1:8" x14ac:dyDescent="0.25">
      <c r="A263" t="s">
        <v>146</v>
      </c>
      <c r="B263" t="s">
        <v>354</v>
      </c>
      <c r="C263" t="s">
        <v>354</v>
      </c>
      <c r="D263" t="s">
        <v>52</v>
      </c>
      <c r="E263" t="s">
        <v>339</v>
      </c>
      <c r="F263" t="s">
        <v>341</v>
      </c>
      <c r="G263">
        <v>67</v>
      </c>
      <c r="H263" s="304">
        <v>0.81183255700000012</v>
      </c>
    </row>
    <row r="264" spans="1:8" x14ac:dyDescent="0.25">
      <c r="A264" t="s">
        <v>146</v>
      </c>
      <c r="B264" t="s">
        <v>354</v>
      </c>
      <c r="C264" t="s">
        <v>354</v>
      </c>
      <c r="D264" t="s">
        <v>52</v>
      </c>
      <c r="E264" t="s">
        <v>339</v>
      </c>
      <c r="F264" t="s">
        <v>342</v>
      </c>
      <c r="G264">
        <v>67</v>
      </c>
      <c r="H264" s="304">
        <v>0.22466790999999997</v>
      </c>
    </row>
    <row r="265" spans="1:8" x14ac:dyDescent="0.25">
      <c r="A265" t="s">
        <v>146</v>
      </c>
      <c r="B265" t="s">
        <v>354</v>
      </c>
      <c r="C265" t="s">
        <v>354</v>
      </c>
      <c r="D265" t="s">
        <v>52</v>
      </c>
      <c r="E265" t="s">
        <v>339</v>
      </c>
      <c r="F265" t="s">
        <v>343</v>
      </c>
      <c r="G265">
        <v>67</v>
      </c>
      <c r="H265" s="304">
        <v>3.7162113420687328</v>
      </c>
    </row>
    <row r="266" spans="1:8" x14ac:dyDescent="0.25">
      <c r="A266" t="s">
        <v>146</v>
      </c>
      <c r="B266" t="s">
        <v>354</v>
      </c>
      <c r="C266" t="s">
        <v>354</v>
      </c>
      <c r="D266" t="s">
        <v>52</v>
      </c>
      <c r="E266" t="s">
        <v>339</v>
      </c>
      <c r="F266" t="s">
        <v>344</v>
      </c>
      <c r="G266">
        <v>67</v>
      </c>
      <c r="H266" s="304">
        <v>3.7162113420687328</v>
      </c>
    </row>
    <row r="267" spans="1:8" x14ac:dyDescent="0.25">
      <c r="A267" t="s">
        <v>146</v>
      </c>
      <c r="B267" t="s">
        <v>354</v>
      </c>
      <c r="C267" t="s">
        <v>354</v>
      </c>
      <c r="D267" t="s">
        <v>52</v>
      </c>
      <c r="E267" t="s">
        <v>339</v>
      </c>
      <c r="F267" t="s">
        <v>345</v>
      </c>
      <c r="G267">
        <v>67</v>
      </c>
      <c r="H267" s="304">
        <v>2.9043787850687326</v>
      </c>
    </row>
    <row r="268" spans="1:8" x14ac:dyDescent="0.25">
      <c r="A268" t="s">
        <v>146</v>
      </c>
      <c r="B268" t="s">
        <v>354</v>
      </c>
      <c r="C268" t="s">
        <v>354</v>
      </c>
      <c r="D268" t="s">
        <v>52</v>
      </c>
      <c r="E268" t="s">
        <v>339</v>
      </c>
      <c r="F268" t="s">
        <v>346</v>
      </c>
      <c r="G268">
        <v>67</v>
      </c>
      <c r="H268" t="s">
        <v>53</v>
      </c>
    </row>
    <row r="269" spans="1:8" x14ac:dyDescent="0.25">
      <c r="A269" t="s">
        <v>146</v>
      </c>
      <c r="B269" t="s">
        <v>354</v>
      </c>
      <c r="C269" t="s">
        <v>354</v>
      </c>
      <c r="D269" t="s">
        <v>52</v>
      </c>
      <c r="E269" t="s">
        <v>339</v>
      </c>
      <c r="F269" t="s">
        <v>347</v>
      </c>
      <c r="G269">
        <v>67</v>
      </c>
      <c r="H269" s="304">
        <v>1.0905084259106199</v>
      </c>
    </row>
    <row r="270" spans="1:8" x14ac:dyDescent="0.25">
      <c r="A270" t="s">
        <v>146</v>
      </c>
      <c r="B270" t="s">
        <v>354</v>
      </c>
      <c r="C270" t="s">
        <v>354</v>
      </c>
      <c r="D270" t="s">
        <v>52</v>
      </c>
      <c r="E270" t="s">
        <v>339</v>
      </c>
      <c r="F270" t="s">
        <v>348</v>
      </c>
      <c r="G270">
        <v>67</v>
      </c>
      <c r="H270" s="304">
        <v>0.8713136355206198</v>
      </c>
    </row>
    <row r="271" spans="1:8" x14ac:dyDescent="0.25">
      <c r="A271" t="s">
        <v>146</v>
      </c>
      <c r="B271" t="s">
        <v>354</v>
      </c>
      <c r="C271" t="s">
        <v>354</v>
      </c>
      <c r="D271" t="s">
        <v>54</v>
      </c>
      <c r="E271" t="s">
        <v>339</v>
      </c>
      <c r="F271" t="s">
        <v>340</v>
      </c>
      <c r="G271">
        <v>68</v>
      </c>
      <c r="H271" s="304">
        <v>6.2820941218000002</v>
      </c>
    </row>
    <row r="272" spans="1:8" x14ac:dyDescent="0.25">
      <c r="A272" t="s">
        <v>146</v>
      </c>
      <c r="B272" t="s">
        <v>354</v>
      </c>
      <c r="C272" t="s">
        <v>354</v>
      </c>
      <c r="D272" t="s">
        <v>54</v>
      </c>
      <c r="E272" t="s">
        <v>339</v>
      </c>
      <c r="F272" t="s">
        <v>343</v>
      </c>
      <c r="G272">
        <v>68</v>
      </c>
      <c r="H272" s="304">
        <v>6.2820941218000002</v>
      </c>
    </row>
    <row r="273" spans="1:8" x14ac:dyDescent="0.25">
      <c r="A273" t="s">
        <v>146</v>
      </c>
      <c r="B273" t="s">
        <v>354</v>
      </c>
      <c r="C273" t="s">
        <v>354</v>
      </c>
      <c r="D273" t="s">
        <v>54</v>
      </c>
      <c r="E273" t="s">
        <v>339</v>
      </c>
      <c r="F273" t="s">
        <v>344</v>
      </c>
      <c r="G273">
        <v>68</v>
      </c>
      <c r="H273" s="304">
        <v>6.2820941218000002</v>
      </c>
    </row>
    <row r="274" spans="1:8" x14ac:dyDescent="0.25">
      <c r="A274" t="s">
        <v>146</v>
      </c>
      <c r="B274" t="s">
        <v>354</v>
      </c>
      <c r="C274" t="s">
        <v>354</v>
      </c>
      <c r="D274" t="s">
        <v>54</v>
      </c>
      <c r="E274" t="s">
        <v>339</v>
      </c>
      <c r="F274" t="s">
        <v>345</v>
      </c>
      <c r="G274">
        <v>68</v>
      </c>
      <c r="H274" s="304">
        <v>6.2820941218000002</v>
      </c>
    </row>
    <row r="275" spans="1:8" x14ac:dyDescent="0.25">
      <c r="A275" t="s">
        <v>146</v>
      </c>
      <c r="B275" t="s">
        <v>354</v>
      </c>
      <c r="C275" t="s">
        <v>354</v>
      </c>
      <c r="D275" t="s">
        <v>54</v>
      </c>
      <c r="E275" t="s">
        <v>339</v>
      </c>
      <c r="F275" t="s">
        <v>346</v>
      </c>
      <c r="G275">
        <v>68</v>
      </c>
      <c r="H275" s="304">
        <v>5.3999999999999999E-2</v>
      </c>
    </row>
    <row r="276" spans="1:8" x14ac:dyDescent="0.25">
      <c r="A276" t="s">
        <v>146</v>
      </c>
      <c r="B276" t="s">
        <v>354</v>
      </c>
      <c r="C276" t="s">
        <v>354</v>
      </c>
      <c r="D276" t="s">
        <v>54</v>
      </c>
      <c r="E276" t="s">
        <v>339</v>
      </c>
      <c r="F276" t="s">
        <v>347</v>
      </c>
      <c r="G276">
        <v>68</v>
      </c>
      <c r="H276" s="304">
        <v>0.33923308257720003</v>
      </c>
    </row>
    <row r="277" spans="1:8" x14ac:dyDescent="0.25">
      <c r="A277" t="s">
        <v>146</v>
      </c>
      <c r="B277" t="s">
        <v>354</v>
      </c>
      <c r="C277" t="s">
        <v>354</v>
      </c>
      <c r="D277" t="s">
        <v>54</v>
      </c>
      <c r="E277" t="s">
        <v>339</v>
      </c>
      <c r="F277" t="s">
        <v>348</v>
      </c>
      <c r="G277">
        <v>68</v>
      </c>
      <c r="H277" s="304">
        <v>0.33923308257720003</v>
      </c>
    </row>
    <row r="278" spans="1:8" x14ac:dyDescent="0.25">
      <c r="A278" t="s">
        <v>146</v>
      </c>
      <c r="B278" t="s">
        <v>354</v>
      </c>
      <c r="C278" t="s">
        <v>354</v>
      </c>
      <c r="D278" t="s">
        <v>55</v>
      </c>
      <c r="E278" t="s">
        <v>339</v>
      </c>
      <c r="F278" t="s">
        <v>340</v>
      </c>
      <c r="G278">
        <v>69</v>
      </c>
      <c r="H278" s="304">
        <v>7.3607600300916456</v>
      </c>
    </row>
    <row r="279" spans="1:8" x14ac:dyDescent="0.25">
      <c r="A279" t="s">
        <v>146</v>
      </c>
      <c r="B279" t="s">
        <v>354</v>
      </c>
      <c r="C279" t="s">
        <v>354</v>
      </c>
      <c r="D279" t="s">
        <v>55</v>
      </c>
      <c r="E279" t="s">
        <v>339</v>
      </c>
      <c r="F279" t="s">
        <v>341</v>
      </c>
      <c r="G279">
        <v>69</v>
      </c>
      <c r="H279" s="304">
        <v>0.120940881</v>
      </c>
    </row>
    <row r="280" spans="1:8" x14ac:dyDescent="0.25">
      <c r="A280" t="s">
        <v>146</v>
      </c>
      <c r="B280" t="s">
        <v>354</v>
      </c>
      <c r="C280" t="s">
        <v>354</v>
      </c>
      <c r="D280" t="s">
        <v>55</v>
      </c>
      <c r="E280" t="s">
        <v>339</v>
      </c>
      <c r="F280" t="s">
        <v>342</v>
      </c>
      <c r="G280">
        <v>69</v>
      </c>
      <c r="H280" s="304">
        <v>0.13429822</v>
      </c>
    </row>
    <row r="281" spans="1:8" x14ac:dyDescent="0.25">
      <c r="A281" t="s">
        <v>146</v>
      </c>
      <c r="B281" t="s">
        <v>354</v>
      </c>
      <c r="C281" t="s">
        <v>354</v>
      </c>
      <c r="D281" t="s">
        <v>55</v>
      </c>
      <c r="E281" t="s">
        <v>339</v>
      </c>
      <c r="F281" t="s">
        <v>343</v>
      </c>
      <c r="G281">
        <v>69</v>
      </c>
      <c r="H281" s="304">
        <v>7.3474026910916459</v>
      </c>
    </row>
    <row r="282" spans="1:8" x14ac:dyDescent="0.25">
      <c r="A282" t="s">
        <v>146</v>
      </c>
      <c r="B282" t="s">
        <v>354</v>
      </c>
      <c r="C282" t="s">
        <v>354</v>
      </c>
      <c r="D282" t="s">
        <v>55</v>
      </c>
      <c r="E282" t="s">
        <v>339</v>
      </c>
      <c r="F282" t="s">
        <v>344</v>
      </c>
      <c r="G282">
        <v>69</v>
      </c>
      <c r="H282" s="304">
        <v>7.3474026910916459</v>
      </c>
    </row>
    <row r="283" spans="1:8" x14ac:dyDescent="0.25">
      <c r="A283" t="s">
        <v>146</v>
      </c>
      <c r="B283" t="s">
        <v>354</v>
      </c>
      <c r="C283" t="s">
        <v>354</v>
      </c>
      <c r="D283" t="s">
        <v>55</v>
      </c>
      <c r="E283" t="s">
        <v>339</v>
      </c>
      <c r="F283" t="s">
        <v>345</v>
      </c>
      <c r="G283">
        <v>69</v>
      </c>
      <c r="H283" s="304">
        <v>7.3474026910916459</v>
      </c>
    </row>
    <row r="284" spans="1:8" x14ac:dyDescent="0.25">
      <c r="A284" t="s">
        <v>146</v>
      </c>
      <c r="B284" t="s">
        <v>354</v>
      </c>
      <c r="C284" t="s">
        <v>354</v>
      </c>
      <c r="D284" t="s">
        <v>55</v>
      </c>
      <c r="E284" t="s">
        <v>339</v>
      </c>
      <c r="F284" t="s">
        <v>346</v>
      </c>
      <c r="G284">
        <v>69</v>
      </c>
      <c r="H284" s="304">
        <v>0.155</v>
      </c>
    </row>
    <row r="285" spans="1:8" x14ac:dyDescent="0.25">
      <c r="A285" t="s">
        <v>146</v>
      </c>
      <c r="B285" t="s">
        <v>354</v>
      </c>
      <c r="C285" t="s">
        <v>354</v>
      </c>
      <c r="D285" t="s">
        <v>55</v>
      </c>
      <c r="E285" t="s">
        <v>339</v>
      </c>
      <c r="F285" t="s">
        <v>347</v>
      </c>
      <c r="G285">
        <v>69</v>
      </c>
      <c r="H285" s="304">
        <v>1.1388474171192051</v>
      </c>
    </row>
    <row r="286" spans="1:8" x14ac:dyDescent="0.25">
      <c r="A286" t="s">
        <v>146</v>
      </c>
      <c r="B286" t="s">
        <v>354</v>
      </c>
      <c r="C286" t="s">
        <v>354</v>
      </c>
      <c r="D286" t="s">
        <v>55</v>
      </c>
      <c r="E286" t="s">
        <v>339</v>
      </c>
      <c r="F286" t="s">
        <v>348</v>
      </c>
      <c r="G286">
        <v>69</v>
      </c>
      <c r="H286" s="304">
        <v>1.1388474171192051</v>
      </c>
    </row>
    <row r="287" spans="1:8" x14ac:dyDescent="0.25">
      <c r="A287" t="s">
        <v>146</v>
      </c>
      <c r="B287" t="s">
        <v>354</v>
      </c>
      <c r="C287" t="s">
        <v>354</v>
      </c>
      <c r="D287" t="s">
        <v>56</v>
      </c>
      <c r="E287" t="s">
        <v>339</v>
      </c>
      <c r="F287" t="s">
        <v>340</v>
      </c>
      <c r="G287">
        <v>70</v>
      </c>
      <c r="H287" s="304">
        <v>0</v>
      </c>
    </row>
    <row r="288" spans="1:8" x14ac:dyDescent="0.25">
      <c r="A288" t="s">
        <v>146</v>
      </c>
      <c r="B288" t="s">
        <v>354</v>
      </c>
      <c r="C288" t="s">
        <v>354</v>
      </c>
      <c r="D288" t="s">
        <v>56</v>
      </c>
      <c r="E288" t="s">
        <v>339</v>
      </c>
      <c r="F288" t="s">
        <v>341</v>
      </c>
      <c r="G288">
        <v>70</v>
      </c>
      <c r="H288" s="304">
        <v>0.173287729</v>
      </c>
    </row>
    <row r="289" spans="1:8" x14ac:dyDescent="0.25">
      <c r="A289" t="s">
        <v>146</v>
      </c>
      <c r="B289" t="s">
        <v>354</v>
      </c>
      <c r="C289" t="s">
        <v>354</v>
      </c>
      <c r="D289" t="s">
        <v>56</v>
      </c>
      <c r="E289" t="s">
        <v>339</v>
      </c>
      <c r="F289" t="s">
        <v>342</v>
      </c>
      <c r="G289">
        <v>70</v>
      </c>
      <c r="H289" s="304">
        <v>8.4290779999999996E-3</v>
      </c>
    </row>
    <row r="290" spans="1:8" x14ac:dyDescent="0.25">
      <c r="A290" t="s">
        <v>146</v>
      </c>
      <c r="B290" t="s">
        <v>354</v>
      </c>
      <c r="C290" t="s">
        <v>354</v>
      </c>
      <c r="D290" t="s">
        <v>56</v>
      </c>
      <c r="E290" t="s">
        <v>339</v>
      </c>
      <c r="F290" t="s">
        <v>343</v>
      </c>
      <c r="G290">
        <v>70</v>
      </c>
      <c r="H290" s="304">
        <v>0.16485865099999999</v>
      </c>
    </row>
    <row r="291" spans="1:8" x14ac:dyDescent="0.25">
      <c r="A291" t="s">
        <v>146</v>
      </c>
      <c r="B291" t="s">
        <v>354</v>
      </c>
      <c r="C291" t="s">
        <v>354</v>
      </c>
      <c r="D291" t="s">
        <v>56</v>
      </c>
      <c r="E291" t="s">
        <v>339</v>
      </c>
      <c r="F291" t="s">
        <v>344</v>
      </c>
      <c r="G291">
        <v>70</v>
      </c>
      <c r="H291" s="304">
        <v>0.16485865099999999</v>
      </c>
    </row>
    <row r="292" spans="1:8" x14ac:dyDescent="0.25">
      <c r="A292" t="s">
        <v>146</v>
      </c>
      <c r="B292" t="s">
        <v>354</v>
      </c>
      <c r="C292" t="s">
        <v>354</v>
      </c>
      <c r="D292" t="s">
        <v>56</v>
      </c>
      <c r="E292" t="s">
        <v>339</v>
      </c>
      <c r="F292" t="s">
        <v>345</v>
      </c>
      <c r="G292">
        <v>70</v>
      </c>
      <c r="H292" s="304">
        <v>0</v>
      </c>
    </row>
    <row r="293" spans="1:8" x14ac:dyDescent="0.25">
      <c r="A293" t="s">
        <v>146</v>
      </c>
      <c r="B293" t="s">
        <v>354</v>
      </c>
      <c r="C293" t="s">
        <v>354</v>
      </c>
      <c r="D293" t="s">
        <v>56</v>
      </c>
      <c r="E293" t="s">
        <v>339</v>
      </c>
      <c r="F293" t="s">
        <v>346</v>
      </c>
      <c r="G293">
        <v>70</v>
      </c>
      <c r="H293" s="304">
        <v>7.4999999999999997E-2</v>
      </c>
    </row>
    <row r="294" spans="1:8" x14ac:dyDescent="0.25">
      <c r="A294" t="s">
        <v>146</v>
      </c>
      <c r="B294" t="s">
        <v>354</v>
      </c>
      <c r="C294" t="s">
        <v>354</v>
      </c>
      <c r="D294" t="s">
        <v>56</v>
      </c>
      <c r="E294" t="s">
        <v>339</v>
      </c>
      <c r="F294" t="s">
        <v>347</v>
      </c>
      <c r="G294">
        <v>70</v>
      </c>
      <c r="H294" s="304">
        <v>1.2364398824999999E-2</v>
      </c>
    </row>
    <row r="295" spans="1:8" x14ac:dyDescent="0.25">
      <c r="A295" t="s">
        <v>146</v>
      </c>
      <c r="B295" t="s">
        <v>354</v>
      </c>
      <c r="C295" t="s">
        <v>354</v>
      </c>
      <c r="D295" t="s">
        <v>56</v>
      </c>
      <c r="E295" t="s">
        <v>339</v>
      </c>
      <c r="F295" t="s">
        <v>348</v>
      </c>
      <c r="G295">
        <v>70</v>
      </c>
      <c r="H295" s="304">
        <v>0</v>
      </c>
    </row>
    <row r="296" spans="1:8" x14ac:dyDescent="0.25">
      <c r="A296" t="s">
        <v>146</v>
      </c>
      <c r="B296" t="s">
        <v>354</v>
      </c>
      <c r="C296" t="s">
        <v>354</v>
      </c>
      <c r="D296" t="s">
        <v>57</v>
      </c>
      <c r="E296" t="s">
        <v>339</v>
      </c>
      <c r="F296" t="s">
        <v>340</v>
      </c>
      <c r="G296">
        <v>71</v>
      </c>
      <c r="H296" s="304">
        <v>6.01844</v>
      </c>
    </row>
    <row r="297" spans="1:8" x14ac:dyDescent="0.25">
      <c r="A297" t="s">
        <v>146</v>
      </c>
      <c r="B297" t="s">
        <v>354</v>
      </c>
      <c r="C297" t="s">
        <v>354</v>
      </c>
      <c r="D297" t="s">
        <v>57</v>
      </c>
      <c r="E297" t="s">
        <v>339</v>
      </c>
      <c r="F297" t="s">
        <v>341</v>
      </c>
      <c r="G297">
        <v>71</v>
      </c>
      <c r="H297" s="304">
        <v>0.82426772800000014</v>
      </c>
    </row>
    <row r="298" spans="1:8" x14ac:dyDescent="0.25">
      <c r="A298" t="s">
        <v>146</v>
      </c>
      <c r="B298" t="s">
        <v>354</v>
      </c>
      <c r="C298" t="s">
        <v>354</v>
      </c>
      <c r="D298" t="s">
        <v>57</v>
      </c>
      <c r="E298" t="s">
        <v>339</v>
      </c>
      <c r="F298" t="s">
        <v>342</v>
      </c>
      <c r="G298">
        <v>71</v>
      </c>
      <c r="H298" s="304">
        <v>0.13913372200000002</v>
      </c>
    </row>
    <row r="299" spans="1:8" x14ac:dyDescent="0.25">
      <c r="A299" t="s">
        <v>146</v>
      </c>
      <c r="B299" t="s">
        <v>354</v>
      </c>
      <c r="C299" t="s">
        <v>354</v>
      </c>
      <c r="D299" t="s">
        <v>57</v>
      </c>
      <c r="E299" t="s">
        <v>339</v>
      </c>
      <c r="F299" t="s">
        <v>343</v>
      </c>
      <c r="G299">
        <v>71</v>
      </c>
      <c r="H299" s="304">
        <v>6.7035740060000002</v>
      </c>
    </row>
    <row r="300" spans="1:8" x14ac:dyDescent="0.25">
      <c r="A300" t="s">
        <v>146</v>
      </c>
      <c r="B300" t="s">
        <v>354</v>
      </c>
      <c r="C300" t="s">
        <v>354</v>
      </c>
      <c r="D300" t="s">
        <v>57</v>
      </c>
      <c r="E300" t="s">
        <v>339</v>
      </c>
      <c r="F300" t="s">
        <v>344</v>
      </c>
      <c r="G300">
        <v>71</v>
      </c>
      <c r="H300" s="304">
        <v>6.7035740060000002</v>
      </c>
    </row>
    <row r="301" spans="1:8" x14ac:dyDescent="0.25">
      <c r="A301" t="s">
        <v>146</v>
      </c>
      <c r="B301" t="s">
        <v>354</v>
      </c>
      <c r="C301" t="s">
        <v>354</v>
      </c>
      <c r="D301" t="s">
        <v>57</v>
      </c>
      <c r="E301" t="s">
        <v>339</v>
      </c>
      <c r="F301" t="s">
        <v>345</v>
      </c>
      <c r="G301">
        <v>71</v>
      </c>
      <c r="H301" s="304">
        <v>5.8793062779999996</v>
      </c>
    </row>
    <row r="302" spans="1:8" x14ac:dyDescent="0.25">
      <c r="A302" t="s">
        <v>146</v>
      </c>
      <c r="B302" t="s">
        <v>354</v>
      </c>
      <c r="C302" t="s">
        <v>354</v>
      </c>
      <c r="D302" t="s">
        <v>57</v>
      </c>
      <c r="E302" t="s">
        <v>339</v>
      </c>
      <c r="F302" t="s">
        <v>346</v>
      </c>
      <c r="G302">
        <v>71</v>
      </c>
      <c r="H302" s="304">
        <v>7.9000000000000001E-2</v>
      </c>
    </row>
    <row r="303" spans="1:8" x14ac:dyDescent="0.25">
      <c r="A303" t="s">
        <v>146</v>
      </c>
      <c r="B303" t="s">
        <v>354</v>
      </c>
      <c r="C303" t="s">
        <v>354</v>
      </c>
      <c r="D303" t="s">
        <v>57</v>
      </c>
      <c r="E303" t="s">
        <v>339</v>
      </c>
      <c r="F303" t="s">
        <v>347</v>
      </c>
      <c r="G303">
        <v>71</v>
      </c>
      <c r="H303" s="304">
        <v>0.52958234647400004</v>
      </c>
    </row>
    <row r="304" spans="1:8" x14ac:dyDescent="0.25">
      <c r="A304" t="s">
        <v>146</v>
      </c>
      <c r="B304" t="s">
        <v>354</v>
      </c>
      <c r="C304" t="s">
        <v>354</v>
      </c>
      <c r="D304" t="s">
        <v>57</v>
      </c>
      <c r="E304" t="s">
        <v>339</v>
      </c>
      <c r="F304" t="s">
        <v>348</v>
      </c>
      <c r="G304">
        <v>71</v>
      </c>
      <c r="H304" s="304">
        <v>0.46446519596199998</v>
      </c>
    </row>
    <row r="305" spans="1:8" x14ac:dyDescent="0.25">
      <c r="A305" t="s">
        <v>146</v>
      </c>
      <c r="B305" t="s">
        <v>354</v>
      </c>
      <c r="C305" t="s">
        <v>354</v>
      </c>
      <c r="D305" t="s">
        <v>58</v>
      </c>
      <c r="E305" t="s">
        <v>339</v>
      </c>
      <c r="F305" t="s">
        <v>340</v>
      </c>
      <c r="G305">
        <v>72</v>
      </c>
      <c r="H305" s="304">
        <v>3.1200860000000001</v>
      </c>
    </row>
    <row r="306" spans="1:8" x14ac:dyDescent="0.25">
      <c r="A306" t="s">
        <v>146</v>
      </c>
      <c r="B306" t="s">
        <v>354</v>
      </c>
      <c r="C306" t="s">
        <v>354</v>
      </c>
      <c r="D306" t="s">
        <v>58</v>
      </c>
      <c r="E306" t="s">
        <v>339</v>
      </c>
      <c r="F306" t="s">
        <v>341</v>
      </c>
      <c r="G306">
        <v>72</v>
      </c>
      <c r="H306" s="304">
        <v>1.3546464350000003</v>
      </c>
    </row>
    <row r="307" spans="1:8" x14ac:dyDescent="0.25">
      <c r="A307" t="s">
        <v>146</v>
      </c>
      <c r="B307" t="s">
        <v>354</v>
      </c>
      <c r="C307" t="s">
        <v>354</v>
      </c>
      <c r="D307" t="s">
        <v>58</v>
      </c>
      <c r="E307" t="s">
        <v>339</v>
      </c>
      <c r="F307" t="s">
        <v>342</v>
      </c>
      <c r="G307">
        <v>72</v>
      </c>
      <c r="H307" s="304">
        <v>0.23398901699999994</v>
      </c>
    </row>
    <row r="308" spans="1:8" x14ac:dyDescent="0.25">
      <c r="A308" t="s">
        <v>146</v>
      </c>
      <c r="B308" t="s">
        <v>354</v>
      </c>
      <c r="C308" t="s">
        <v>354</v>
      </c>
      <c r="D308" t="s">
        <v>58</v>
      </c>
      <c r="E308" t="s">
        <v>339</v>
      </c>
      <c r="F308" t="s">
        <v>343</v>
      </c>
      <c r="G308">
        <v>72</v>
      </c>
      <c r="H308" s="304">
        <v>4.2407434180000001</v>
      </c>
    </row>
    <row r="309" spans="1:8" x14ac:dyDescent="0.25">
      <c r="A309" t="s">
        <v>146</v>
      </c>
      <c r="B309" t="s">
        <v>354</v>
      </c>
      <c r="C309" t="s">
        <v>354</v>
      </c>
      <c r="D309" t="s">
        <v>58</v>
      </c>
      <c r="E309" t="s">
        <v>339</v>
      </c>
      <c r="F309" t="s">
        <v>344</v>
      </c>
      <c r="G309">
        <v>72</v>
      </c>
      <c r="H309" s="304">
        <v>1.3570378937600001</v>
      </c>
    </row>
    <row r="310" spans="1:8" x14ac:dyDescent="0.25">
      <c r="A310" t="s">
        <v>146</v>
      </c>
      <c r="B310" t="s">
        <v>354</v>
      </c>
      <c r="C310" t="s">
        <v>354</v>
      </c>
      <c r="D310" t="s">
        <v>58</v>
      </c>
      <c r="E310" t="s">
        <v>339</v>
      </c>
      <c r="F310" t="s">
        <v>345</v>
      </c>
      <c r="G310">
        <v>72</v>
      </c>
      <c r="H310" s="304">
        <v>1.3570378937600001</v>
      </c>
    </row>
    <row r="311" spans="1:8" ht="60" x14ac:dyDescent="0.25">
      <c r="A311" t="s">
        <v>146</v>
      </c>
      <c r="B311" t="s">
        <v>354</v>
      </c>
      <c r="C311" t="s">
        <v>354</v>
      </c>
      <c r="D311" t="s">
        <v>58</v>
      </c>
      <c r="E311" t="s">
        <v>339</v>
      </c>
      <c r="F311" t="s">
        <v>346</v>
      </c>
      <c r="G311">
        <v>72</v>
      </c>
      <c r="H311" s="305" t="s">
        <v>59</v>
      </c>
    </row>
    <row r="312" spans="1:8" x14ac:dyDescent="0.25">
      <c r="A312" t="s">
        <v>146</v>
      </c>
      <c r="B312" t="s">
        <v>354</v>
      </c>
      <c r="C312" t="s">
        <v>354</v>
      </c>
      <c r="D312" t="s">
        <v>58</v>
      </c>
      <c r="E312" t="s">
        <v>339</v>
      </c>
      <c r="F312" t="s">
        <v>347</v>
      </c>
      <c r="G312">
        <v>72</v>
      </c>
      <c r="H312" s="304">
        <v>0.14520305463232</v>
      </c>
    </row>
    <row r="313" spans="1:8" x14ac:dyDescent="0.25">
      <c r="A313" t="s">
        <v>146</v>
      </c>
      <c r="B313" t="s">
        <v>354</v>
      </c>
      <c r="C313" t="s">
        <v>354</v>
      </c>
      <c r="D313" t="s">
        <v>58</v>
      </c>
      <c r="E313" t="s">
        <v>339</v>
      </c>
      <c r="F313" t="s">
        <v>348</v>
      </c>
      <c r="G313">
        <v>72</v>
      </c>
      <c r="H313" s="304">
        <v>0.14520305463232</v>
      </c>
    </row>
    <row r="314" spans="1:8" x14ac:dyDescent="0.25">
      <c r="A314" t="s">
        <v>201</v>
      </c>
      <c r="B314" t="s">
        <v>201</v>
      </c>
      <c r="C314" t="s">
        <v>201</v>
      </c>
      <c r="D314" t="s">
        <v>62</v>
      </c>
      <c r="E314" t="s">
        <v>339</v>
      </c>
      <c r="F314" t="s">
        <v>340</v>
      </c>
      <c r="G314">
        <v>76</v>
      </c>
      <c r="H314" s="304">
        <v>0.38100000000000001</v>
      </c>
    </row>
    <row r="315" spans="1:8" x14ac:dyDescent="0.25">
      <c r="A315" t="s">
        <v>201</v>
      </c>
      <c r="B315" t="s">
        <v>201</v>
      </c>
      <c r="C315" t="s">
        <v>201</v>
      </c>
      <c r="D315" t="s">
        <v>62</v>
      </c>
      <c r="E315" t="s">
        <v>339</v>
      </c>
      <c r="F315" t="s">
        <v>341</v>
      </c>
      <c r="G315">
        <v>76</v>
      </c>
      <c r="H315" s="304">
        <v>0.26342947900000002</v>
      </c>
    </row>
    <row r="316" spans="1:8" x14ac:dyDescent="0.25">
      <c r="A316" t="s">
        <v>201</v>
      </c>
      <c r="B316" t="s">
        <v>201</v>
      </c>
      <c r="C316" t="s">
        <v>201</v>
      </c>
      <c r="D316" t="s">
        <v>62</v>
      </c>
      <c r="E316" t="s">
        <v>339</v>
      </c>
      <c r="F316" t="s">
        <v>342</v>
      </c>
      <c r="G316">
        <v>76</v>
      </c>
      <c r="H316" s="304">
        <v>0.162318452</v>
      </c>
    </row>
    <row r="317" spans="1:8" x14ac:dyDescent="0.25">
      <c r="A317" t="s">
        <v>201</v>
      </c>
      <c r="B317" t="s">
        <v>201</v>
      </c>
      <c r="C317" t="s">
        <v>201</v>
      </c>
      <c r="D317" t="s">
        <v>62</v>
      </c>
      <c r="E317" t="s">
        <v>339</v>
      </c>
      <c r="F317" t="s">
        <v>343</v>
      </c>
      <c r="G317">
        <v>76</v>
      </c>
      <c r="H317" s="304">
        <v>0.48211102700000003</v>
      </c>
    </row>
    <row r="318" spans="1:8" x14ac:dyDescent="0.25">
      <c r="A318" t="s">
        <v>201</v>
      </c>
      <c r="B318" t="s">
        <v>201</v>
      </c>
      <c r="C318" t="s">
        <v>201</v>
      </c>
      <c r="D318" t="s">
        <v>62</v>
      </c>
      <c r="E318" t="s">
        <v>339</v>
      </c>
      <c r="F318" t="s">
        <v>344</v>
      </c>
      <c r="G318">
        <v>76</v>
      </c>
      <c r="H318" s="304">
        <v>0.48211102700000003</v>
      </c>
    </row>
    <row r="319" spans="1:8" x14ac:dyDescent="0.25">
      <c r="A319" t="s">
        <v>201</v>
      </c>
      <c r="B319" t="s">
        <v>201</v>
      </c>
      <c r="C319" t="s">
        <v>201</v>
      </c>
      <c r="D319" t="s">
        <v>62</v>
      </c>
      <c r="E319" t="s">
        <v>339</v>
      </c>
      <c r="F319" t="s">
        <v>345</v>
      </c>
      <c r="G319">
        <v>76</v>
      </c>
      <c r="H319" s="304">
        <v>0.38100000000000001</v>
      </c>
    </row>
    <row r="320" spans="1:8" x14ac:dyDescent="0.25">
      <c r="A320" t="s">
        <v>201</v>
      </c>
      <c r="B320" t="s">
        <v>201</v>
      </c>
      <c r="C320" t="s">
        <v>201</v>
      </c>
      <c r="D320" t="s">
        <v>62</v>
      </c>
      <c r="E320" t="s">
        <v>339</v>
      </c>
      <c r="F320" t="s">
        <v>346</v>
      </c>
      <c r="G320">
        <v>76</v>
      </c>
      <c r="H320" s="304">
        <v>0.65</v>
      </c>
    </row>
    <row r="321" spans="1:8" x14ac:dyDescent="0.25">
      <c r="A321" t="s">
        <v>201</v>
      </c>
      <c r="B321" t="s">
        <v>201</v>
      </c>
      <c r="C321" t="s">
        <v>201</v>
      </c>
      <c r="D321" t="s">
        <v>62</v>
      </c>
      <c r="E321" t="s">
        <v>339</v>
      </c>
      <c r="F321" t="s">
        <v>347</v>
      </c>
      <c r="G321">
        <v>76</v>
      </c>
      <c r="H321" s="304">
        <v>0.31337216755000002</v>
      </c>
    </row>
    <row r="322" spans="1:8" x14ac:dyDescent="0.25">
      <c r="A322" t="s">
        <v>201</v>
      </c>
      <c r="B322" t="s">
        <v>201</v>
      </c>
      <c r="C322" t="s">
        <v>201</v>
      </c>
      <c r="D322" t="s">
        <v>62</v>
      </c>
      <c r="E322" t="s">
        <v>339</v>
      </c>
      <c r="F322" t="s">
        <v>348</v>
      </c>
      <c r="G322">
        <v>76</v>
      </c>
      <c r="H322" s="304">
        <v>0.24765000000000001</v>
      </c>
    </row>
    <row r="323" spans="1:8" x14ac:dyDescent="0.25">
      <c r="A323" t="s">
        <v>201</v>
      </c>
      <c r="B323" t="s">
        <v>201</v>
      </c>
      <c r="C323" t="s">
        <v>201</v>
      </c>
      <c r="D323" t="s">
        <v>63</v>
      </c>
      <c r="E323" t="s">
        <v>339</v>
      </c>
      <c r="F323" t="s">
        <v>340</v>
      </c>
      <c r="G323">
        <v>77</v>
      </c>
      <c r="H323" s="304">
        <v>2.214</v>
      </c>
    </row>
    <row r="324" spans="1:8" x14ac:dyDescent="0.25">
      <c r="A324" t="s">
        <v>201</v>
      </c>
      <c r="B324" t="s">
        <v>201</v>
      </c>
      <c r="C324" t="s">
        <v>201</v>
      </c>
      <c r="D324" t="s">
        <v>63</v>
      </c>
      <c r="E324" t="s">
        <v>339</v>
      </c>
      <c r="F324" t="s">
        <v>341</v>
      </c>
      <c r="G324">
        <v>77</v>
      </c>
      <c r="H324" s="304">
        <v>8.4576930000000008E-2</v>
      </c>
    </row>
    <row r="325" spans="1:8" x14ac:dyDescent="0.25">
      <c r="A325" t="s">
        <v>201</v>
      </c>
      <c r="B325" t="s">
        <v>201</v>
      </c>
      <c r="C325" t="s">
        <v>201</v>
      </c>
      <c r="D325" t="s">
        <v>63</v>
      </c>
      <c r="E325" t="s">
        <v>339</v>
      </c>
      <c r="F325" t="s">
        <v>342</v>
      </c>
      <c r="G325">
        <v>77</v>
      </c>
      <c r="H325" s="304">
        <v>0.78903004300000001</v>
      </c>
    </row>
    <row r="326" spans="1:8" x14ac:dyDescent="0.25">
      <c r="A326" t="s">
        <v>201</v>
      </c>
      <c r="B326" t="s">
        <v>201</v>
      </c>
      <c r="C326" t="s">
        <v>201</v>
      </c>
      <c r="D326" t="s">
        <v>63</v>
      </c>
      <c r="E326" t="s">
        <v>339</v>
      </c>
      <c r="F326" t="s">
        <v>343</v>
      </c>
      <c r="G326">
        <v>77</v>
      </c>
      <c r="H326" s="304">
        <v>1.5095468869999999</v>
      </c>
    </row>
    <row r="327" spans="1:8" x14ac:dyDescent="0.25">
      <c r="A327" t="s">
        <v>201</v>
      </c>
      <c r="B327" t="s">
        <v>201</v>
      </c>
      <c r="C327" t="s">
        <v>201</v>
      </c>
      <c r="D327" t="s">
        <v>63</v>
      </c>
      <c r="E327" t="s">
        <v>339</v>
      </c>
      <c r="F327" t="s">
        <v>344</v>
      </c>
      <c r="G327">
        <v>77</v>
      </c>
      <c r="H327" s="304">
        <v>0.8</v>
      </c>
    </row>
    <row r="328" spans="1:8" x14ac:dyDescent="0.25">
      <c r="A328" t="s">
        <v>201</v>
      </c>
      <c r="B328" t="s">
        <v>201</v>
      </c>
      <c r="C328" t="s">
        <v>201</v>
      </c>
      <c r="D328" t="s">
        <v>63</v>
      </c>
      <c r="E328" t="s">
        <v>339</v>
      </c>
      <c r="F328" t="s">
        <v>345</v>
      </c>
      <c r="G328">
        <v>77</v>
      </c>
      <c r="H328" s="304">
        <v>0.8</v>
      </c>
    </row>
    <row r="329" spans="1:8" x14ac:dyDescent="0.25">
      <c r="A329" t="s">
        <v>201</v>
      </c>
      <c r="B329" t="s">
        <v>201</v>
      </c>
      <c r="C329" t="s">
        <v>201</v>
      </c>
      <c r="D329" t="s">
        <v>63</v>
      </c>
      <c r="E329" t="s">
        <v>339</v>
      </c>
      <c r="F329" t="s">
        <v>346</v>
      </c>
      <c r="G329">
        <v>77</v>
      </c>
      <c r="H329" s="304">
        <v>0.125</v>
      </c>
    </row>
    <row r="330" spans="1:8" x14ac:dyDescent="0.25">
      <c r="A330" t="s">
        <v>201</v>
      </c>
      <c r="B330" t="s">
        <v>201</v>
      </c>
      <c r="C330" t="s">
        <v>201</v>
      </c>
      <c r="D330" t="s">
        <v>63</v>
      </c>
      <c r="E330" t="s">
        <v>339</v>
      </c>
      <c r="F330" t="s">
        <v>347</v>
      </c>
      <c r="G330">
        <v>77</v>
      </c>
      <c r="H330" s="304">
        <v>0.1</v>
      </c>
    </row>
    <row r="331" spans="1:8" x14ac:dyDescent="0.25">
      <c r="A331" t="s">
        <v>201</v>
      </c>
      <c r="B331" t="s">
        <v>201</v>
      </c>
      <c r="C331" t="s">
        <v>201</v>
      </c>
      <c r="D331" t="s">
        <v>63</v>
      </c>
      <c r="E331" t="s">
        <v>339</v>
      </c>
      <c r="F331" t="s">
        <v>348</v>
      </c>
      <c r="G331">
        <v>77</v>
      </c>
      <c r="H331" s="304">
        <v>0.1</v>
      </c>
    </row>
    <row r="332" spans="1:8" x14ac:dyDescent="0.25">
      <c r="A332" t="s">
        <v>201</v>
      </c>
      <c r="B332" t="s">
        <v>201</v>
      </c>
      <c r="C332" t="s">
        <v>201</v>
      </c>
      <c r="D332" t="s">
        <v>64</v>
      </c>
      <c r="E332" t="s">
        <v>339</v>
      </c>
      <c r="F332" t="s">
        <v>340</v>
      </c>
      <c r="G332">
        <v>78</v>
      </c>
      <c r="H332" s="304">
        <v>1.4812000000000003</v>
      </c>
    </row>
    <row r="333" spans="1:8" x14ac:dyDescent="0.25">
      <c r="A333" t="s">
        <v>201</v>
      </c>
      <c r="B333" t="s">
        <v>201</v>
      </c>
      <c r="C333" t="s">
        <v>201</v>
      </c>
      <c r="D333" t="s">
        <v>64</v>
      </c>
      <c r="E333" t="s">
        <v>339</v>
      </c>
      <c r="F333" t="s">
        <v>341</v>
      </c>
      <c r="G333">
        <v>78</v>
      </c>
      <c r="H333" s="304">
        <v>3.9800946999999996E-2</v>
      </c>
    </row>
    <row r="334" spans="1:8" x14ac:dyDescent="0.25">
      <c r="A334" t="s">
        <v>201</v>
      </c>
      <c r="B334" t="s">
        <v>201</v>
      </c>
      <c r="C334" t="s">
        <v>201</v>
      </c>
      <c r="D334" t="s">
        <v>64</v>
      </c>
      <c r="E334" t="s">
        <v>339</v>
      </c>
      <c r="F334" t="s">
        <v>342</v>
      </c>
      <c r="G334">
        <v>78</v>
      </c>
      <c r="H334" s="304">
        <v>0.79351417700000004</v>
      </c>
    </row>
    <row r="335" spans="1:8" x14ac:dyDescent="0.25">
      <c r="A335" t="s">
        <v>201</v>
      </c>
      <c r="B335" t="s">
        <v>201</v>
      </c>
      <c r="C335" t="s">
        <v>201</v>
      </c>
      <c r="D335" t="s">
        <v>64</v>
      </c>
      <c r="E335" t="s">
        <v>339</v>
      </c>
      <c r="F335" t="s">
        <v>343</v>
      </c>
      <c r="G335">
        <v>78</v>
      </c>
      <c r="H335" s="304">
        <v>0.72748677000000028</v>
      </c>
    </row>
    <row r="336" spans="1:8" x14ac:dyDescent="0.25">
      <c r="A336" t="s">
        <v>201</v>
      </c>
      <c r="B336" t="s">
        <v>201</v>
      </c>
      <c r="C336" t="s">
        <v>201</v>
      </c>
      <c r="D336" t="s">
        <v>64</v>
      </c>
      <c r="E336" t="s">
        <v>339</v>
      </c>
      <c r="F336" t="s">
        <v>344</v>
      </c>
      <c r="G336">
        <v>78</v>
      </c>
      <c r="H336" s="304">
        <v>0.08</v>
      </c>
    </row>
    <row r="337" spans="1:8" x14ac:dyDescent="0.25">
      <c r="A337" t="s">
        <v>201</v>
      </c>
      <c r="B337" t="s">
        <v>201</v>
      </c>
      <c r="C337" t="s">
        <v>201</v>
      </c>
      <c r="D337" t="s">
        <v>64</v>
      </c>
      <c r="E337" t="s">
        <v>339</v>
      </c>
      <c r="F337" t="s">
        <v>345</v>
      </c>
      <c r="G337">
        <v>78</v>
      </c>
      <c r="H337" s="304">
        <v>0.08</v>
      </c>
    </row>
    <row r="338" spans="1:8" x14ac:dyDescent="0.25">
      <c r="A338" t="s">
        <v>201</v>
      </c>
      <c r="B338" t="s">
        <v>201</v>
      </c>
      <c r="C338" t="s">
        <v>201</v>
      </c>
      <c r="D338" t="s">
        <v>64</v>
      </c>
      <c r="E338" t="s">
        <v>339</v>
      </c>
      <c r="F338" t="s">
        <v>346</v>
      </c>
      <c r="G338">
        <v>78</v>
      </c>
      <c r="H338" s="304">
        <v>0.34</v>
      </c>
    </row>
    <row r="339" spans="1:8" x14ac:dyDescent="0.25">
      <c r="A339" t="s">
        <v>201</v>
      </c>
      <c r="B339" t="s">
        <v>201</v>
      </c>
      <c r="C339" t="s">
        <v>201</v>
      </c>
      <c r="D339" t="s">
        <v>64</v>
      </c>
      <c r="E339" t="s">
        <v>339</v>
      </c>
      <c r="F339" t="s">
        <v>347</v>
      </c>
      <c r="G339">
        <v>78</v>
      </c>
      <c r="H339" s="304">
        <v>2.7200000000000002E-2</v>
      </c>
    </row>
    <row r="340" spans="1:8" x14ac:dyDescent="0.25">
      <c r="A340" t="s">
        <v>201</v>
      </c>
      <c r="B340" t="s">
        <v>201</v>
      </c>
      <c r="C340" t="s">
        <v>201</v>
      </c>
      <c r="D340" t="s">
        <v>64</v>
      </c>
      <c r="E340" t="s">
        <v>339</v>
      </c>
      <c r="F340" t="s">
        <v>348</v>
      </c>
      <c r="G340">
        <v>78</v>
      </c>
      <c r="H340" s="304">
        <v>2.7200000000000002E-2</v>
      </c>
    </row>
    <row r="341" spans="1:8" x14ac:dyDescent="0.25">
      <c r="A341" t="s">
        <v>201</v>
      </c>
      <c r="B341" t="s">
        <v>201</v>
      </c>
      <c r="C341" t="s">
        <v>201</v>
      </c>
      <c r="D341" t="s">
        <v>65</v>
      </c>
      <c r="E341" t="s">
        <v>339</v>
      </c>
      <c r="F341" t="s">
        <v>340</v>
      </c>
      <c r="G341">
        <v>79</v>
      </c>
      <c r="H341" s="304">
        <v>2.96</v>
      </c>
    </row>
    <row r="342" spans="1:8" x14ac:dyDescent="0.25">
      <c r="A342" t="s">
        <v>201</v>
      </c>
      <c r="B342" t="s">
        <v>201</v>
      </c>
      <c r="C342" t="s">
        <v>201</v>
      </c>
      <c r="D342" t="s">
        <v>65</v>
      </c>
      <c r="E342" t="s">
        <v>339</v>
      </c>
      <c r="F342" t="s">
        <v>341</v>
      </c>
      <c r="G342">
        <v>79</v>
      </c>
      <c r="H342" s="304">
        <v>9.9633249999999993E-2</v>
      </c>
    </row>
    <row r="343" spans="1:8" x14ac:dyDescent="0.25">
      <c r="A343" t="s">
        <v>201</v>
      </c>
      <c r="B343" t="s">
        <v>201</v>
      </c>
      <c r="C343" t="s">
        <v>201</v>
      </c>
      <c r="D343" t="s">
        <v>65</v>
      </c>
      <c r="E343" t="s">
        <v>339</v>
      </c>
      <c r="F343" t="s">
        <v>342</v>
      </c>
      <c r="G343">
        <v>79</v>
      </c>
      <c r="H343" s="304">
        <v>1.2087648950000001</v>
      </c>
    </row>
    <row r="344" spans="1:8" x14ac:dyDescent="0.25">
      <c r="A344" t="s">
        <v>201</v>
      </c>
      <c r="B344" t="s">
        <v>201</v>
      </c>
      <c r="C344" t="s">
        <v>201</v>
      </c>
      <c r="D344" t="s">
        <v>65</v>
      </c>
      <c r="E344" t="s">
        <v>339</v>
      </c>
      <c r="F344" t="s">
        <v>343</v>
      </c>
      <c r="G344">
        <v>79</v>
      </c>
      <c r="H344" s="304">
        <v>1.7549999999999999</v>
      </c>
    </row>
    <row r="345" spans="1:8" x14ac:dyDescent="0.25">
      <c r="A345" t="s">
        <v>201</v>
      </c>
      <c r="B345" t="s">
        <v>201</v>
      </c>
      <c r="C345" t="s">
        <v>201</v>
      </c>
      <c r="D345" t="s">
        <v>65</v>
      </c>
      <c r="E345" t="s">
        <v>339</v>
      </c>
      <c r="F345" t="s">
        <v>344</v>
      </c>
      <c r="G345">
        <v>79</v>
      </c>
      <c r="H345" s="304">
        <v>1.4928250303830175</v>
      </c>
    </row>
    <row r="346" spans="1:8" x14ac:dyDescent="0.25">
      <c r="A346" t="s">
        <v>201</v>
      </c>
      <c r="B346" t="s">
        <v>201</v>
      </c>
      <c r="C346" t="s">
        <v>201</v>
      </c>
      <c r="D346" t="s">
        <v>65</v>
      </c>
      <c r="E346" t="s">
        <v>339</v>
      </c>
      <c r="F346" t="s">
        <v>345</v>
      </c>
      <c r="G346">
        <v>79</v>
      </c>
      <c r="H346" s="304">
        <v>1.3950552381823693</v>
      </c>
    </row>
    <row r="347" spans="1:8" x14ac:dyDescent="0.25">
      <c r="A347" t="s">
        <v>201</v>
      </c>
      <c r="B347" t="s">
        <v>201</v>
      </c>
      <c r="C347" t="s">
        <v>201</v>
      </c>
      <c r="D347" t="s">
        <v>65</v>
      </c>
      <c r="E347" t="s">
        <v>339</v>
      </c>
      <c r="F347" t="s">
        <v>346</v>
      </c>
      <c r="G347">
        <v>79</v>
      </c>
      <c r="H347" s="304">
        <v>0.623</v>
      </c>
    </row>
    <row r="348" spans="1:8" x14ac:dyDescent="0.25">
      <c r="A348" t="s">
        <v>201</v>
      </c>
      <c r="B348" t="s">
        <v>201</v>
      </c>
      <c r="C348" t="s">
        <v>201</v>
      </c>
      <c r="D348" t="s">
        <v>65</v>
      </c>
      <c r="E348" t="s">
        <v>339</v>
      </c>
      <c r="F348" t="s">
        <v>347</v>
      </c>
      <c r="G348">
        <v>79</v>
      </c>
      <c r="H348" s="304">
        <v>0.93002999392861985</v>
      </c>
    </row>
    <row r="349" spans="1:8" x14ac:dyDescent="0.25">
      <c r="A349" t="s">
        <v>201</v>
      </c>
      <c r="B349" t="s">
        <v>201</v>
      </c>
      <c r="C349" t="s">
        <v>201</v>
      </c>
      <c r="D349" t="s">
        <v>65</v>
      </c>
      <c r="E349" t="s">
        <v>339</v>
      </c>
      <c r="F349" t="s">
        <v>348</v>
      </c>
      <c r="G349">
        <v>79</v>
      </c>
      <c r="H349" s="304">
        <v>0.86911941338761611</v>
      </c>
    </row>
    <row r="350" spans="1:8" x14ac:dyDescent="0.25">
      <c r="A350" t="s">
        <v>201</v>
      </c>
      <c r="B350" t="s">
        <v>201</v>
      </c>
      <c r="C350" t="s">
        <v>201</v>
      </c>
      <c r="D350" t="s">
        <v>66</v>
      </c>
      <c r="E350" t="s">
        <v>339</v>
      </c>
      <c r="F350" t="s">
        <v>344</v>
      </c>
      <c r="G350">
        <v>80</v>
      </c>
      <c r="H350" s="304">
        <v>5.4</v>
      </c>
    </row>
    <row r="351" spans="1:8" x14ac:dyDescent="0.25">
      <c r="A351" t="s">
        <v>201</v>
      </c>
      <c r="B351" t="s">
        <v>201</v>
      </c>
      <c r="C351" t="s">
        <v>201</v>
      </c>
      <c r="D351" t="s">
        <v>66</v>
      </c>
      <c r="E351" t="s">
        <v>339</v>
      </c>
      <c r="F351" t="s">
        <v>345</v>
      </c>
      <c r="G351">
        <v>80</v>
      </c>
      <c r="H351" s="304">
        <v>5.4</v>
      </c>
    </row>
    <row r="352" spans="1:8" x14ac:dyDescent="0.25">
      <c r="A352" t="s">
        <v>201</v>
      </c>
      <c r="B352" t="s">
        <v>201</v>
      </c>
      <c r="C352" t="s">
        <v>201</v>
      </c>
      <c r="D352" t="s">
        <v>66</v>
      </c>
      <c r="E352" t="s">
        <v>339</v>
      </c>
      <c r="F352" t="s">
        <v>346</v>
      </c>
      <c r="G352">
        <v>80</v>
      </c>
      <c r="H352" s="304">
        <v>9.5000000000000001E-2</v>
      </c>
    </row>
    <row r="353" spans="1:8" x14ac:dyDescent="0.25">
      <c r="A353" t="s">
        <v>201</v>
      </c>
      <c r="B353" t="s">
        <v>201</v>
      </c>
      <c r="C353" t="s">
        <v>201</v>
      </c>
      <c r="D353" t="s">
        <v>66</v>
      </c>
      <c r="E353" t="s">
        <v>339</v>
      </c>
      <c r="F353" t="s">
        <v>347</v>
      </c>
      <c r="G353">
        <v>80</v>
      </c>
      <c r="H353" s="304">
        <v>0.51300000000000001</v>
      </c>
    </row>
    <row r="354" spans="1:8" x14ac:dyDescent="0.25">
      <c r="A354" t="s">
        <v>201</v>
      </c>
      <c r="B354" t="s">
        <v>201</v>
      </c>
      <c r="C354" t="s">
        <v>201</v>
      </c>
      <c r="D354" t="s">
        <v>66</v>
      </c>
      <c r="E354" t="s">
        <v>339</v>
      </c>
      <c r="F354" t="s">
        <v>348</v>
      </c>
      <c r="G354">
        <v>80</v>
      </c>
      <c r="H354" s="304">
        <v>0.51300000000000001</v>
      </c>
    </row>
    <row r="355" spans="1:8" x14ac:dyDescent="0.25">
      <c r="A355" t="s">
        <v>214</v>
      </c>
      <c r="B355" t="s">
        <v>214</v>
      </c>
      <c r="C355" t="s">
        <v>214</v>
      </c>
      <c r="D355" t="s">
        <v>68</v>
      </c>
      <c r="E355" t="s">
        <v>339</v>
      </c>
      <c r="F355" t="s">
        <v>340</v>
      </c>
      <c r="G355">
        <v>84</v>
      </c>
      <c r="H355" s="304">
        <v>632.02332524070528</v>
      </c>
    </row>
    <row r="356" spans="1:8" x14ac:dyDescent="0.25">
      <c r="A356" t="s">
        <v>214</v>
      </c>
      <c r="B356" t="s">
        <v>214</v>
      </c>
      <c r="C356" t="s">
        <v>214</v>
      </c>
      <c r="D356" t="s">
        <v>68</v>
      </c>
      <c r="E356" t="s">
        <v>339</v>
      </c>
      <c r="F356" t="s">
        <v>343</v>
      </c>
      <c r="G356">
        <v>84</v>
      </c>
      <c r="H356" s="304">
        <v>632.02332524070528</v>
      </c>
    </row>
    <row r="357" spans="1:8" x14ac:dyDescent="0.25">
      <c r="A357" t="s">
        <v>214</v>
      </c>
      <c r="B357" t="s">
        <v>214</v>
      </c>
      <c r="C357" t="s">
        <v>214</v>
      </c>
      <c r="D357" t="s">
        <v>68</v>
      </c>
      <c r="E357" t="s">
        <v>339</v>
      </c>
      <c r="F357" t="s">
        <v>344</v>
      </c>
      <c r="G357">
        <v>84</v>
      </c>
      <c r="H357" s="304">
        <v>632.02332524070528</v>
      </c>
    </row>
    <row r="358" spans="1:8" x14ac:dyDescent="0.25">
      <c r="A358" t="s">
        <v>214</v>
      </c>
      <c r="B358" t="s">
        <v>214</v>
      </c>
      <c r="C358" t="s">
        <v>214</v>
      </c>
      <c r="D358" t="s">
        <v>68</v>
      </c>
      <c r="E358" t="s">
        <v>339</v>
      </c>
      <c r="F358" t="s">
        <v>345</v>
      </c>
      <c r="G358">
        <v>84</v>
      </c>
      <c r="H358" s="304">
        <v>632.02332524070528</v>
      </c>
    </row>
    <row r="359" spans="1:8" x14ac:dyDescent="0.25">
      <c r="A359" t="s">
        <v>214</v>
      </c>
      <c r="B359" t="s">
        <v>214</v>
      </c>
      <c r="C359" t="s">
        <v>214</v>
      </c>
      <c r="D359" t="s">
        <v>68</v>
      </c>
      <c r="E359" t="s">
        <v>339</v>
      </c>
      <c r="F359" t="s">
        <v>346</v>
      </c>
      <c r="G359">
        <v>84</v>
      </c>
      <c r="H359" s="304">
        <v>2.5972429865201825E-2</v>
      </c>
    </row>
    <row r="360" spans="1:8" x14ac:dyDescent="0.25">
      <c r="A360" t="s">
        <v>214</v>
      </c>
      <c r="B360" t="s">
        <v>214</v>
      </c>
      <c r="C360" t="s">
        <v>214</v>
      </c>
      <c r="D360" t="s">
        <v>68</v>
      </c>
      <c r="E360" t="s">
        <v>339</v>
      </c>
      <c r="F360" t="s">
        <v>347</v>
      </c>
      <c r="G360">
        <v>84</v>
      </c>
      <c r="H360" s="304">
        <v>16.415181487985862</v>
      </c>
    </row>
    <row r="361" spans="1:8" x14ac:dyDescent="0.25">
      <c r="A361" t="s">
        <v>214</v>
      </c>
      <c r="B361" t="s">
        <v>214</v>
      </c>
      <c r="C361" t="s">
        <v>214</v>
      </c>
      <c r="D361" t="s">
        <v>68</v>
      </c>
      <c r="E361" t="s">
        <v>339</v>
      </c>
      <c r="F361" t="s">
        <v>348</v>
      </c>
      <c r="G361">
        <v>84</v>
      </c>
      <c r="H361" s="304">
        <v>16.415181487985862</v>
      </c>
    </row>
    <row r="362" spans="1:8" x14ac:dyDescent="0.25">
      <c r="A362" t="s">
        <v>214</v>
      </c>
      <c r="B362" t="s">
        <v>214</v>
      </c>
      <c r="C362" t="s">
        <v>214</v>
      </c>
      <c r="D362" t="s">
        <v>69</v>
      </c>
      <c r="E362" t="s">
        <v>339</v>
      </c>
      <c r="F362" t="s">
        <v>340</v>
      </c>
      <c r="G362">
        <v>85</v>
      </c>
      <c r="H362" s="304">
        <v>237.04558</v>
      </c>
    </row>
    <row r="363" spans="1:8" x14ac:dyDescent="0.25">
      <c r="A363" t="s">
        <v>214</v>
      </c>
      <c r="B363" t="s">
        <v>214</v>
      </c>
      <c r="C363" t="s">
        <v>214</v>
      </c>
      <c r="D363" t="s">
        <v>69</v>
      </c>
      <c r="E363" t="s">
        <v>339</v>
      </c>
      <c r="F363" t="s">
        <v>343</v>
      </c>
      <c r="G363">
        <v>85</v>
      </c>
      <c r="H363" s="304">
        <v>237.04558</v>
      </c>
    </row>
    <row r="364" spans="1:8" x14ac:dyDescent="0.25">
      <c r="A364" t="s">
        <v>214</v>
      </c>
      <c r="B364" t="s">
        <v>214</v>
      </c>
      <c r="C364" t="s">
        <v>214</v>
      </c>
      <c r="D364" t="s">
        <v>69</v>
      </c>
      <c r="E364" t="s">
        <v>339</v>
      </c>
      <c r="F364" t="s">
        <v>344</v>
      </c>
      <c r="G364">
        <v>85</v>
      </c>
      <c r="H364" s="304">
        <v>237.04558</v>
      </c>
    </row>
    <row r="365" spans="1:8" x14ac:dyDescent="0.25">
      <c r="A365" t="s">
        <v>214</v>
      </c>
      <c r="B365" t="s">
        <v>214</v>
      </c>
      <c r="C365" t="s">
        <v>214</v>
      </c>
      <c r="D365" t="s">
        <v>69</v>
      </c>
      <c r="E365" t="s">
        <v>339</v>
      </c>
      <c r="F365" t="s">
        <v>345</v>
      </c>
      <c r="G365">
        <v>85</v>
      </c>
      <c r="H365" s="304">
        <v>237.04558</v>
      </c>
    </row>
    <row r="366" spans="1:8" x14ac:dyDescent="0.25">
      <c r="A366" t="s">
        <v>214</v>
      </c>
      <c r="B366" t="s">
        <v>214</v>
      </c>
      <c r="C366" t="s">
        <v>214</v>
      </c>
      <c r="D366" t="s">
        <v>69</v>
      </c>
      <c r="E366" t="s">
        <v>339</v>
      </c>
      <c r="F366" t="s">
        <v>346</v>
      </c>
      <c r="G366">
        <v>85</v>
      </c>
      <c r="H366" s="304">
        <v>2.9487499999999996E-2</v>
      </c>
    </row>
    <row r="367" spans="1:8" x14ac:dyDescent="0.25">
      <c r="A367" t="s">
        <v>214</v>
      </c>
      <c r="B367" t="s">
        <v>214</v>
      </c>
      <c r="C367" t="s">
        <v>214</v>
      </c>
      <c r="D367" t="s">
        <v>69</v>
      </c>
      <c r="E367" t="s">
        <v>339</v>
      </c>
      <c r="F367" t="s">
        <v>347</v>
      </c>
      <c r="G367">
        <v>85</v>
      </c>
      <c r="H367" s="304">
        <v>6.989881540249999</v>
      </c>
    </row>
    <row r="368" spans="1:8" x14ac:dyDescent="0.25">
      <c r="A368" t="s">
        <v>214</v>
      </c>
      <c r="B368" t="s">
        <v>214</v>
      </c>
      <c r="C368" t="s">
        <v>214</v>
      </c>
      <c r="D368" t="s">
        <v>69</v>
      </c>
      <c r="E368" t="s">
        <v>339</v>
      </c>
      <c r="F368" t="s">
        <v>348</v>
      </c>
      <c r="G368">
        <v>85</v>
      </c>
      <c r="H368" s="304">
        <v>6.989881540249999</v>
      </c>
    </row>
    <row r="369" spans="1:8" x14ac:dyDescent="0.25">
      <c r="A369" t="s">
        <v>214</v>
      </c>
      <c r="B369" t="s">
        <v>214</v>
      </c>
      <c r="C369" t="s">
        <v>214</v>
      </c>
      <c r="D369" t="s">
        <v>70</v>
      </c>
      <c r="E369" t="s">
        <v>339</v>
      </c>
      <c r="F369" t="s">
        <v>340</v>
      </c>
      <c r="G369">
        <v>86</v>
      </c>
      <c r="H369" s="304">
        <v>73.368622283104344</v>
      </c>
    </row>
    <row r="370" spans="1:8" x14ac:dyDescent="0.25">
      <c r="A370" t="s">
        <v>214</v>
      </c>
      <c r="B370" t="s">
        <v>214</v>
      </c>
      <c r="C370" t="s">
        <v>214</v>
      </c>
      <c r="D370" t="s">
        <v>70</v>
      </c>
      <c r="E370" t="s">
        <v>339</v>
      </c>
      <c r="F370" t="s">
        <v>343</v>
      </c>
      <c r="G370">
        <v>86</v>
      </c>
      <c r="H370" s="304">
        <v>73.368622283104344</v>
      </c>
    </row>
    <row r="371" spans="1:8" x14ac:dyDescent="0.25">
      <c r="A371" t="s">
        <v>214</v>
      </c>
      <c r="B371" t="s">
        <v>214</v>
      </c>
      <c r="C371" t="s">
        <v>214</v>
      </c>
      <c r="D371" t="s">
        <v>70</v>
      </c>
      <c r="E371" t="s">
        <v>339</v>
      </c>
      <c r="F371" t="s">
        <v>344</v>
      </c>
      <c r="G371">
        <v>86</v>
      </c>
      <c r="H371" s="304">
        <v>73.368622283104344</v>
      </c>
    </row>
    <row r="372" spans="1:8" x14ac:dyDescent="0.25">
      <c r="A372" t="s">
        <v>214</v>
      </c>
      <c r="B372" t="s">
        <v>214</v>
      </c>
      <c r="C372" t="s">
        <v>214</v>
      </c>
      <c r="D372" t="s">
        <v>70</v>
      </c>
      <c r="E372" t="s">
        <v>339</v>
      </c>
      <c r="F372" t="s">
        <v>345</v>
      </c>
      <c r="G372">
        <v>86</v>
      </c>
      <c r="H372" s="304">
        <v>73.368622283104344</v>
      </c>
    </row>
    <row r="373" spans="1:8" x14ac:dyDescent="0.25">
      <c r="A373" t="s">
        <v>214</v>
      </c>
      <c r="B373" t="s">
        <v>214</v>
      </c>
      <c r="C373" t="s">
        <v>214</v>
      </c>
      <c r="D373" t="s">
        <v>70</v>
      </c>
      <c r="E373" t="s">
        <v>339</v>
      </c>
      <c r="F373" t="s">
        <v>346</v>
      </c>
      <c r="G373">
        <v>86</v>
      </c>
      <c r="H373" s="304">
        <v>7.2099999999999997E-2</v>
      </c>
    </row>
    <row r="374" spans="1:8" x14ac:dyDescent="0.25">
      <c r="A374" t="s">
        <v>214</v>
      </c>
      <c r="B374" t="s">
        <v>214</v>
      </c>
      <c r="C374" t="s">
        <v>214</v>
      </c>
      <c r="D374" t="s">
        <v>70</v>
      </c>
      <c r="E374" t="s">
        <v>339</v>
      </c>
      <c r="F374" t="s">
        <v>347</v>
      </c>
      <c r="G374">
        <v>86</v>
      </c>
      <c r="H374" s="304">
        <v>5.2898776666118232</v>
      </c>
    </row>
    <row r="375" spans="1:8" x14ac:dyDescent="0.25">
      <c r="A375" t="s">
        <v>214</v>
      </c>
      <c r="B375" t="s">
        <v>214</v>
      </c>
      <c r="C375" t="s">
        <v>214</v>
      </c>
      <c r="D375" t="s">
        <v>70</v>
      </c>
      <c r="E375" t="s">
        <v>339</v>
      </c>
      <c r="F375" t="s">
        <v>348</v>
      </c>
      <c r="G375">
        <v>86</v>
      </c>
      <c r="H375" s="304">
        <v>5.2898776666118232</v>
      </c>
    </row>
    <row r="376" spans="1:8" x14ac:dyDescent="0.25">
      <c r="A376" t="s">
        <v>214</v>
      </c>
      <c r="B376" t="s">
        <v>214</v>
      </c>
      <c r="C376" t="s">
        <v>214</v>
      </c>
      <c r="D376" t="s">
        <v>71</v>
      </c>
      <c r="E376" t="s">
        <v>339</v>
      </c>
      <c r="F376" t="s">
        <v>340</v>
      </c>
      <c r="G376">
        <v>87</v>
      </c>
      <c r="H376" s="304">
        <v>3.0746199999999999</v>
      </c>
    </row>
    <row r="377" spans="1:8" x14ac:dyDescent="0.25">
      <c r="A377" t="s">
        <v>214</v>
      </c>
      <c r="B377" t="s">
        <v>214</v>
      </c>
      <c r="C377" t="s">
        <v>214</v>
      </c>
      <c r="D377" t="s">
        <v>71</v>
      </c>
      <c r="E377" t="s">
        <v>339</v>
      </c>
      <c r="F377" t="s">
        <v>341</v>
      </c>
      <c r="G377">
        <v>87</v>
      </c>
      <c r="H377" s="304">
        <v>4.2561325999999997E-2</v>
      </c>
    </row>
    <row r="378" spans="1:8" x14ac:dyDescent="0.25">
      <c r="A378" t="s">
        <v>214</v>
      </c>
      <c r="B378" t="s">
        <v>214</v>
      </c>
      <c r="C378" t="s">
        <v>214</v>
      </c>
      <c r="D378" t="s">
        <v>71</v>
      </c>
      <c r="E378" t="s">
        <v>339</v>
      </c>
      <c r="F378" t="s">
        <v>342</v>
      </c>
      <c r="G378">
        <v>87</v>
      </c>
      <c r="H378" s="304">
        <v>2.2118849410000001</v>
      </c>
    </row>
    <row r="379" spans="1:8" x14ac:dyDescent="0.25">
      <c r="A379" t="s">
        <v>214</v>
      </c>
      <c r="B379" t="s">
        <v>214</v>
      </c>
      <c r="C379" t="s">
        <v>214</v>
      </c>
      <c r="D379" t="s">
        <v>71</v>
      </c>
      <c r="E379" t="s">
        <v>339</v>
      </c>
      <c r="F379" t="s">
        <v>343</v>
      </c>
      <c r="G379">
        <v>87</v>
      </c>
      <c r="H379" s="304">
        <v>0.90529638499999976</v>
      </c>
    </row>
    <row r="380" spans="1:8" x14ac:dyDescent="0.25">
      <c r="A380" t="s">
        <v>214</v>
      </c>
      <c r="B380" t="s">
        <v>214</v>
      </c>
      <c r="C380" t="s">
        <v>214</v>
      </c>
      <c r="D380" t="s">
        <v>71</v>
      </c>
      <c r="E380" t="s">
        <v>339</v>
      </c>
      <c r="F380" t="s">
        <v>344</v>
      </c>
      <c r="G380">
        <v>87</v>
      </c>
      <c r="H380" s="304">
        <v>0.90529638499999976</v>
      </c>
    </row>
    <row r="381" spans="1:8" x14ac:dyDescent="0.25">
      <c r="A381" t="s">
        <v>214</v>
      </c>
      <c r="B381" t="s">
        <v>214</v>
      </c>
      <c r="C381" t="s">
        <v>214</v>
      </c>
      <c r="D381" t="s">
        <v>71</v>
      </c>
      <c r="E381" t="s">
        <v>339</v>
      </c>
      <c r="F381" t="s">
        <v>345</v>
      </c>
      <c r="G381">
        <v>87</v>
      </c>
      <c r="H381" s="304">
        <v>0.90529638499999976</v>
      </c>
    </row>
    <row r="382" spans="1:8" x14ac:dyDescent="0.25">
      <c r="A382" t="s">
        <v>214</v>
      </c>
      <c r="B382" t="s">
        <v>214</v>
      </c>
      <c r="C382" t="s">
        <v>214</v>
      </c>
      <c r="D382" t="s">
        <v>71</v>
      </c>
      <c r="E382" t="s">
        <v>339</v>
      </c>
      <c r="F382" t="s">
        <v>346</v>
      </c>
      <c r="G382">
        <v>87</v>
      </c>
      <c r="H382" s="304">
        <v>0.17</v>
      </c>
    </row>
    <row r="383" spans="1:8" x14ac:dyDescent="0.25">
      <c r="A383" t="s">
        <v>214</v>
      </c>
      <c r="B383" t="s">
        <v>214</v>
      </c>
      <c r="C383" t="s">
        <v>214</v>
      </c>
      <c r="D383" t="s">
        <v>71</v>
      </c>
      <c r="E383" t="s">
        <v>339</v>
      </c>
      <c r="F383" t="s">
        <v>347</v>
      </c>
      <c r="G383">
        <v>87</v>
      </c>
      <c r="H383" s="304">
        <v>0.15390038544999998</v>
      </c>
    </row>
    <row r="384" spans="1:8" x14ac:dyDescent="0.25">
      <c r="A384" t="s">
        <v>214</v>
      </c>
      <c r="B384" t="s">
        <v>214</v>
      </c>
      <c r="C384" t="s">
        <v>214</v>
      </c>
      <c r="D384" t="s">
        <v>71</v>
      </c>
      <c r="E384" t="s">
        <v>339</v>
      </c>
      <c r="F384" t="s">
        <v>348</v>
      </c>
      <c r="G384">
        <v>87</v>
      </c>
      <c r="H384" s="304">
        <v>0.15390038544999998</v>
      </c>
    </row>
    <row r="385" spans="1:8" x14ac:dyDescent="0.25">
      <c r="A385" t="s">
        <v>338</v>
      </c>
      <c r="B385" t="s">
        <v>116</v>
      </c>
      <c r="C385" t="s">
        <v>116</v>
      </c>
      <c r="D385" t="s">
        <v>248</v>
      </c>
      <c r="E385" t="s">
        <v>355</v>
      </c>
      <c r="F385" t="s">
        <v>340</v>
      </c>
      <c r="G385">
        <v>11</v>
      </c>
      <c r="H385" s="304">
        <v>125.81492185459999</v>
      </c>
    </row>
    <row r="386" spans="1:8" x14ac:dyDescent="0.25">
      <c r="A386" t="s">
        <v>338</v>
      </c>
      <c r="B386" t="s">
        <v>116</v>
      </c>
      <c r="C386" t="s">
        <v>116</v>
      </c>
      <c r="D386" t="s">
        <v>248</v>
      </c>
      <c r="E386" t="s">
        <v>355</v>
      </c>
      <c r="F386" t="s">
        <v>341</v>
      </c>
      <c r="G386">
        <v>11</v>
      </c>
      <c r="H386" s="304">
        <v>9.6287013669999997</v>
      </c>
    </row>
    <row r="387" spans="1:8" x14ac:dyDescent="0.25">
      <c r="A387" t="s">
        <v>338</v>
      </c>
      <c r="B387" t="s">
        <v>116</v>
      </c>
      <c r="C387" t="s">
        <v>116</v>
      </c>
      <c r="D387" t="s">
        <v>248</v>
      </c>
      <c r="E387" t="s">
        <v>355</v>
      </c>
      <c r="F387" t="s">
        <v>342</v>
      </c>
      <c r="G387">
        <v>11</v>
      </c>
      <c r="H387" s="304">
        <v>32.685468039</v>
      </c>
    </row>
    <row r="388" spans="1:8" x14ac:dyDescent="0.25">
      <c r="A388" t="s">
        <v>338</v>
      </c>
      <c r="B388" t="s">
        <v>116</v>
      </c>
      <c r="C388" t="s">
        <v>116</v>
      </c>
      <c r="D388" t="s">
        <v>248</v>
      </c>
      <c r="E388" t="s">
        <v>355</v>
      </c>
      <c r="F388" t="s">
        <v>343</v>
      </c>
      <c r="G388">
        <v>11</v>
      </c>
      <c r="H388" s="304">
        <v>102.75815518259998</v>
      </c>
    </row>
    <row r="389" spans="1:8" x14ac:dyDescent="0.25">
      <c r="A389" t="s">
        <v>338</v>
      </c>
      <c r="B389" t="s">
        <v>116</v>
      </c>
      <c r="C389" t="s">
        <v>116</v>
      </c>
      <c r="D389" t="s">
        <v>248</v>
      </c>
      <c r="E389" t="s">
        <v>355</v>
      </c>
      <c r="F389" t="s">
        <v>344</v>
      </c>
      <c r="G389">
        <v>11</v>
      </c>
      <c r="H389" s="304">
        <v>43.1</v>
      </c>
    </row>
    <row r="390" spans="1:8" x14ac:dyDescent="0.25">
      <c r="A390" t="s">
        <v>338</v>
      </c>
      <c r="B390" t="s">
        <v>116</v>
      </c>
      <c r="C390" t="s">
        <v>116</v>
      </c>
      <c r="D390" t="s">
        <v>248</v>
      </c>
      <c r="E390" t="s">
        <v>355</v>
      </c>
      <c r="F390" t="s">
        <v>345</v>
      </c>
      <c r="G390">
        <v>11</v>
      </c>
      <c r="H390" s="304">
        <v>33.471298633000004</v>
      </c>
    </row>
    <row r="391" spans="1:8" x14ac:dyDescent="0.25">
      <c r="A391" t="s">
        <v>338</v>
      </c>
      <c r="B391" t="s">
        <v>116</v>
      </c>
      <c r="C391" t="s">
        <v>116</v>
      </c>
      <c r="D391" t="s">
        <v>248</v>
      </c>
      <c r="E391" t="s">
        <v>355</v>
      </c>
      <c r="F391" t="s">
        <v>346</v>
      </c>
      <c r="G391">
        <v>11</v>
      </c>
      <c r="H391" s="304">
        <v>0.11</v>
      </c>
    </row>
    <row r="392" spans="1:8" x14ac:dyDescent="0.25">
      <c r="A392" t="s">
        <v>338</v>
      </c>
      <c r="B392" t="s">
        <v>116</v>
      </c>
      <c r="C392" t="s">
        <v>116</v>
      </c>
      <c r="D392" t="s">
        <v>248</v>
      </c>
      <c r="E392" t="s">
        <v>355</v>
      </c>
      <c r="F392" t="s">
        <v>347</v>
      </c>
      <c r="G392">
        <v>11</v>
      </c>
      <c r="H392" s="304">
        <v>4.7410000000000005</v>
      </c>
    </row>
    <row r="393" spans="1:8" x14ac:dyDescent="0.25">
      <c r="A393" t="s">
        <v>338</v>
      </c>
      <c r="B393" t="s">
        <v>116</v>
      </c>
      <c r="C393" t="s">
        <v>116</v>
      </c>
      <c r="D393" t="s">
        <v>248</v>
      </c>
      <c r="E393" t="s">
        <v>355</v>
      </c>
      <c r="F393" t="s">
        <v>348</v>
      </c>
      <c r="G393">
        <v>11</v>
      </c>
      <c r="H393" s="304">
        <v>3.6818428496300002</v>
      </c>
    </row>
    <row r="394" spans="1:8" x14ac:dyDescent="0.25">
      <c r="A394" t="s">
        <v>338</v>
      </c>
      <c r="B394" t="s">
        <v>116</v>
      </c>
      <c r="C394" t="s">
        <v>116</v>
      </c>
      <c r="D394" t="s">
        <v>125</v>
      </c>
      <c r="E394" t="s">
        <v>355</v>
      </c>
      <c r="F394" t="s">
        <v>340</v>
      </c>
      <c r="G394">
        <v>12</v>
      </c>
      <c r="H394" s="304">
        <v>51.420280650000009</v>
      </c>
    </row>
    <row r="395" spans="1:8" x14ac:dyDescent="0.25">
      <c r="A395" t="s">
        <v>338</v>
      </c>
      <c r="B395" t="s">
        <v>116</v>
      </c>
      <c r="C395" t="s">
        <v>116</v>
      </c>
      <c r="D395" t="s">
        <v>125</v>
      </c>
      <c r="E395" t="s">
        <v>355</v>
      </c>
      <c r="F395" t="s">
        <v>341</v>
      </c>
      <c r="G395">
        <v>12</v>
      </c>
      <c r="H395" s="304">
        <v>2.0371817140000004</v>
      </c>
    </row>
    <row r="396" spans="1:8" x14ac:dyDescent="0.25">
      <c r="A396" t="s">
        <v>338</v>
      </c>
      <c r="B396" t="s">
        <v>116</v>
      </c>
      <c r="C396" t="s">
        <v>116</v>
      </c>
      <c r="D396" t="s">
        <v>125</v>
      </c>
      <c r="E396" t="s">
        <v>355</v>
      </c>
      <c r="F396" t="s">
        <v>342</v>
      </c>
      <c r="G396">
        <v>12</v>
      </c>
      <c r="H396" s="304">
        <v>9.9398737990000008</v>
      </c>
    </row>
    <row r="397" spans="1:8" x14ac:dyDescent="0.25">
      <c r="A397" t="s">
        <v>338</v>
      </c>
      <c r="B397" t="s">
        <v>116</v>
      </c>
      <c r="C397" t="s">
        <v>116</v>
      </c>
      <c r="D397" t="s">
        <v>125</v>
      </c>
      <c r="E397" t="s">
        <v>355</v>
      </c>
      <c r="F397" t="s">
        <v>343</v>
      </c>
      <c r="G397">
        <v>12</v>
      </c>
      <c r="H397" s="304">
        <v>43.517588565000011</v>
      </c>
    </row>
    <row r="398" spans="1:8" x14ac:dyDescent="0.25">
      <c r="A398" t="s">
        <v>338</v>
      </c>
      <c r="B398" t="s">
        <v>116</v>
      </c>
      <c r="C398" t="s">
        <v>116</v>
      </c>
      <c r="D398" t="s">
        <v>125</v>
      </c>
      <c r="E398" t="s">
        <v>355</v>
      </c>
      <c r="F398" t="s">
        <v>344</v>
      </c>
      <c r="G398">
        <v>12</v>
      </c>
      <c r="H398" s="304">
        <v>32.5</v>
      </c>
    </row>
    <row r="399" spans="1:8" x14ac:dyDescent="0.25">
      <c r="A399" t="s">
        <v>338</v>
      </c>
      <c r="B399" t="s">
        <v>116</v>
      </c>
      <c r="C399" t="s">
        <v>116</v>
      </c>
      <c r="D399" t="s">
        <v>125</v>
      </c>
      <c r="E399" t="s">
        <v>355</v>
      </c>
      <c r="F399" t="s">
        <v>345</v>
      </c>
      <c r="G399">
        <v>12</v>
      </c>
      <c r="H399" s="304">
        <v>32.5</v>
      </c>
    </row>
    <row r="400" spans="1:8" x14ac:dyDescent="0.25">
      <c r="A400" t="s">
        <v>338</v>
      </c>
      <c r="B400" t="s">
        <v>116</v>
      </c>
      <c r="C400" t="s">
        <v>116</v>
      </c>
      <c r="D400" t="s">
        <v>125</v>
      </c>
      <c r="E400" t="s">
        <v>355</v>
      </c>
      <c r="F400" t="s">
        <v>346</v>
      </c>
      <c r="G400">
        <v>12</v>
      </c>
      <c r="H400" s="304">
        <v>0.1</v>
      </c>
    </row>
    <row r="401" spans="1:8" x14ac:dyDescent="0.25">
      <c r="A401" t="s">
        <v>338</v>
      </c>
      <c r="B401" t="s">
        <v>116</v>
      </c>
      <c r="C401" t="s">
        <v>116</v>
      </c>
      <c r="D401" t="s">
        <v>125</v>
      </c>
      <c r="E401" t="s">
        <v>355</v>
      </c>
      <c r="F401" t="s">
        <v>347</v>
      </c>
      <c r="G401">
        <v>12</v>
      </c>
      <c r="H401" s="304">
        <v>3.25</v>
      </c>
    </row>
    <row r="402" spans="1:8" x14ac:dyDescent="0.25">
      <c r="A402" t="s">
        <v>338</v>
      </c>
      <c r="B402" t="s">
        <v>116</v>
      </c>
      <c r="C402" t="s">
        <v>116</v>
      </c>
      <c r="D402" t="s">
        <v>125</v>
      </c>
      <c r="E402" t="s">
        <v>355</v>
      </c>
      <c r="F402" t="s">
        <v>348</v>
      </c>
      <c r="G402">
        <v>12</v>
      </c>
      <c r="H402" s="304">
        <v>3.25</v>
      </c>
    </row>
    <row r="403" spans="1:8" x14ac:dyDescent="0.25">
      <c r="A403" t="s">
        <v>338</v>
      </c>
      <c r="B403" t="s">
        <v>116</v>
      </c>
      <c r="C403" t="s">
        <v>116</v>
      </c>
      <c r="D403" t="s">
        <v>249</v>
      </c>
      <c r="E403" t="s">
        <v>355</v>
      </c>
      <c r="F403" t="s">
        <v>340</v>
      </c>
      <c r="G403">
        <v>13</v>
      </c>
      <c r="H403" s="304">
        <v>7.4643526200000005</v>
      </c>
    </row>
    <row r="404" spans="1:8" x14ac:dyDescent="0.25">
      <c r="A404" t="s">
        <v>338</v>
      </c>
      <c r="B404" t="s">
        <v>116</v>
      </c>
      <c r="C404" t="s">
        <v>116</v>
      </c>
      <c r="D404" t="s">
        <v>249</v>
      </c>
      <c r="E404" t="s">
        <v>355</v>
      </c>
      <c r="F404" t="s">
        <v>341</v>
      </c>
      <c r="G404">
        <v>13</v>
      </c>
      <c r="H404" s="304">
        <v>2.0411093600000001</v>
      </c>
    </row>
    <row r="405" spans="1:8" x14ac:dyDescent="0.25">
      <c r="A405" t="s">
        <v>338</v>
      </c>
      <c r="B405" t="s">
        <v>116</v>
      </c>
      <c r="C405" t="s">
        <v>116</v>
      </c>
      <c r="D405" t="s">
        <v>249</v>
      </c>
      <c r="E405" t="s">
        <v>355</v>
      </c>
      <c r="F405" t="s">
        <v>342</v>
      </c>
      <c r="G405">
        <v>13</v>
      </c>
      <c r="H405" s="304">
        <v>0.86607175600000008</v>
      </c>
    </row>
    <row r="406" spans="1:8" x14ac:dyDescent="0.25">
      <c r="A406" t="s">
        <v>338</v>
      </c>
      <c r="B406" t="s">
        <v>116</v>
      </c>
      <c r="C406" t="s">
        <v>116</v>
      </c>
      <c r="D406" t="s">
        <v>249</v>
      </c>
      <c r="E406" t="s">
        <v>355</v>
      </c>
      <c r="F406" t="s">
        <v>343</v>
      </c>
      <c r="G406">
        <v>13</v>
      </c>
      <c r="H406" s="304">
        <v>8.6393902239999996</v>
      </c>
    </row>
    <row r="407" spans="1:8" x14ac:dyDescent="0.25">
      <c r="A407" t="s">
        <v>338</v>
      </c>
      <c r="B407" t="s">
        <v>116</v>
      </c>
      <c r="C407" t="s">
        <v>116</v>
      </c>
      <c r="D407" t="s">
        <v>249</v>
      </c>
      <c r="E407" t="s">
        <v>355</v>
      </c>
      <c r="F407" t="s">
        <v>344</v>
      </c>
      <c r="G407">
        <v>13</v>
      </c>
      <c r="H407" s="304">
        <v>0.5</v>
      </c>
    </row>
    <row r="408" spans="1:8" x14ac:dyDescent="0.25">
      <c r="A408" t="s">
        <v>338</v>
      </c>
      <c r="B408" t="s">
        <v>116</v>
      </c>
      <c r="C408" t="s">
        <v>116</v>
      </c>
      <c r="D408" t="s">
        <v>249</v>
      </c>
      <c r="E408" t="s">
        <v>355</v>
      </c>
      <c r="F408" t="s">
        <v>345</v>
      </c>
      <c r="G408">
        <v>13</v>
      </c>
      <c r="H408" s="304">
        <v>0.43199533916550181</v>
      </c>
    </row>
    <row r="409" spans="1:8" x14ac:dyDescent="0.25">
      <c r="A409" t="s">
        <v>338</v>
      </c>
      <c r="B409" t="s">
        <v>116</v>
      </c>
      <c r="C409" t="s">
        <v>116</v>
      </c>
      <c r="D409" t="s">
        <v>249</v>
      </c>
      <c r="E409" t="s">
        <v>355</v>
      </c>
      <c r="F409" t="s">
        <v>346</v>
      </c>
      <c r="G409">
        <v>13</v>
      </c>
      <c r="H409" s="304">
        <v>0.12</v>
      </c>
    </row>
    <row r="410" spans="1:8" x14ac:dyDescent="0.25">
      <c r="A410" t="s">
        <v>338</v>
      </c>
      <c r="B410" t="s">
        <v>116</v>
      </c>
      <c r="C410" t="s">
        <v>116</v>
      </c>
      <c r="D410" t="s">
        <v>249</v>
      </c>
      <c r="E410" t="s">
        <v>355</v>
      </c>
      <c r="F410" t="s">
        <v>347</v>
      </c>
      <c r="G410">
        <v>13</v>
      </c>
      <c r="H410" s="304">
        <v>0.06</v>
      </c>
    </row>
    <row r="411" spans="1:8" x14ac:dyDescent="0.25">
      <c r="A411" t="s">
        <v>338</v>
      </c>
      <c r="B411" t="s">
        <v>116</v>
      </c>
      <c r="C411" t="s">
        <v>116</v>
      </c>
      <c r="D411" t="s">
        <v>249</v>
      </c>
      <c r="E411" t="s">
        <v>355</v>
      </c>
      <c r="F411" t="s">
        <v>348</v>
      </c>
      <c r="G411">
        <v>13</v>
      </c>
      <c r="H411" s="304">
        <v>5.1839440699860219E-2</v>
      </c>
    </row>
    <row r="412" spans="1:8" x14ac:dyDescent="0.25">
      <c r="A412" t="s">
        <v>338</v>
      </c>
      <c r="B412" t="s">
        <v>116</v>
      </c>
      <c r="C412" t="s">
        <v>116</v>
      </c>
      <c r="D412" t="s">
        <v>250</v>
      </c>
      <c r="E412" t="s">
        <v>355</v>
      </c>
      <c r="F412" t="s">
        <v>340</v>
      </c>
      <c r="G412">
        <v>14</v>
      </c>
      <c r="H412" s="304">
        <v>53.115733007999985</v>
      </c>
    </row>
    <row r="413" spans="1:8" x14ac:dyDescent="0.25">
      <c r="A413" t="s">
        <v>338</v>
      </c>
      <c r="B413" t="s">
        <v>116</v>
      </c>
      <c r="C413" t="s">
        <v>116</v>
      </c>
      <c r="D413" t="s">
        <v>250</v>
      </c>
      <c r="E413" t="s">
        <v>355</v>
      </c>
      <c r="F413" t="s">
        <v>341</v>
      </c>
      <c r="G413">
        <v>14</v>
      </c>
      <c r="H413" s="304">
        <v>26.101975001</v>
      </c>
    </row>
    <row r="414" spans="1:8" x14ac:dyDescent="0.25">
      <c r="A414" t="s">
        <v>338</v>
      </c>
      <c r="B414" t="s">
        <v>116</v>
      </c>
      <c r="C414" t="s">
        <v>116</v>
      </c>
      <c r="D414" t="s">
        <v>250</v>
      </c>
      <c r="E414" t="s">
        <v>355</v>
      </c>
      <c r="F414" t="s">
        <v>342</v>
      </c>
      <c r="G414">
        <v>14</v>
      </c>
      <c r="H414" s="304">
        <v>4.170806582</v>
      </c>
    </row>
    <row r="415" spans="1:8" x14ac:dyDescent="0.25">
      <c r="A415" t="s">
        <v>338</v>
      </c>
      <c r="B415" t="s">
        <v>116</v>
      </c>
      <c r="C415" t="s">
        <v>116</v>
      </c>
      <c r="D415" t="s">
        <v>250</v>
      </c>
      <c r="E415" t="s">
        <v>355</v>
      </c>
      <c r="F415" t="s">
        <v>343</v>
      </c>
      <c r="G415">
        <v>14</v>
      </c>
      <c r="H415" s="304">
        <v>75.04690142699998</v>
      </c>
    </row>
    <row r="416" spans="1:8" x14ac:dyDescent="0.25">
      <c r="A416" t="s">
        <v>338</v>
      </c>
      <c r="B416" t="s">
        <v>116</v>
      </c>
      <c r="C416" t="s">
        <v>116</v>
      </c>
      <c r="D416" t="s">
        <v>250</v>
      </c>
      <c r="E416" t="s">
        <v>355</v>
      </c>
      <c r="F416" t="s">
        <v>344</v>
      </c>
      <c r="G416">
        <v>14</v>
      </c>
      <c r="H416" s="304">
        <v>58</v>
      </c>
    </row>
    <row r="417" spans="1:8" x14ac:dyDescent="0.25">
      <c r="A417" t="s">
        <v>338</v>
      </c>
      <c r="B417" t="s">
        <v>116</v>
      </c>
      <c r="C417" t="s">
        <v>116</v>
      </c>
      <c r="D417" t="s">
        <v>250</v>
      </c>
      <c r="E417" t="s">
        <v>355</v>
      </c>
      <c r="F417" t="s">
        <v>345</v>
      </c>
      <c r="G417">
        <v>14</v>
      </c>
      <c r="H417" s="304">
        <v>34.5082224991</v>
      </c>
    </row>
    <row r="418" spans="1:8" x14ac:dyDescent="0.25">
      <c r="A418" t="s">
        <v>338</v>
      </c>
      <c r="B418" t="s">
        <v>116</v>
      </c>
      <c r="C418" t="s">
        <v>116</v>
      </c>
      <c r="D418" t="s">
        <v>250</v>
      </c>
      <c r="E418" t="s">
        <v>355</v>
      </c>
      <c r="F418" t="s">
        <v>346</v>
      </c>
      <c r="G418">
        <v>14</v>
      </c>
      <c r="H418" s="304">
        <v>0.08</v>
      </c>
    </row>
    <row r="419" spans="1:8" x14ac:dyDescent="0.25">
      <c r="A419" t="s">
        <v>338</v>
      </c>
      <c r="B419" t="s">
        <v>116</v>
      </c>
      <c r="C419" t="s">
        <v>116</v>
      </c>
      <c r="D419" t="s">
        <v>250</v>
      </c>
      <c r="E419" t="s">
        <v>355</v>
      </c>
      <c r="F419" t="s">
        <v>347</v>
      </c>
      <c r="G419">
        <v>14</v>
      </c>
      <c r="H419" s="304">
        <v>4.6399999999999997</v>
      </c>
    </row>
    <row r="420" spans="1:8" x14ac:dyDescent="0.25">
      <c r="A420" t="s">
        <v>338</v>
      </c>
      <c r="B420" t="s">
        <v>116</v>
      </c>
      <c r="C420" t="s">
        <v>116</v>
      </c>
      <c r="D420" t="s">
        <v>250</v>
      </c>
      <c r="E420" t="s">
        <v>355</v>
      </c>
      <c r="F420" t="s">
        <v>348</v>
      </c>
      <c r="G420">
        <v>14</v>
      </c>
      <c r="H420" s="304">
        <v>2.760657799928</v>
      </c>
    </row>
    <row r="421" spans="1:8" x14ac:dyDescent="0.25">
      <c r="A421" t="s">
        <v>338</v>
      </c>
      <c r="B421" t="s">
        <v>116</v>
      </c>
      <c r="C421" t="s">
        <v>116</v>
      </c>
      <c r="D421" t="s">
        <v>127</v>
      </c>
      <c r="E421" t="s">
        <v>355</v>
      </c>
      <c r="F421" t="s">
        <v>340</v>
      </c>
      <c r="G421">
        <v>15</v>
      </c>
      <c r="H421" s="304">
        <v>7.2853057802144585</v>
      </c>
    </row>
    <row r="422" spans="1:8" x14ac:dyDescent="0.25">
      <c r="A422" t="s">
        <v>338</v>
      </c>
      <c r="B422" t="s">
        <v>116</v>
      </c>
      <c r="C422" t="s">
        <v>116</v>
      </c>
      <c r="D422" t="s">
        <v>127</v>
      </c>
      <c r="E422" t="s">
        <v>355</v>
      </c>
      <c r="F422" t="s">
        <v>341</v>
      </c>
      <c r="G422">
        <v>15</v>
      </c>
      <c r="H422" s="304">
        <v>0.111127769</v>
      </c>
    </row>
    <row r="423" spans="1:8" x14ac:dyDescent="0.25">
      <c r="A423" t="s">
        <v>338</v>
      </c>
      <c r="B423" t="s">
        <v>116</v>
      </c>
      <c r="C423" t="s">
        <v>116</v>
      </c>
      <c r="D423" t="s">
        <v>127</v>
      </c>
      <c r="E423" t="s">
        <v>355</v>
      </c>
      <c r="F423" t="s">
        <v>342</v>
      </c>
      <c r="G423">
        <v>15</v>
      </c>
      <c r="H423" s="304">
        <v>0.155605993</v>
      </c>
    </row>
    <row r="424" spans="1:8" x14ac:dyDescent="0.25">
      <c r="A424" t="s">
        <v>338</v>
      </c>
      <c r="B424" t="s">
        <v>116</v>
      </c>
      <c r="C424" t="s">
        <v>116</v>
      </c>
      <c r="D424" t="s">
        <v>127</v>
      </c>
      <c r="E424" t="s">
        <v>355</v>
      </c>
      <c r="F424" t="s">
        <v>343</v>
      </c>
      <c r="G424">
        <v>15</v>
      </c>
      <c r="H424" s="304">
        <v>7.2408275562144588</v>
      </c>
    </row>
    <row r="425" spans="1:8" x14ac:dyDescent="0.25">
      <c r="A425" t="s">
        <v>338</v>
      </c>
      <c r="B425" t="s">
        <v>116</v>
      </c>
      <c r="C425" t="s">
        <v>116</v>
      </c>
      <c r="D425" t="s">
        <v>127</v>
      </c>
      <c r="E425" t="s">
        <v>355</v>
      </c>
      <c r="F425" t="s">
        <v>344</v>
      </c>
      <c r="G425">
        <v>15</v>
      </c>
      <c r="H425" s="304">
        <v>2.6520000000000001</v>
      </c>
    </row>
    <row r="426" spans="1:8" x14ac:dyDescent="0.25">
      <c r="A426" t="s">
        <v>338</v>
      </c>
      <c r="B426" t="s">
        <v>116</v>
      </c>
      <c r="C426" t="s">
        <v>116</v>
      </c>
      <c r="D426" t="s">
        <v>127</v>
      </c>
      <c r="E426" t="s">
        <v>355</v>
      </c>
      <c r="F426" t="s">
        <v>345</v>
      </c>
      <c r="G426">
        <v>15</v>
      </c>
      <c r="H426" s="304">
        <v>2.6520000000000001</v>
      </c>
    </row>
    <row r="427" spans="1:8" x14ac:dyDescent="0.25">
      <c r="A427" t="s">
        <v>338</v>
      </c>
      <c r="B427" t="s">
        <v>116</v>
      </c>
      <c r="C427" t="s">
        <v>116</v>
      </c>
      <c r="D427" t="s">
        <v>127</v>
      </c>
      <c r="E427" t="s">
        <v>355</v>
      </c>
      <c r="F427" t="s">
        <v>346</v>
      </c>
      <c r="G427">
        <v>15</v>
      </c>
      <c r="H427" s="304">
        <v>0.11</v>
      </c>
    </row>
    <row r="428" spans="1:8" x14ac:dyDescent="0.25">
      <c r="A428" t="s">
        <v>338</v>
      </c>
      <c r="B428" t="s">
        <v>116</v>
      </c>
      <c r="C428" t="s">
        <v>116</v>
      </c>
      <c r="D428" t="s">
        <v>127</v>
      </c>
      <c r="E428" t="s">
        <v>355</v>
      </c>
      <c r="F428" t="s">
        <v>347</v>
      </c>
      <c r="G428">
        <v>15</v>
      </c>
      <c r="H428" s="304">
        <v>0.29172000000000003</v>
      </c>
    </row>
    <row r="429" spans="1:8" x14ac:dyDescent="0.25">
      <c r="A429" t="s">
        <v>338</v>
      </c>
      <c r="B429" t="s">
        <v>116</v>
      </c>
      <c r="C429" t="s">
        <v>116</v>
      </c>
      <c r="D429" t="s">
        <v>127</v>
      </c>
      <c r="E429" t="s">
        <v>355</v>
      </c>
      <c r="F429" t="s">
        <v>348</v>
      </c>
      <c r="G429">
        <v>15</v>
      </c>
      <c r="H429" s="304">
        <v>0.29172000000000003</v>
      </c>
    </row>
    <row r="430" spans="1:8" x14ac:dyDescent="0.25">
      <c r="A430" t="s">
        <v>338</v>
      </c>
      <c r="B430" t="s">
        <v>116</v>
      </c>
      <c r="C430" t="s">
        <v>116</v>
      </c>
      <c r="D430" t="s">
        <v>128</v>
      </c>
      <c r="E430" t="s">
        <v>355</v>
      </c>
      <c r="F430" t="s">
        <v>340</v>
      </c>
      <c r="G430">
        <v>16</v>
      </c>
      <c r="H430" s="304">
        <v>0.50350949999999994</v>
      </c>
    </row>
    <row r="431" spans="1:8" x14ac:dyDescent="0.25">
      <c r="A431" t="s">
        <v>338</v>
      </c>
      <c r="B431" t="s">
        <v>116</v>
      </c>
      <c r="C431" t="s">
        <v>116</v>
      </c>
      <c r="D431" t="s">
        <v>128</v>
      </c>
      <c r="E431" t="s">
        <v>355</v>
      </c>
      <c r="F431" t="s">
        <v>341</v>
      </c>
      <c r="G431">
        <v>16</v>
      </c>
      <c r="H431" s="304">
        <v>4.0337600999999994E-2</v>
      </c>
    </row>
    <row r="432" spans="1:8" x14ac:dyDescent="0.25">
      <c r="A432" t="s">
        <v>338</v>
      </c>
      <c r="B432" t="s">
        <v>116</v>
      </c>
      <c r="C432" t="s">
        <v>116</v>
      </c>
      <c r="D432" t="s">
        <v>128</v>
      </c>
      <c r="E432" t="s">
        <v>355</v>
      </c>
      <c r="F432" t="s">
        <v>342</v>
      </c>
      <c r="G432">
        <v>16</v>
      </c>
      <c r="H432" s="304">
        <v>1.4211137E-2</v>
      </c>
    </row>
    <row r="433" spans="1:8" x14ac:dyDescent="0.25">
      <c r="A433" t="s">
        <v>338</v>
      </c>
      <c r="B433" t="s">
        <v>116</v>
      </c>
      <c r="C433" t="s">
        <v>116</v>
      </c>
      <c r="D433" t="s">
        <v>128</v>
      </c>
      <c r="E433" t="s">
        <v>355</v>
      </c>
      <c r="F433" t="s">
        <v>343</v>
      </c>
      <c r="G433">
        <v>16</v>
      </c>
      <c r="H433" s="304">
        <v>0.5296359639999999</v>
      </c>
    </row>
    <row r="434" spans="1:8" x14ac:dyDescent="0.25">
      <c r="A434" t="s">
        <v>338</v>
      </c>
      <c r="B434" t="s">
        <v>116</v>
      </c>
      <c r="C434" t="s">
        <v>116</v>
      </c>
      <c r="D434" t="s">
        <v>128</v>
      </c>
      <c r="E434" t="s">
        <v>355</v>
      </c>
      <c r="F434" t="s">
        <v>344</v>
      </c>
      <c r="G434">
        <v>16</v>
      </c>
      <c r="H434" s="304">
        <v>0.91800000000000004</v>
      </c>
    </row>
    <row r="435" spans="1:8" x14ac:dyDescent="0.25">
      <c r="A435" t="s">
        <v>338</v>
      </c>
      <c r="B435" t="s">
        <v>116</v>
      </c>
      <c r="C435" t="s">
        <v>116</v>
      </c>
      <c r="D435" t="s">
        <v>128</v>
      </c>
      <c r="E435" t="s">
        <v>355</v>
      </c>
      <c r="F435" t="s">
        <v>345</v>
      </c>
      <c r="G435">
        <v>16</v>
      </c>
      <c r="H435" s="304">
        <v>0.87271588868160788</v>
      </c>
    </row>
    <row r="436" spans="1:8" x14ac:dyDescent="0.25">
      <c r="A436" t="s">
        <v>338</v>
      </c>
      <c r="B436" t="s">
        <v>116</v>
      </c>
      <c r="C436" t="s">
        <v>116</v>
      </c>
      <c r="D436" t="s">
        <v>128</v>
      </c>
      <c r="E436" t="s">
        <v>355</v>
      </c>
      <c r="F436" t="s">
        <v>346</v>
      </c>
      <c r="G436">
        <v>16</v>
      </c>
      <c r="H436" s="304">
        <v>0.11</v>
      </c>
    </row>
    <row r="437" spans="1:8" x14ac:dyDescent="0.25">
      <c r="A437" t="s">
        <v>338</v>
      </c>
      <c r="B437" t="s">
        <v>116</v>
      </c>
      <c r="C437" t="s">
        <v>116</v>
      </c>
      <c r="D437" t="s">
        <v>128</v>
      </c>
      <c r="E437" t="s">
        <v>355</v>
      </c>
      <c r="F437" t="s">
        <v>347</v>
      </c>
      <c r="G437">
        <v>16</v>
      </c>
      <c r="H437" s="304">
        <v>0.10098</v>
      </c>
    </row>
    <row r="438" spans="1:8" x14ac:dyDescent="0.25">
      <c r="A438" t="s">
        <v>338</v>
      </c>
      <c r="B438" t="s">
        <v>116</v>
      </c>
      <c r="C438" t="s">
        <v>116</v>
      </c>
      <c r="D438" t="s">
        <v>128</v>
      </c>
      <c r="E438" t="s">
        <v>355</v>
      </c>
      <c r="F438" t="s">
        <v>348</v>
      </c>
      <c r="G438">
        <v>16</v>
      </c>
      <c r="H438" s="304">
        <v>9.5998747754976868E-2</v>
      </c>
    </row>
    <row r="439" spans="1:8" x14ac:dyDescent="0.25">
      <c r="A439" t="s">
        <v>338</v>
      </c>
      <c r="B439" t="s">
        <v>116</v>
      </c>
      <c r="C439" t="s">
        <v>116</v>
      </c>
      <c r="D439" t="s">
        <v>129</v>
      </c>
      <c r="E439" t="s">
        <v>355</v>
      </c>
      <c r="F439" t="s">
        <v>340</v>
      </c>
      <c r="G439">
        <v>17</v>
      </c>
      <c r="H439" s="304">
        <v>7.3595544900000007</v>
      </c>
    </row>
    <row r="440" spans="1:8" x14ac:dyDescent="0.25">
      <c r="A440" t="s">
        <v>338</v>
      </c>
      <c r="B440" t="s">
        <v>116</v>
      </c>
      <c r="C440" t="s">
        <v>116</v>
      </c>
      <c r="D440" t="s">
        <v>129</v>
      </c>
      <c r="E440" t="s">
        <v>355</v>
      </c>
      <c r="F440" t="s">
        <v>341</v>
      </c>
      <c r="G440">
        <v>17</v>
      </c>
      <c r="H440" s="304">
        <v>0.17038962099999996</v>
      </c>
    </row>
    <row r="441" spans="1:8" x14ac:dyDescent="0.25">
      <c r="A441" t="s">
        <v>338</v>
      </c>
      <c r="B441" t="s">
        <v>116</v>
      </c>
      <c r="C441" t="s">
        <v>116</v>
      </c>
      <c r="D441" t="s">
        <v>129</v>
      </c>
      <c r="E441" t="s">
        <v>355</v>
      </c>
      <c r="F441" t="s">
        <v>342</v>
      </c>
      <c r="G441">
        <v>17</v>
      </c>
      <c r="H441" s="304">
        <v>8.3337859999999986E-2</v>
      </c>
    </row>
    <row r="442" spans="1:8" x14ac:dyDescent="0.25">
      <c r="A442" t="s">
        <v>338</v>
      </c>
      <c r="B442" t="s">
        <v>116</v>
      </c>
      <c r="C442" t="s">
        <v>116</v>
      </c>
      <c r="D442" t="s">
        <v>129</v>
      </c>
      <c r="E442" t="s">
        <v>355</v>
      </c>
      <c r="F442" t="s">
        <v>343</v>
      </c>
      <c r="G442">
        <v>17</v>
      </c>
      <c r="H442" s="304">
        <v>7.4466062510000004</v>
      </c>
    </row>
    <row r="443" spans="1:8" x14ac:dyDescent="0.25">
      <c r="A443" t="s">
        <v>338</v>
      </c>
      <c r="B443" t="s">
        <v>116</v>
      </c>
      <c r="C443" t="s">
        <v>116</v>
      </c>
      <c r="D443" t="s">
        <v>129</v>
      </c>
      <c r="E443" t="s">
        <v>355</v>
      </c>
      <c r="F443" t="s">
        <v>344</v>
      </c>
      <c r="G443">
        <v>17</v>
      </c>
      <c r="H443" s="304">
        <v>5.8140000000000001</v>
      </c>
    </row>
    <row r="444" spans="1:8" x14ac:dyDescent="0.25">
      <c r="A444" t="s">
        <v>338</v>
      </c>
      <c r="B444" t="s">
        <v>116</v>
      </c>
      <c r="C444" t="s">
        <v>116</v>
      </c>
      <c r="D444" t="s">
        <v>129</v>
      </c>
      <c r="E444" t="s">
        <v>355</v>
      </c>
      <c r="F444" t="s">
        <v>345</v>
      </c>
      <c r="G444">
        <v>17</v>
      </c>
      <c r="H444" s="304">
        <v>5.7460336108296275</v>
      </c>
    </row>
    <row r="445" spans="1:8" x14ac:dyDescent="0.25">
      <c r="A445" t="s">
        <v>338</v>
      </c>
      <c r="B445" t="s">
        <v>116</v>
      </c>
      <c r="C445" t="s">
        <v>116</v>
      </c>
      <c r="D445" t="s">
        <v>129</v>
      </c>
      <c r="E445" t="s">
        <v>355</v>
      </c>
      <c r="F445" t="s">
        <v>346</v>
      </c>
      <c r="G445">
        <v>17</v>
      </c>
      <c r="H445" s="304">
        <v>0.11</v>
      </c>
    </row>
    <row r="446" spans="1:8" x14ac:dyDescent="0.25">
      <c r="A446" t="s">
        <v>338</v>
      </c>
      <c r="B446" t="s">
        <v>116</v>
      </c>
      <c r="C446" t="s">
        <v>116</v>
      </c>
      <c r="D446" t="s">
        <v>129</v>
      </c>
      <c r="E446" t="s">
        <v>355</v>
      </c>
      <c r="F446" t="s">
        <v>347</v>
      </c>
      <c r="G446">
        <v>17</v>
      </c>
      <c r="H446" s="304">
        <v>0.63954</v>
      </c>
    </row>
    <row r="447" spans="1:8" x14ac:dyDescent="0.25">
      <c r="A447" t="s">
        <v>338</v>
      </c>
      <c r="B447" t="s">
        <v>116</v>
      </c>
      <c r="C447" t="s">
        <v>116</v>
      </c>
      <c r="D447" t="s">
        <v>129</v>
      </c>
      <c r="E447" t="s">
        <v>355</v>
      </c>
      <c r="F447" t="s">
        <v>348</v>
      </c>
      <c r="G447">
        <v>17</v>
      </c>
      <c r="H447" s="304">
        <v>0.63206369719125899</v>
      </c>
    </row>
    <row r="448" spans="1:8" x14ac:dyDescent="0.25">
      <c r="A448" t="s">
        <v>338</v>
      </c>
      <c r="B448" t="s">
        <v>116</v>
      </c>
      <c r="C448" t="s">
        <v>116</v>
      </c>
      <c r="D448" t="s">
        <v>130</v>
      </c>
      <c r="E448" t="s">
        <v>355</v>
      </c>
      <c r="F448" t="s">
        <v>340</v>
      </c>
      <c r="G448">
        <v>18</v>
      </c>
      <c r="H448" s="304">
        <v>11.138513400000003</v>
      </c>
    </row>
    <row r="449" spans="1:8" x14ac:dyDescent="0.25">
      <c r="A449" t="s">
        <v>338</v>
      </c>
      <c r="B449" t="s">
        <v>116</v>
      </c>
      <c r="C449" t="s">
        <v>116</v>
      </c>
      <c r="D449" t="s">
        <v>130</v>
      </c>
      <c r="E449" t="s">
        <v>355</v>
      </c>
      <c r="F449" t="s">
        <v>341</v>
      </c>
      <c r="G449">
        <v>18</v>
      </c>
      <c r="H449" s="304">
        <v>3.1341810000000006E-3</v>
      </c>
    </row>
    <row r="450" spans="1:8" x14ac:dyDescent="0.25">
      <c r="A450" t="s">
        <v>338</v>
      </c>
      <c r="B450" t="s">
        <v>116</v>
      </c>
      <c r="C450" t="s">
        <v>116</v>
      </c>
      <c r="D450" t="s">
        <v>130</v>
      </c>
      <c r="E450" t="s">
        <v>355</v>
      </c>
      <c r="F450" t="s">
        <v>342</v>
      </c>
      <c r="G450">
        <v>18</v>
      </c>
      <c r="H450" s="304">
        <v>3.5744319999999998E-3</v>
      </c>
    </row>
    <row r="451" spans="1:8" x14ac:dyDescent="0.25">
      <c r="A451" t="s">
        <v>338</v>
      </c>
      <c r="B451" t="s">
        <v>116</v>
      </c>
      <c r="C451" t="s">
        <v>116</v>
      </c>
      <c r="D451" t="s">
        <v>130</v>
      </c>
      <c r="E451" t="s">
        <v>355</v>
      </c>
      <c r="F451" t="s">
        <v>343</v>
      </c>
      <c r="G451">
        <v>18</v>
      </c>
      <c r="H451" s="304">
        <v>11.138073149000002</v>
      </c>
    </row>
    <row r="452" spans="1:8" x14ac:dyDescent="0.25">
      <c r="A452" t="s">
        <v>338</v>
      </c>
      <c r="B452" t="s">
        <v>116</v>
      </c>
      <c r="C452" t="s">
        <v>116</v>
      </c>
      <c r="D452" t="s">
        <v>130</v>
      </c>
      <c r="E452" t="s">
        <v>355</v>
      </c>
      <c r="F452" t="s">
        <v>344</v>
      </c>
      <c r="G452">
        <v>18</v>
      </c>
      <c r="H452" s="304">
        <v>10.5</v>
      </c>
    </row>
    <row r="453" spans="1:8" x14ac:dyDescent="0.25">
      <c r="A453" t="s">
        <v>338</v>
      </c>
      <c r="B453" t="s">
        <v>116</v>
      </c>
      <c r="C453" t="s">
        <v>116</v>
      </c>
      <c r="D453" t="s">
        <v>130</v>
      </c>
      <c r="E453" t="s">
        <v>355</v>
      </c>
      <c r="F453" t="s">
        <v>345</v>
      </c>
      <c r="G453">
        <v>18</v>
      </c>
      <c r="H453" s="304">
        <v>10.5</v>
      </c>
    </row>
    <row r="454" spans="1:8" x14ac:dyDescent="0.25">
      <c r="A454" t="s">
        <v>338</v>
      </c>
      <c r="B454" t="s">
        <v>116</v>
      </c>
      <c r="C454" t="s">
        <v>116</v>
      </c>
      <c r="D454" t="s">
        <v>130</v>
      </c>
      <c r="E454" t="s">
        <v>355</v>
      </c>
      <c r="F454" t="s">
        <v>346</v>
      </c>
      <c r="G454">
        <v>18</v>
      </c>
      <c r="H454" s="304">
        <v>0.11</v>
      </c>
    </row>
    <row r="455" spans="1:8" x14ac:dyDescent="0.25">
      <c r="A455" t="s">
        <v>338</v>
      </c>
      <c r="B455" t="s">
        <v>116</v>
      </c>
      <c r="C455" t="s">
        <v>116</v>
      </c>
      <c r="D455" t="s">
        <v>130</v>
      </c>
      <c r="E455" t="s">
        <v>355</v>
      </c>
      <c r="F455" t="s">
        <v>347</v>
      </c>
      <c r="G455">
        <v>18</v>
      </c>
      <c r="H455" s="304">
        <v>1.155</v>
      </c>
    </row>
    <row r="456" spans="1:8" x14ac:dyDescent="0.25">
      <c r="A456" t="s">
        <v>338</v>
      </c>
      <c r="B456" t="s">
        <v>116</v>
      </c>
      <c r="C456" t="s">
        <v>116</v>
      </c>
      <c r="D456" t="s">
        <v>130</v>
      </c>
      <c r="E456" t="s">
        <v>355</v>
      </c>
      <c r="F456" t="s">
        <v>348</v>
      </c>
      <c r="G456">
        <v>18</v>
      </c>
      <c r="H456" s="304">
        <v>1.155</v>
      </c>
    </row>
    <row r="457" spans="1:8" x14ac:dyDescent="0.25">
      <c r="A457" t="s">
        <v>338</v>
      </c>
      <c r="B457" t="s">
        <v>116</v>
      </c>
      <c r="C457" t="s">
        <v>116</v>
      </c>
      <c r="D457" t="s">
        <v>251</v>
      </c>
      <c r="E457" t="s">
        <v>355</v>
      </c>
      <c r="F457" t="s">
        <v>340</v>
      </c>
      <c r="G457">
        <v>19</v>
      </c>
      <c r="H457" s="304">
        <v>2.6100117808711549</v>
      </c>
    </row>
    <row r="458" spans="1:8" x14ac:dyDescent="0.25">
      <c r="A458" t="s">
        <v>338</v>
      </c>
      <c r="B458" t="s">
        <v>116</v>
      </c>
      <c r="C458" t="s">
        <v>116</v>
      </c>
      <c r="D458" t="s">
        <v>251</v>
      </c>
      <c r="E458" t="s">
        <v>355</v>
      </c>
      <c r="F458" t="s">
        <v>341</v>
      </c>
      <c r="G458">
        <v>19</v>
      </c>
      <c r="H458" s="304">
        <v>0.13708257600000001</v>
      </c>
    </row>
    <row r="459" spans="1:8" x14ac:dyDescent="0.25">
      <c r="A459" t="s">
        <v>338</v>
      </c>
      <c r="B459" t="s">
        <v>116</v>
      </c>
      <c r="C459" t="s">
        <v>116</v>
      </c>
      <c r="D459" t="s">
        <v>251</v>
      </c>
      <c r="E459" t="s">
        <v>355</v>
      </c>
      <c r="F459" t="s">
        <v>342</v>
      </c>
      <c r="G459">
        <v>19</v>
      </c>
      <c r="H459" s="304">
        <v>1.6628278999999999E-2</v>
      </c>
    </row>
    <row r="460" spans="1:8" x14ac:dyDescent="0.25">
      <c r="A460" t="s">
        <v>338</v>
      </c>
      <c r="B460" t="s">
        <v>116</v>
      </c>
      <c r="C460" t="s">
        <v>116</v>
      </c>
      <c r="D460" t="s">
        <v>251</v>
      </c>
      <c r="E460" t="s">
        <v>355</v>
      </c>
      <c r="F460" t="s">
        <v>343</v>
      </c>
      <c r="G460">
        <v>19</v>
      </c>
      <c r="H460" s="304">
        <v>2.7304660778711551</v>
      </c>
    </row>
    <row r="461" spans="1:8" x14ac:dyDescent="0.25">
      <c r="A461" t="s">
        <v>338</v>
      </c>
      <c r="B461" t="s">
        <v>116</v>
      </c>
      <c r="C461" t="s">
        <v>116</v>
      </c>
      <c r="D461" t="s">
        <v>251</v>
      </c>
      <c r="E461" t="s">
        <v>355</v>
      </c>
      <c r="F461" t="s">
        <v>344</v>
      </c>
      <c r="G461">
        <v>19</v>
      </c>
      <c r="H461" s="304">
        <v>2.3659999999999997</v>
      </c>
    </row>
    <row r="462" spans="1:8" x14ac:dyDescent="0.25">
      <c r="A462" t="s">
        <v>338</v>
      </c>
      <c r="B462" t="s">
        <v>116</v>
      </c>
      <c r="C462" t="s">
        <v>116</v>
      </c>
      <c r="D462" t="s">
        <v>251</v>
      </c>
      <c r="E462" t="s">
        <v>355</v>
      </c>
      <c r="F462" t="s">
        <v>345</v>
      </c>
      <c r="G462">
        <v>19</v>
      </c>
      <c r="H462" s="304">
        <v>2.2616240954569187</v>
      </c>
    </row>
    <row r="463" spans="1:8" x14ac:dyDescent="0.25">
      <c r="A463" t="s">
        <v>338</v>
      </c>
      <c r="B463" t="s">
        <v>116</v>
      </c>
      <c r="C463" t="s">
        <v>116</v>
      </c>
      <c r="D463" t="s">
        <v>251</v>
      </c>
      <c r="E463" t="s">
        <v>355</v>
      </c>
      <c r="F463" t="s">
        <v>346</v>
      </c>
      <c r="G463">
        <v>19</v>
      </c>
      <c r="H463" s="304">
        <v>0.11</v>
      </c>
    </row>
    <row r="464" spans="1:8" x14ac:dyDescent="0.25">
      <c r="A464" t="s">
        <v>338</v>
      </c>
      <c r="B464" t="s">
        <v>116</v>
      </c>
      <c r="C464" t="s">
        <v>116</v>
      </c>
      <c r="D464" t="s">
        <v>251</v>
      </c>
      <c r="E464" t="s">
        <v>355</v>
      </c>
      <c r="F464" t="s">
        <v>347</v>
      </c>
      <c r="G464">
        <v>19</v>
      </c>
      <c r="H464" s="304">
        <v>0.26025999999999999</v>
      </c>
    </row>
    <row r="465" spans="1:8" x14ac:dyDescent="0.25">
      <c r="A465" t="s">
        <v>338</v>
      </c>
      <c r="B465" t="s">
        <v>116</v>
      </c>
      <c r="C465" t="s">
        <v>116</v>
      </c>
      <c r="D465" t="s">
        <v>251</v>
      </c>
      <c r="E465" t="s">
        <v>355</v>
      </c>
      <c r="F465" t="s">
        <v>348</v>
      </c>
      <c r="G465">
        <v>19</v>
      </c>
      <c r="H465" s="304">
        <v>0.24877865050026104</v>
      </c>
    </row>
    <row r="466" spans="1:8" x14ac:dyDescent="0.25">
      <c r="A466" t="s">
        <v>338</v>
      </c>
      <c r="B466" t="s">
        <v>132</v>
      </c>
      <c r="C466" t="s">
        <v>132</v>
      </c>
      <c r="D466" t="s">
        <v>22</v>
      </c>
      <c r="E466" t="s">
        <v>355</v>
      </c>
      <c r="F466" t="s">
        <v>340</v>
      </c>
      <c r="G466">
        <v>23</v>
      </c>
      <c r="H466" s="304">
        <v>2.4484800000000004</v>
      </c>
    </row>
    <row r="467" spans="1:8" x14ac:dyDescent="0.25">
      <c r="A467" t="s">
        <v>338</v>
      </c>
      <c r="B467" t="s">
        <v>132</v>
      </c>
      <c r="C467" t="s">
        <v>132</v>
      </c>
      <c r="D467" t="s">
        <v>22</v>
      </c>
      <c r="E467" t="s">
        <v>355</v>
      </c>
      <c r="F467" t="s">
        <v>341</v>
      </c>
      <c r="G467">
        <v>23</v>
      </c>
      <c r="H467" s="304">
        <v>13.273400741999998</v>
      </c>
    </row>
    <row r="468" spans="1:8" x14ac:dyDescent="0.25">
      <c r="A468" t="s">
        <v>338</v>
      </c>
      <c r="B468" t="s">
        <v>132</v>
      </c>
      <c r="C468" t="s">
        <v>132</v>
      </c>
      <c r="D468" t="s">
        <v>22</v>
      </c>
      <c r="E468" t="s">
        <v>355</v>
      </c>
      <c r="F468" t="s">
        <v>342</v>
      </c>
      <c r="G468">
        <v>23</v>
      </c>
      <c r="H468" s="304">
        <v>0.238350808</v>
      </c>
    </row>
    <row r="469" spans="1:8" x14ac:dyDescent="0.25">
      <c r="A469" t="s">
        <v>338</v>
      </c>
      <c r="B469" t="s">
        <v>132</v>
      </c>
      <c r="C469" t="s">
        <v>132</v>
      </c>
      <c r="D469" t="s">
        <v>22</v>
      </c>
      <c r="E469" t="s">
        <v>355</v>
      </c>
      <c r="F469" t="s">
        <v>343</v>
      </c>
      <c r="G469">
        <v>23</v>
      </c>
      <c r="H469" s="304">
        <v>15.483529933999998</v>
      </c>
    </row>
    <row r="470" spans="1:8" x14ac:dyDescent="0.25">
      <c r="A470" t="s">
        <v>338</v>
      </c>
      <c r="B470" t="s">
        <v>132</v>
      </c>
      <c r="C470" t="s">
        <v>132</v>
      </c>
      <c r="D470" t="s">
        <v>22</v>
      </c>
      <c r="E470" t="s">
        <v>355</v>
      </c>
      <c r="F470" t="s">
        <v>344</v>
      </c>
      <c r="G470">
        <v>23</v>
      </c>
      <c r="H470" s="304">
        <v>1.2</v>
      </c>
    </row>
    <row r="471" spans="1:8" x14ac:dyDescent="0.25">
      <c r="A471" t="s">
        <v>338</v>
      </c>
      <c r="B471" t="s">
        <v>132</v>
      </c>
      <c r="C471" t="s">
        <v>132</v>
      </c>
      <c r="D471" t="s">
        <v>22</v>
      </c>
      <c r="E471" t="s">
        <v>355</v>
      </c>
      <c r="F471" t="s">
        <v>345</v>
      </c>
      <c r="G471">
        <v>23</v>
      </c>
      <c r="H471" s="304">
        <v>1.2</v>
      </c>
    </row>
    <row r="472" spans="1:8" x14ac:dyDescent="0.25">
      <c r="A472" t="s">
        <v>338</v>
      </c>
      <c r="B472" t="s">
        <v>132</v>
      </c>
      <c r="C472" t="s">
        <v>132</v>
      </c>
      <c r="D472" t="s">
        <v>22</v>
      </c>
      <c r="E472" t="s">
        <v>355</v>
      </c>
      <c r="F472" t="s">
        <v>346</v>
      </c>
      <c r="G472">
        <v>23</v>
      </c>
      <c r="H472" s="304">
        <v>0.33</v>
      </c>
    </row>
    <row r="473" spans="1:8" x14ac:dyDescent="0.25">
      <c r="A473" t="s">
        <v>338</v>
      </c>
      <c r="B473" t="s">
        <v>132</v>
      </c>
      <c r="C473" t="s">
        <v>132</v>
      </c>
      <c r="D473" t="s">
        <v>22</v>
      </c>
      <c r="E473" t="s">
        <v>355</v>
      </c>
      <c r="F473" t="s">
        <v>347</v>
      </c>
      <c r="G473">
        <v>23</v>
      </c>
      <c r="H473" s="304">
        <v>0.39600000000000002</v>
      </c>
    </row>
    <row r="474" spans="1:8" x14ac:dyDescent="0.25">
      <c r="A474" t="s">
        <v>338</v>
      </c>
      <c r="B474" t="s">
        <v>132</v>
      </c>
      <c r="C474" t="s">
        <v>132</v>
      </c>
      <c r="D474" t="s">
        <v>22</v>
      </c>
      <c r="E474" t="s">
        <v>355</v>
      </c>
      <c r="F474" t="s">
        <v>348</v>
      </c>
      <c r="G474">
        <v>23</v>
      </c>
      <c r="H474" s="304">
        <v>0.39600000000000002</v>
      </c>
    </row>
    <row r="475" spans="1:8" x14ac:dyDescent="0.25">
      <c r="A475" t="s">
        <v>338</v>
      </c>
      <c r="B475" t="s">
        <v>132</v>
      </c>
      <c r="C475" t="s">
        <v>132</v>
      </c>
      <c r="D475" t="s">
        <v>23</v>
      </c>
      <c r="E475" t="s">
        <v>355</v>
      </c>
      <c r="F475" t="s">
        <v>340</v>
      </c>
      <c r="G475">
        <v>24</v>
      </c>
      <c r="H475" s="304">
        <v>19.561109999999999</v>
      </c>
    </row>
    <row r="476" spans="1:8" x14ac:dyDescent="0.25">
      <c r="A476" t="s">
        <v>338</v>
      </c>
      <c r="B476" t="s">
        <v>132</v>
      </c>
      <c r="C476" t="s">
        <v>132</v>
      </c>
      <c r="D476" t="s">
        <v>23</v>
      </c>
      <c r="E476" t="s">
        <v>355</v>
      </c>
      <c r="F476" t="s">
        <v>341</v>
      </c>
      <c r="G476">
        <v>24</v>
      </c>
      <c r="H476" s="304">
        <v>6.8413510660000014</v>
      </c>
    </row>
    <row r="477" spans="1:8" x14ac:dyDescent="0.25">
      <c r="A477" t="s">
        <v>338</v>
      </c>
      <c r="B477" t="s">
        <v>132</v>
      </c>
      <c r="C477" t="s">
        <v>132</v>
      </c>
      <c r="D477" t="s">
        <v>23</v>
      </c>
      <c r="E477" t="s">
        <v>355</v>
      </c>
      <c r="F477" t="s">
        <v>342</v>
      </c>
      <c r="G477">
        <v>24</v>
      </c>
      <c r="H477" s="304">
        <v>0.54861606800000007</v>
      </c>
    </row>
    <row r="478" spans="1:8" x14ac:dyDescent="0.25">
      <c r="A478" t="s">
        <v>338</v>
      </c>
      <c r="B478" t="s">
        <v>132</v>
      </c>
      <c r="C478" t="s">
        <v>132</v>
      </c>
      <c r="D478" t="s">
        <v>23</v>
      </c>
      <c r="E478" t="s">
        <v>355</v>
      </c>
      <c r="F478" t="s">
        <v>343</v>
      </c>
      <c r="G478">
        <v>24</v>
      </c>
      <c r="H478" s="304">
        <v>25.853844998</v>
      </c>
    </row>
    <row r="479" spans="1:8" x14ac:dyDescent="0.25">
      <c r="A479" t="s">
        <v>338</v>
      </c>
      <c r="B479" t="s">
        <v>132</v>
      </c>
      <c r="C479" t="s">
        <v>132</v>
      </c>
      <c r="D479" t="s">
        <v>23</v>
      </c>
      <c r="E479" t="s">
        <v>355</v>
      </c>
      <c r="F479" t="s">
        <v>344</v>
      </c>
      <c r="G479">
        <v>24</v>
      </c>
      <c r="H479" s="304">
        <v>0.19561110000000001</v>
      </c>
    </row>
    <row r="480" spans="1:8" x14ac:dyDescent="0.25">
      <c r="A480" t="s">
        <v>338</v>
      </c>
      <c r="B480" t="s">
        <v>132</v>
      </c>
      <c r="C480" t="s">
        <v>132</v>
      </c>
      <c r="D480" t="s">
        <v>23</v>
      </c>
      <c r="E480" t="s">
        <v>355</v>
      </c>
      <c r="F480" t="s">
        <v>345</v>
      </c>
      <c r="G480">
        <v>24</v>
      </c>
      <c r="H480" s="304">
        <v>0.19561110000000001</v>
      </c>
    </row>
    <row r="481" spans="1:8" x14ac:dyDescent="0.25">
      <c r="A481" t="s">
        <v>338</v>
      </c>
      <c r="B481" t="s">
        <v>132</v>
      </c>
      <c r="C481" t="s">
        <v>132</v>
      </c>
      <c r="D481" t="s">
        <v>23</v>
      </c>
      <c r="E481" t="s">
        <v>355</v>
      </c>
      <c r="F481" t="s">
        <v>346</v>
      </c>
      <c r="G481">
        <v>24</v>
      </c>
      <c r="H481" s="304">
        <v>0.18809999999999999</v>
      </c>
    </row>
    <row r="482" spans="1:8" x14ac:dyDescent="0.25">
      <c r="A482" t="s">
        <v>338</v>
      </c>
      <c r="B482" t="s">
        <v>132</v>
      </c>
      <c r="C482" t="s">
        <v>132</v>
      </c>
      <c r="D482" t="s">
        <v>23</v>
      </c>
      <c r="E482" t="s">
        <v>355</v>
      </c>
      <c r="F482" t="s">
        <v>347</v>
      </c>
      <c r="G482">
        <v>24</v>
      </c>
      <c r="H482" s="304">
        <v>3.679444791E-2</v>
      </c>
    </row>
    <row r="483" spans="1:8" x14ac:dyDescent="0.25">
      <c r="A483" t="s">
        <v>338</v>
      </c>
      <c r="B483" t="s">
        <v>132</v>
      </c>
      <c r="C483" t="s">
        <v>132</v>
      </c>
      <c r="D483" t="s">
        <v>23</v>
      </c>
      <c r="E483" t="s">
        <v>355</v>
      </c>
      <c r="F483" t="s">
        <v>348</v>
      </c>
      <c r="G483">
        <v>24</v>
      </c>
      <c r="H483" s="304">
        <v>3.679444791E-2</v>
      </c>
    </row>
    <row r="484" spans="1:8" x14ac:dyDescent="0.25">
      <c r="A484" t="s">
        <v>338</v>
      </c>
      <c r="B484" t="s">
        <v>132</v>
      </c>
      <c r="C484" t="s">
        <v>132</v>
      </c>
      <c r="D484" t="s">
        <v>24</v>
      </c>
      <c r="E484" t="s">
        <v>355</v>
      </c>
      <c r="F484" t="s">
        <v>340</v>
      </c>
      <c r="G484">
        <v>25</v>
      </c>
      <c r="H484" s="304">
        <v>9.3016800000000028</v>
      </c>
    </row>
    <row r="485" spans="1:8" x14ac:dyDescent="0.25">
      <c r="A485" t="s">
        <v>338</v>
      </c>
      <c r="B485" t="s">
        <v>132</v>
      </c>
      <c r="C485" t="s">
        <v>132</v>
      </c>
      <c r="D485" t="s">
        <v>24</v>
      </c>
      <c r="E485" t="s">
        <v>355</v>
      </c>
      <c r="F485" t="s">
        <v>341</v>
      </c>
      <c r="G485">
        <v>25</v>
      </c>
      <c r="H485" s="304">
        <v>2.0972349310000005</v>
      </c>
    </row>
    <row r="486" spans="1:8" x14ac:dyDescent="0.25">
      <c r="A486" t="s">
        <v>338</v>
      </c>
      <c r="B486" t="s">
        <v>132</v>
      </c>
      <c r="C486" t="s">
        <v>132</v>
      </c>
      <c r="D486" t="s">
        <v>24</v>
      </c>
      <c r="E486" t="s">
        <v>355</v>
      </c>
      <c r="F486" t="s">
        <v>342</v>
      </c>
      <c r="G486">
        <v>25</v>
      </c>
      <c r="H486" s="304">
        <v>0.57247249100000008</v>
      </c>
    </row>
    <row r="487" spans="1:8" x14ac:dyDescent="0.25">
      <c r="A487" t="s">
        <v>338</v>
      </c>
      <c r="B487" t="s">
        <v>132</v>
      </c>
      <c r="C487" t="s">
        <v>132</v>
      </c>
      <c r="D487" t="s">
        <v>24</v>
      </c>
      <c r="E487" t="s">
        <v>355</v>
      </c>
      <c r="F487" t="s">
        <v>343</v>
      </c>
      <c r="G487">
        <v>25</v>
      </c>
      <c r="H487" s="304">
        <v>10.826442440000005</v>
      </c>
    </row>
    <row r="488" spans="1:8" x14ac:dyDescent="0.25">
      <c r="A488" t="s">
        <v>338</v>
      </c>
      <c r="B488" t="s">
        <v>132</v>
      </c>
      <c r="C488" t="s">
        <v>132</v>
      </c>
      <c r="D488" t="s">
        <v>24</v>
      </c>
      <c r="E488" t="s">
        <v>355</v>
      </c>
      <c r="F488" t="s">
        <v>344</v>
      </c>
      <c r="G488">
        <v>25</v>
      </c>
      <c r="H488" s="304">
        <v>0.18603360000000005</v>
      </c>
    </row>
    <row r="489" spans="1:8" x14ac:dyDescent="0.25">
      <c r="A489" t="s">
        <v>338</v>
      </c>
      <c r="B489" t="s">
        <v>132</v>
      </c>
      <c r="C489" t="s">
        <v>132</v>
      </c>
      <c r="D489" t="s">
        <v>24</v>
      </c>
      <c r="E489" t="s">
        <v>355</v>
      </c>
      <c r="F489" t="s">
        <v>345</v>
      </c>
      <c r="G489">
        <v>25</v>
      </c>
      <c r="H489" s="304">
        <v>0.18603360000000005</v>
      </c>
    </row>
    <row r="490" spans="1:8" x14ac:dyDescent="0.25">
      <c r="A490" t="s">
        <v>338</v>
      </c>
      <c r="B490" t="s">
        <v>132</v>
      </c>
      <c r="C490" t="s">
        <v>132</v>
      </c>
      <c r="D490" t="s">
        <v>24</v>
      </c>
      <c r="E490" t="s">
        <v>355</v>
      </c>
      <c r="F490" t="s">
        <v>346</v>
      </c>
      <c r="G490">
        <v>25</v>
      </c>
      <c r="H490" s="304">
        <v>0.14799999999999999</v>
      </c>
    </row>
    <row r="491" spans="1:8" x14ac:dyDescent="0.25">
      <c r="A491" t="s">
        <v>338</v>
      </c>
      <c r="B491" t="s">
        <v>132</v>
      </c>
      <c r="C491" t="s">
        <v>132</v>
      </c>
      <c r="D491" t="s">
        <v>24</v>
      </c>
      <c r="E491" t="s">
        <v>355</v>
      </c>
      <c r="F491" t="s">
        <v>347</v>
      </c>
      <c r="G491">
        <v>25</v>
      </c>
      <c r="H491" s="304">
        <v>2.7532972800000007E-2</v>
      </c>
    </row>
    <row r="492" spans="1:8" x14ac:dyDescent="0.25">
      <c r="A492" t="s">
        <v>338</v>
      </c>
      <c r="B492" t="s">
        <v>132</v>
      </c>
      <c r="C492" t="s">
        <v>132</v>
      </c>
      <c r="D492" t="s">
        <v>24</v>
      </c>
      <c r="E492" t="s">
        <v>355</v>
      </c>
      <c r="F492" t="s">
        <v>348</v>
      </c>
      <c r="G492">
        <v>25</v>
      </c>
      <c r="H492" s="304">
        <v>2.7532972800000007E-2</v>
      </c>
    </row>
    <row r="493" spans="1:8" x14ac:dyDescent="0.25">
      <c r="A493" t="s">
        <v>338</v>
      </c>
      <c r="B493" t="s">
        <v>349</v>
      </c>
      <c r="C493" t="s">
        <v>349</v>
      </c>
      <c r="D493" t="s">
        <v>26</v>
      </c>
      <c r="E493" t="s">
        <v>355</v>
      </c>
      <c r="F493" t="s">
        <v>340</v>
      </c>
      <c r="G493">
        <v>29</v>
      </c>
      <c r="H493" s="304">
        <v>1.8659000000000001</v>
      </c>
    </row>
    <row r="494" spans="1:8" x14ac:dyDescent="0.25">
      <c r="A494" t="s">
        <v>338</v>
      </c>
      <c r="B494" t="s">
        <v>349</v>
      </c>
      <c r="C494" t="s">
        <v>349</v>
      </c>
      <c r="D494" t="s">
        <v>26</v>
      </c>
      <c r="E494" t="s">
        <v>355</v>
      </c>
      <c r="F494" t="s">
        <v>341</v>
      </c>
      <c r="G494">
        <v>29</v>
      </c>
      <c r="H494" s="304">
        <v>0.587477362</v>
      </c>
    </row>
    <row r="495" spans="1:8" x14ac:dyDescent="0.25">
      <c r="A495" t="s">
        <v>338</v>
      </c>
      <c r="B495" t="s">
        <v>349</v>
      </c>
      <c r="C495" t="s">
        <v>349</v>
      </c>
      <c r="D495" t="s">
        <v>26</v>
      </c>
      <c r="E495" t="s">
        <v>355</v>
      </c>
      <c r="F495" t="s">
        <v>342</v>
      </c>
      <c r="G495">
        <v>29</v>
      </c>
      <c r="H495" s="304">
        <v>0.19879187400000001</v>
      </c>
    </row>
    <row r="496" spans="1:8" x14ac:dyDescent="0.25">
      <c r="A496" t="s">
        <v>338</v>
      </c>
      <c r="B496" t="s">
        <v>349</v>
      </c>
      <c r="C496" t="s">
        <v>349</v>
      </c>
      <c r="D496" t="s">
        <v>26</v>
      </c>
      <c r="E496" t="s">
        <v>355</v>
      </c>
      <c r="F496" t="s">
        <v>343</v>
      </c>
      <c r="G496">
        <v>29</v>
      </c>
      <c r="H496" s="304">
        <v>2.254585488</v>
      </c>
    </row>
    <row r="497" spans="1:8" x14ac:dyDescent="0.25">
      <c r="A497" t="s">
        <v>338</v>
      </c>
      <c r="B497" t="s">
        <v>349</v>
      </c>
      <c r="C497" t="s">
        <v>349</v>
      </c>
      <c r="D497" t="s">
        <v>26</v>
      </c>
      <c r="E497" t="s">
        <v>355</v>
      </c>
      <c r="F497" t="s">
        <v>344</v>
      </c>
      <c r="G497">
        <v>29</v>
      </c>
      <c r="H497" s="304">
        <v>1.4788826258000003</v>
      </c>
    </row>
    <row r="498" spans="1:8" x14ac:dyDescent="0.25">
      <c r="A498" t="s">
        <v>338</v>
      </c>
      <c r="B498" t="s">
        <v>349</v>
      </c>
      <c r="C498" t="s">
        <v>349</v>
      </c>
      <c r="D498" t="s">
        <v>26</v>
      </c>
      <c r="E498" t="s">
        <v>355</v>
      </c>
      <c r="F498" t="s">
        <v>345</v>
      </c>
      <c r="G498">
        <v>29</v>
      </c>
      <c r="H498" s="304">
        <v>1.2239265737171376</v>
      </c>
    </row>
    <row r="499" spans="1:8" x14ac:dyDescent="0.25">
      <c r="A499" t="s">
        <v>338</v>
      </c>
      <c r="B499" t="s">
        <v>349</v>
      </c>
      <c r="C499" t="s">
        <v>349</v>
      </c>
      <c r="D499" t="s">
        <v>26</v>
      </c>
      <c r="E499" t="s">
        <v>355</v>
      </c>
      <c r="F499" t="s">
        <v>346</v>
      </c>
      <c r="G499">
        <v>29</v>
      </c>
      <c r="H499" s="304">
        <v>0.22500000000000001</v>
      </c>
    </row>
    <row r="500" spans="1:8" x14ac:dyDescent="0.25">
      <c r="A500" t="s">
        <v>338</v>
      </c>
      <c r="B500" t="s">
        <v>349</v>
      </c>
      <c r="C500" t="s">
        <v>349</v>
      </c>
      <c r="D500" t="s">
        <v>26</v>
      </c>
      <c r="E500" t="s">
        <v>355</v>
      </c>
      <c r="F500" t="s">
        <v>347</v>
      </c>
      <c r="G500">
        <v>29</v>
      </c>
      <c r="H500" s="304">
        <v>0.33274859080500008</v>
      </c>
    </row>
    <row r="501" spans="1:8" x14ac:dyDescent="0.25">
      <c r="A501" t="s">
        <v>338</v>
      </c>
      <c r="B501" t="s">
        <v>349</v>
      </c>
      <c r="C501" t="s">
        <v>349</v>
      </c>
      <c r="D501" t="s">
        <v>26</v>
      </c>
      <c r="E501" t="s">
        <v>355</v>
      </c>
      <c r="F501" t="s">
        <v>348</v>
      </c>
      <c r="G501">
        <v>29</v>
      </c>
      <c r="H501" s="304">
        <v>0.27538347908635596</v>
      </c>
    </row>
    <row r="502" spans="1:8" x14ac:dyDescent="0.25">
      <c r="A502" t="s">
        <v>338</v>
      </c>
      <c r="B502" t="s">
        <v>349</v>
      </c>
      <c r="C502" t="s">
        <v>349</v>
      </c>
      <c r="D502" t="s">
        <v>27</v>
      </c>
      <c r="E502" t="s">
        <v>355</v>
      </c>
      <c r="F502" t="s">
        <v>340</v>
      </c>
      <c r="G502">
        <v>30</v>
      </c>
      <c r="H502" s="304">
        <v>1.2921800000000001</v>
      </c>
    </row>
    <row r="503" spans="1:8" x14ac:dyDescent="0.25">
      <c r="A503" t="s">
        <v>338</v>
      </c>
      <c r="B503" t="s">
        <v>349</v>
      </c>
      <c r="C503" t="s">
        <v>349</v>
      </c>
      <c r="D503" t="s">
        <v>27</v>
      </c>
      <c r="E503" t="s">
        <v>355</v>
      </c>
      <c r="F503" t="s">
        <v>341</v>
      </c>
      <c r="G503">
        <v>30</v>
      </c>
      <c r="H503" s="304">
        <v>0.24019246300000002</v>
      </c>
    </row>
    <row r="504" spans="1:8" x14ac:dyDescent="0.25">
      <c r="A504" t="s">
        <v>338</v>
      </c>
      <c r="B504" t="s">
        <v>349</v>
      </c>
      <c r="C504" t="s">
        <v>349</v>
      </c>
      <c r="D504" t="s">
        <v>27</v>
      </c>
      <c r="E504" t="s">
        <v>355</v>
      </c>
      <c r="F504" t="s">
        <v>342</v>
      </c>
      <c r="G504">
        <v>30</v>
      </c>
      <c r="H504" s="304">
        <v>0.356847672</v>
      </c>
    </row>
    <row r="505" spans="1:8" x14ac:dyDescent="0.25">
      <c r="A505" t="s">
        <v>338</v>
      </c>
      <c r="B505" t="s">
        <v>349</v>
      </c>
      <c r="C505" t="s">
        <v>349</v>
      </c>
      <c r="D505" t="s">
        <v>27</v>
      </c>
      <c r="E505" t="s">
        <v>355</v>
      </c>
      <c r="F505" t="s">
        <v>343</v>
      </c>
      <c r="G505">
        <v>30</v>
      </c>
      <c r="H505" s="304">
        <v>1.1755247910000002</v>
      </c>
    </row>
    <row r="506" spans="1:8" x14ac:dyDescent="0.25">
      <c r="A506" t="s">
        <v>338</v>
      </c>
      <c r="B506" t="s">
        <v>349</v>
      </c>
      <c r="C506" t="s">
        <v>349</v>
      </c>
      <c r="D506" t="s">
        <v>27</v>
      </c>
      <c r="E506" t="s">
        <v>355</v>
      </c>
      <c r="F506" t="s">
        <v>344</v>
      </c>
      <c r="G506">
        <v>30</v>
      </c>
      <c r="H506" s="304">
        <v>1.01136582558</v>
      </c>
    </row>
    <row r="507" spans="1:8" x14ac:dyDescent="0.25">
      <c r="A507" t="s">
        <v>338</v>
      </c>
      <c r="B507" t="s">
        <v>349</v>
      </c>
      <c r="C507" t="s">
        <v>349</v>
      </c>
      <c r="D507" t="s">
        <v>27</v>
      </c>
      <c r="E507" t="s">
        <v>355</v>
      </c>
      <c r="F507" t="s">
        <v>345</v>
      </c>
      <c r="G507">
        <v>30</v>
      </c>
      <c r="H507" s="304">
        <v>1.01136582558</v>
      </c>
    </row>
    <row r="508" spans="1:8" x14ac:dyDescent="0.25">
      <c r="A508" t="s">
        <v>338</v>
      </c>
      <c r="B508" t="s">
        <v>349</v>
      </c>
      <c r="C508" t="s">
        <v>349</v>
      </c>
      <c r="D508" t="s">
        <v>27</v>
      </c>
      <c r="E508" t="s">
        <v>355</v>
      </c>
      <c r="F508" t="s">
        <v>346</v>
      </c>
      <c r="G508">
        <v>30</v>
      </c>
      <c r="H508" s="304">
        <v>0.26</v>
      </c>
    </row>
    <row r="509" spans="1:8" x14ac:dyDescent="0.25">
      <c r="A509" t="s">
        <v>338</v>
      </c>
      <c r="B509" t="s">
        <v>349</v>
      </c>
      <c r="C509" t="s">
        <v>349</v>
      </c>
      <c r="D509" t="s">
        <v>27</v>
      </c>
      <c r="E509" t="s">
        <v>355</v>
      </c>
      <c r="F509" t="s">
        <v>347</v>
      </c>
      <c r="G509">
        <v>30</v>
      </c>
      <c r="H509" s="304">
        <v>0.26295511465080001</v>
      </c>
    </row>
    <row r="510" spans="1:8" x14ac:dyDescent="0.25">
      <c r="A510" t="s">
        <v>338</v>
      </c>
      <c r="B510" t="s">
        <v>349</v>
      </c>
      <c r="C510" t="s">
        <v>349</v>
      </c>
      <c r="D510" t="s">
        <v>27</v>
      </c>
      <c r="E510" t="s">
        <v>355</v>
      </c>
      <c r="F510" t="s">
        <v>348</v>
      </c>
      <c r="G510">
        <v>30</v>
      </c>
      <c r="H510" s="304">
        <v>0.26295511465080001</v>
      </c>
    </row>
    <row r="511" spans="1:8" x14ac:dyDescent="0.25">
      <c r="A511" t="s">
        <v>338</v>
      </c>
      <c r="B511" t="s">
        <v>349</v>
      </c>
      <c r="C511" t="s">
        <v>349</v>
      </c>
      <c r="D511" t="s">
        <v>28</v>
      </c>
      <c r="E511" t="s">
        <v>355</v>
      </c>
      <c r="F511" t="s">
        <v>340</v>
      </c>
      <c r="G511">
        <v>31</v>
      </c>
      <c r="H511" s="304">
        <v>0.45171</v>
      </c>
    </row>
    <row r="512" spans="1:8" x14ac:dyDescent="0.25">
      <c r="A512" t="s">
        <v>338</v>
      </c>
      <c r="B512" t="s">
        <v>349</v>
      </c>
      <c r="C512" t="s">
        <v>349</v>
      </c>
      <c r="D512" t="s">
        <v>28</v>
      </c>
      <c r="E512" t="s">
        <v>355</v>
      </c>
      <c r="F512" t="s">
        <v>341</v>
      </c>
      <c r="G512">
        <v>31</v>
      </c>
      <c r="H512" s="304">
        <v>0.29176198199999992</v>
      </c>
    </row>
    <row r="513" spans="1:8" x14ac:dyDescent="0.25">
      <c r="A513" t="s">
        <v>338</v>
      </c>
      <c r="B513" t="s">
        <v>349</v>
      </c>
      <c r="C513" t="s">
        <v>349</v>
      </c>
      <c r="D513" t="s">
        <v>28</v>
      </c>
      <c r="E513" t="s">
        <v>355</v>
      </c>
      <c r="F513" t="s">
        <v>342</v>
      </c>
      <c r="G513">
        <v>31</v>
      </c>
      <c r="H513" s="304">
        <v>2.1297699999999996E-4</v>
      </c>
    </row>
    <row r="514" spans="1:8" x14ac:dyDescent="0.25">
      <c r="A514" t="s">
        <v>338</v>
      </c>
      <c r="B514" t="s">
        <v>349</v>
      </c>
      <c r="C514" t="s">
        <v>349</v>
      </c>
      <c r="D514" t="s">
        <v>28</v>
      </c>
      <c r="E514" t="s">
        <v>355</v>
      </c>
      <c r="F514" t="s">
        <v>343</v>
      </c>
      <c r="G514">
        <v>31</v>
      </c>
      <c r="H514" s="304">
        <v>0.74325900499999986</v>
      </c>
    </row>
    <row r="515" spans="1:8" x14ac:dyDescent="0.25">
      <c r="A515" t="s">
        <v>338</v>
      </c>
      <c r="B515" t="s">
        <v>349</v>
      </c>
      <c r="C515" t="s">
        <v>349</v>
      </c>
      <c r="D515" t="s">
        <v>28</v>
      </c>
      <c r="E515" t="s">
        <v>355</v>
      </c>
      <c r="F515" t="s">
        <v>344</v>
      </c>
      <c r="G515">
        <v>31</v>
      </c>
      <c r="H515" s="304">
        <v>0.73603726217999987</v>
      </c>
    </row>
    <row r="516" spans="1:8" x14ac:dyDescent="0.25">
      <c r="A516" t="s">
        <v>338</v>
      </c>
      <c r="B516" t="s">
        <v>349</v>
      </c>
      <c r="C516" t="s">
        <v>349</v>
      </c>
      <c r="D516" t="s">
        <v>28</v>
      </c>
      <c r="E516" t="s">
        <v>355</v>
      </c>
      <c r="F516" t="s">
        <v>345</v>
      </c>
      <c r="G516">
        <v>31</v>
      </c>
      <c r="H516" s="304">
        <v>0.44732104079832546</v>
      </c>
    </row>
    <row r="517" spans="1:8" x14ac:dyDescent="0.25">
      <c r="A517" t="s">
        <v>338</v>
      </c>
      <c r="B517" t="s">
        <v>349</v>
      </c>
      <c r="C517" t="s">
        <v>349</v>
      </c>
      <c r="D517" t="s">
        <v>28</v>
      </c>
      <c r="E517" t="s">
        <v>355</v>
      </c>
      <c r="F517" t="s">
        <v>346</v>
      </c>
      <c r="G517">
        <v>31</v>
      </c>
      <c r="H517" s="304">
        <v>0.35</v>
      </c>
    </row>
    <row r="518" spans="1:8" x14ac:dyDescent="0.25">
      <c r="A518" t="s">
        <v>338</v>
      </c>
      <c r="B518" t="s">
        <v>349</v>
      </c>
      <c r="C518" t="s">
        <v>349</v>
      </c>
      <c r="D518" t="s">
        <v>28</v>
      </c>
      <c r="E518" t="s">
        <v>355</v>
      </c>
      <c r="F518" t="s">
        <v>347</v>
      </c>
      <c r="G518">
        <v>31</v>
      </c>
      <c r="H518" s="304">
        <v>0.25761304176299993</v>
      </c>
    </row>
    <row r="519" spans="1:8" x14ac:dyDescent="0.25">
      <c r="A519" t="s">
        <v>338</v>
      </c>
      <c r="B519" t="s">
        <v>349</v>
      </c>
      <c r="C519" t="s">
        <v>349</v>
      </c>
      <c r="D519" t="s">
        <v>28</v>
      </c>
      <c r="E519" t="s">
        <v>355</v>
      </c>
      <c r="F519" t="s">
        <v>348</v>
      </c>
      <c r="G519">
        <v>31</v>
      </c>
      <c r="H519" s="304">
        <v>0.15656236427941389</v>
      </c>
    </row>
    <row r="520" spans="1:8" x14ac:dyDescent="0.25">
      <c r="A520" t="s">
        <v>338</v>
      </c>
      <c r="B520" t="s">
        <v>349</v>
      </c>
      <c r="C520" t="s">
        <v>349</v>
      </c>
      <c r="D520" t="s">
        <v>29</v>
      </c>
      <c r="E520" t="s">
        <v>355</v>
      </c>
      <c r="F520" t="s">
        <v>340</v>
      </c>
      <c r="G520">
        <v>32</v>
      </c>
      <c r="H520" s="304">
        <v>0.7472133333333334</v>
      </c>
    </row>
    <row r="521" spans="1:8" x14ac:dyDescent="0.25">
      <c r="A521" t="s">
        <v>338</v>
      </c>
      <c r="B521" t="s">
        <v>349</v>
      </c>
      <c r="C521" t="s">
        <v>349</v>
      </c>
      <c r="D521" t="s">
        <v>29</v>
      </c>
      <c r="E521" t="s">
        <v>355</v>
      </c>
      <c r="F521" t="s">
        <v>341</v>
      </c>
      <c r="G521">
        <v>32</v>
      </c>
      <c r="H521" s="304">
        <v>0.38543040200000001</v>
      </c>
    </row>
    <row r="522" spans="1:8" x14ac:dyDescent="0.25">
      <c r="A522" t="s">
        <v>338</v>
      </c>
      <c r="B522" t="s">
        <v>349</v>
      </c>
      <c r="C522" t="s">
        <v>349</v>
      </c>
      <c r="D522" t="s">
        <v>29</v>
      </c>
      <c r="E522" t="s">
        <v>355</v>
      </c>
      <c r="F522" t="s">
        <v>342</v>
      </c>
      <c r="G522">
        <v>32</v>
      </c>
      <c r="H522" s="304">
        <v>2.1548365E-2</v>
      </c>
    </row>
    <row r="523" spans="1:8" x14ac:dyDescent="0.25">
      <c r="A523" t="s">
        <v>338</v>
      </c>
      <c r="B523" t="s">
        <v>349</v>
      </c>
      <c r="C523" t="s">
        <v>349</v>
      </c>
      <c r="D523" t="s">
        <v>29</v>
      </c>
      <c r="E523" t="s">
        <v>355</v>
      </c>
      <c r="F523" t="s">
        <v>343</v>
      </c>
      <c r="G523">
        <v>32</v>
      </c>
      <c r="H523" s="304">
        <v>1.1110953703333335</v>
      </c>
    </row>
    <row r="524" spans="1:8" x14ac:dyDescent="0.25">
      <c r="A524" t="s">
        <v>338</v>
      </c>
      <c r="B524" t="s">
        <v>349</v>
      </c>
      <c r="C524" t="s">
        <v>349</v>
      </c>
      <c r="D524" t="s">
        <v>29</v>
      </c>
      <c r="E524" t="s">
        <v>355</v>
      </c>
      <c r="F524" t="s">
        <v>344</v>
      </c>
      <c r="G524">
        <v>32</v>
      </c>
      <c r="H524" s="304">
        <v>0.59411954615750839</v>
      </c>
    </row>
    <row r="525" spans="1:8" x14ac:dyDescent="0.25">
      <c r="A525" t="s">
        <v>338</v>
      </c>
      <c r="B525" t="s">
        <v>349</v>
      </c>
      <c r="C525" t="s">
        <v>349</v>
      </c>
      <c r="D525" t="s">
        <v>29</v>
      </c>
      <c r="E525" t="s">
        <v>355</v>
      </c>
      <c r="F525" t="s">
        <v>345</v>
      </c>
      <c r="G525">
        <v>32</v>
      </c>
      <c r="H525" s="304">
        <v>0.59411954615750839</v>
      </c>
    </row>
    <row r="526" spans="1:8" x14ac:dyDescent="0.25">
      <c r="A526" t="s">
        <v>338</v>
      </c>
      <c r="B526" t="s">
        <v>349</v>
      </c>
      <c r="C526" t="s">
        <v>349</v>
      </c>
      <c r="D526" t="s">
        <v>29</v>
      </c>
      <c r="E526" t="s">
        <v>355</v>
      </c>
      <c r="F526" t="s">
        <v>346</v>
      </c>
      <c r="G526">
        <v>32</v>
      </c>
      <c r="H526" s="304">
        <v>0.25</v>
      </c>
    </row>
    <row r="527" spans="1:8" x14ac:dyDescent="0.25">
      <c r="A527" t="s">
        <v>338</v>
      </c>
      <c r="B527" t="s">
        <v>349</v>
      </c>
      <c r="C527" t="s">
        <v>349</v>
      </c>
      <c r="D527" t="s">
        <v>29</v>
      </c>
      <c r="E527" t="s">
        <v>355</v>
      </c>
      <c r="F527" t="s">
        <v>347</v>
      </c>
      <c r="G527">
        <v>32</v>
      </c>
      <c r="H527" s="304">
        <v>0.1485298865393771</v>
      </c>
    </row>
    <row r="528" spans="1:8" x14ac:dyDescent="0.25">
      <c r="A528" t="s">
        <v>338</v>
      </c>
      <c r="B528" t="s">
        <v>349</v>
      </c>
      <c r="C528" t="s">
        <v>349</v>
      </c>
      <c r="D528" t="s">
        <v>29</v>
      </c>
      <c r="E528" t="s">
        <v>355</v>
      </c>
      <c r="F528" t="s">
        <v>348</v>
      </c>
      <c r="G528">
        <v>32</v>
      </c>
      <c r="H528" s="304">
        <v>0.1485298865393771</v>
      </c>
    </row>
    <row r="529" spans="1:8" x14ac:dyDescent="0.25">
      <c r="A529" t="s">
        <v>146</v>
      </c>
      <c r="B529" t="s">
        <v>350</v>
      </c>
      <c r="C529" t="s">
        <v>351</v>
      </c>
      <c r="D529" t="s">
        <v>33</v>
      </c>
      <c r="E529" t="s">
        <v>355</v>
      </c>
      <c r="F529" t="s">
        <v>340</v>
      </c>
      <c r="G529">
        <v>40</v>
      </c>
      <c r="H529" s="304">
        <v>0.79800206168000054</v>
      </c>
    </row>
    <row r="530" spans="1:8" x14ac:dyDescent="0.25">
      <c r="A530" t="s">
        <v>146</v>
      </c>
      <c r="B530" t="s">
        <v>350</v>
      </c>
      <c r="C530" t="s">
        <v>351</v>
      </c>
      <c r="D530" t="s">
        <v>33</v>
      </c>
      <c r="E530" t="s">
        <v>355</v>
      </c>
      <c r="F530" t="s">
        <v>343</v>
      </c>
      <c r="G530">
        <v>40</v>
      </c>
      <c r="H530" s="304">
        <v>0.79800206168000054</v>
      </c>
    </row>
    <row r="531" spans="1:8" x14ac:dyDescent="0.25">
      <c r="A531" t="s">
        <v>146</v>
      </c>
      <c r="B531" t="s">
        <v>350</v>
      </c>
      <c r="C531" t="s">
        <v>351</v>
      </c>
      <c r="D531" t="s">
        <v>33</v>
      </c>
      <c r="E531" t="s">
        <v>355</v>
      </c>
      <c r="F531" t="s">
        <v>344</v>
      </c>
      <c r="G531">
        <v>40</v>
      </c>
      <c r="H531" s="304">
        <v>0.78204202044640048</v>
      </c>
    </row>
    <row r="532" spans="1:8" x14ac:dyDescent="0.25">
      <c r="A532" t="s">
        <v>146</v>
      </c>
      <c r="B532" t="s">
        <v>350</v>
      </c>
      <c r="C532" t="s">
        <v>351</v>
      </c>
      <c r="D532" t="s">
        <v>33</v>
      </c>
      <c r="E532" t="s">
        <v>355</v>
      </c>
      <c r="F532" t="s">
        <v>345</v>
      </c>
      <c r="G532">
        <v>40</v>
      </c>
      <c r="H532" s="304">
        <v>0.78204202044640048</v>
      </c>
    </row>
    <row r="533" spans="1:8" x14ac:dyDescent="0.25">
      <c r="A533" t="s">
        <v>146</v>
      </c>
      <c r="B533" t="s">
        <v>350</v>
      </c>
      <c r="C533" t="s">
        <v>351</v>
      </c>
      <c r="D533" t="s">
        <v>33</v>
      </c>
      <c r="E533" t="s">
        <v>355</v>
      </c>
      <c r="F533" t="s">
        <v>346</v>
      </c>
      <c r="G533">
        <v>40</v>
      </c>
      <c r="H533" s="304">
        <v>0.43</v>
      </c>
    </row>
    <row r="534" spans="1:8" x14ac:dyDescent="0.25">
      <c r="A534" t="s">
        <v>146</v>
      </c>
      <c r="B534" t="s">
        <v>350</v>
      </c>
      <c r="C534" t="s">
        <v>351</v>
      </c>
      <c r="D534" t="s">
        <v>33</v>
      </c>
      <c r="E534" t="s">
        <v>355</v>
      </c>
      <c r="F534" t="s">
        <v>347</v>
      </c>
      <c r="G534">
        <v>40</v>
      </c>
      <c r="H534" s="304">
        <v>0.33627806879195221</v>
      </c>
    </row>
    <row r="535" spans="1:8" x14ac:dyDescent="0.25">
      <c r="A535" t="s">
        <v>146</v>
      </c>
      <c r="B535" t="s">
        <v>350</v>
      </c>
      <c r="C535" t="s">
        <v>351</v>
      </c>
      <c r="D535" t="s">
        <v>33</v>
      </c>
      <c r="E535" t="s">
        <v>355</v>
      </c>
      <c r="F535" t="s">
        <v>348</v>
      </c>
      <c r="G535">
        <v>40</v>
      </c>
      <c r="H535" s="304">
        <v>0.33627806879195221</v>
      </c>
    </row>
    <row r="536" spans="1:8" x14ac:dyDescent="0.25">
      <c r="A536" t="s">
        <v>146</v>
      </c>
      <c r="B536" t="s">
        <v>350</v>
      </c>
      <c r="C536" t="s">
        <v>351</v>
      </c>
      <c r="D536" t="s">
        <v>34</v>
      </c>
      <c r="E536" t="s">
        <v>355</v>
      </c>
      <c r="F536" t="s">
        <v>340</v>
      </c>
      <c r="G536">
        <v>41</v>
      </c>
      <c r="H536" s="304">
        <v>9.016838457276048</v>
      </c>
    </row>
    <row r="537" spans="1:8" x14ac:dyDescent="0.25">
      <c r="A537" t="s">
        <v>146</v>
      </c>
      <c r="B537" t="s">
        <v>350</v>
      </c>
      <c r="C537" t="s">
        <v>351</v>
      </c>
      <c r="D537" t="s">
        <v>34</v>
      </c>
      <c r="E537" t="s">
        <v>355</v>
      </c>
      <c r="F537" t="s">
        <v>342</v>
      </c>
      <c r="G537">
        <v>41</v>
      </c>
      <c r="H537" s="304">
        <v>0.76124426400000011</v>
      </c>
    </row>
    <row r="538" spans="1:8" x14ac:dyDescent="0.25">
      <c r="A538" t="s">
        <v>146</v>
      </c>
      <c r="B538" t="s">
        <v>350</v>
      </c>
      <c r="C538" t="s">
        <v>351</v>
      </c>
      <c r="D538" t="s">
        <v>34</v>
      </c>
      <c r="E538" t="s">
        <v>355</v>
      </c>
      <c r="F538" t="s">
        <v>343</v>
      </c>
      <c r="G538">
        <v>41</v>
      </c>
      <c r="H538" s="304">
        <v>8.2555941932760479</v>
      </c>
    </row>
    <row r="539" spans="1:8" x14ac:dyDescent="0.25">
      <c r="A539" t="s">
        <v>146</v>
      </c>
      <c r="B539" t="s">
        <v>350</v>
      </c>
      <c r="C539" t="s">
        <v>351</v>
      </c>
      <c r="D539" t="s">
        <v>34</v>
      </c>
      <c r="E539" t="s">
        <v>355</v>
      </c>
      <c r="F539" t="s">
        <v>344</v>
      </c>
      <c r="G539">
        <v>41</v>
      </c>
      <c r="H539" s="304">
        <v>8.0904823094105272</v>
      </c>
    </row>
    <row r="540" spans="1:8" x14ac:dyDescent="0.25">
      <c r="A540" t="s">
        <v>146</v>
      </c>
      <c r="B540" t="s">
        <v>350</v>
      </c>
      <c r="C540" t="s">
        <v>351</v>
      </c>
      <c r="D540" t="s">
        <v>34</v>
      </c>
      <c r="E540" t="s">
        <v>355</v>
      </c>
      <c r="F540" t="s">
        <v>345</v>
      </c>
      <c r="G540">
        <v>41</v>
      </c>
      <c r="H540" s="304">
        <v>0</v>
      </c>
    </row>
    <row r="541" spans="1:8" x14ac:dyDescent="0.25">
      <c r="A541" t="s">
        <v>146</v>
      </c>
      <c r="B541" t="s">
        <v>350</v>
      </c>
      <c r="C541" t="s">
        <v>351</v>
      </c>
      <c r="D541" t="s">
        <v>34</v>
      </c>
      <c r="E541" t="s">
        <v>355</v>
      </c>
      <c r="F541" t="s">
        <v>346</v>
      </c>
      <c r="G541">
        <v>41</v>
      </c>
      <c r="H541" s="304">
        <v>0.45500000000000002</v>
      </c>
    </row>
    <row r="542" spans="1:8" x14ac:dyDescent="0.25">
      <c r="A542" t="s">
        <v>146</v>
      </c>
      <c r="B542" t="s">
        <v>350</v>
      </c>
      <c r="C542" t="s">
        <v>351</v>
      </c>
      <c r="D542" t="s">
        <v>34</v>
      </c>
      <c r="E542" t="s">
        <v>355</v>
      </c>
      <c r="F542" t="s">
        <v>347</v>
      </c>
      <c r="G542">
        <v>41</v>
      </c>
      <c r="H542" s="304">
        <v>3.6811694507817898</v>
      </c>
    </row>
    <row r="543" spans="1:8" x14ac:dyDescent="0.25">
      <c r="A543" t="s">
        <v>146</v>
      </c>
      <c r="B543" t="s">
        <v>350</v>
      </c>
      <c r="C543" t="s">
        <v>351</v>
      </c>
      <c r="D543" t="s">
        <v>34</v>
      </c>
      <c r="E543" t="s">
        <v>355</v>
      </c>
      <c r="F543" t="s">
        <v>348</v>
      </c>
      <c r="G543">
        <v>41</v>
      </c>
      <c r="H543" s="304">
        <v>0</v>
      </c>
    </row>
    <row r="544" spans="1:8" x14ac:dyDescent="0.25">
      <c r="A544" t="s">
        <v>146</v>
      </c>
      <c r="B544" t="s">
        <v>350</v>
      </c>
      <c r="C544" t="s">
        <v>351</v>
      </c>
      <c r="D544" t="s">
        <v>35</v>
      </c>
      <c r="E544" t="s">
        <v>355</v>
      </c>
      <c r="F544" t="s">
        <v>341</v>
      </c>
      <c r="G544">
        <v>42</v>
      </c>
      <c r="H544" s="304">
        <v>16.533869141</v>
      </c>
    </row>
    <row r="545" spans="1:8" x14ac:dyDescent="0.25">
      <c r="A545" t="s">
        <v>146</v>
      </c>
      <c r="B545" t="s">
        <v>350</v>
      </c>
      <c r="C545" t="s">
        <v>351</v>
      </c>
      <c r="D545" t="s">
        <v>35</v>
      </c>
      <c r="E545" t="s">
        <v>355</v>
      </c>
      <c r="F545" t="s">
        <v>343</v>
      </c>
      <c r="G545">
        <v>42</v>
      </c>
      <c r="H545" s="304">
        <v>16.533869141</v>
      </c>
    </row>
    <row r="546" spans="1:8" x14ac:dyDescent="0.25">
      <c r="A546" t="s">
        <v>146</v>
      </c>
      <c r="B546" t="s">
        <v>350</v>
      </c>
      <c r="C546" t="s">
        <v>351</v>
      </c>
      <c r="D546" t="s">
        <v>35</v>
      </c>
      <c r="E546" t="s">
        <v>355</v>
      </c>
      <c r="F546" t="s">
        <v>344</v>
      </c>
      <c r="G546">
        <v>42</v>
      </c>
      <c r="H546" s="304">
        <v>16.533869141</v>
      </c>
    </row>
    <row r="547" spans="1:8" x14ac:dyDescent="0.25">
      <c r="A547" t="s">
        <v>146</v>
      </c>
      <c r="B547" t="s">
        <v>350</v>
      </c>
      <c r="C547" t="s">
        <v>351</v>
      </c>
      <c r="D547" t="s">
        <v>35</v>
      </c>
      <c r="E547" t="s">
        <v>355</v>
      </c>
      <c r="F547" t="s">
        <v>345</v>
      </c>
      <c r="G547">
        <v>42</v>
      </c>
      <c r="H547" s="304">
        <v>0</v>
      </c>
    </row>
    <row r="548" spans="1:8" x14ac:dyDescent="0.25">
      <c r="A548" t="s">
        <v>146</v>
      </c>
      <c r="B548" t="s">
        <v>350</v>
      </c>
      <c r="C548" t="s">
        <v>351</v>
      </c>
      <c r="D548" t="s">
        <v>35</v>
      </c>
      <c r="E548" t="s">
        <v>355</v>
      </c>
      <c r="F548" t="s">
        <v>346</v>
      </c>
      <c r="G548">
        <v>42</v>
      </c>
      <c r="H548" s="304">
        <v>0.45500000000000002</v>
      </c>
    </row>
    <row r="549" spans="1:8" x14ac:dyDescent="0.25">
      <c r="A549" t="s">
        <v>146</v>
      </c>
      <c r="B549" t="s">
        <v>350</v>
      </c>
      <c r="C549" t="s">
        <v>351</v>
      </c>
      <c r="D549" t="s">
        <v>35</v>
      </c>
      <c r="E549" t="s">
        <v>355</v>
      </c>
      <c r="F549" t="s">
        <v>347</v>
      </c>
      <c r="G549">
        <v>42</v>
      </c>
      <c r="H549" s="304">
        <v>7.5229104591550007</v>
      </c>
    </row>
    <row r="550" spans="1:8" x14ac:dyDescent="0.25">
      <c r="A550" t="s">
        <v>146</v>
      </c>
      <c r="B550" t="s">
        <v>350</v>
      </c>
      <c r="C550" t="s">
        <v>351</v>
      </c>
      <c r="D550" t="s">
        <v>35</v>
      </c>
      <c r="E550" t="s">
        <v>355</v>
      </c>
      <c r="F550" t="s">
        <v>348</v>
      </c>
      <c r="G550">
        <v>42</v>
      </c>
      <c r="H550" s="304">
        <v>0</v>
      </c>
    </row>
    <row r="551" spans="1:8" x14ac:dyDescent="0.25">
      <c r="A551" t="s">
        <v>146</v>
      </c>
      <c r="B551" t="s">
        <v>350</v>
      </c>
      <c r="C551" t="s">
        <v>351</v>
      </c>
      <c r="D551" t="s">
        <v>36</v>
      </c>
      <c r="E551" t="s">
        <v>355</v>
      </c>
      <c r="F551" t="s">
        <v>340</v>
      </c>
      <c r="G551">
        <v>43</v>
      </c>
      <c r="H551" s="304">
        <v>0.3</v>
      </c>
    </row>
    <row r="552" spans="1:8" x14ac:dyDescent="0.25">
      <c r="A552" t="s">
        <v>146</v>
      </c>
      <c r="B552" t="s">
        <v>350</v>
      </c>
      <c r="C552" t="s">
        <v>351</v>
      </c>
      <c r="D552" t="s">
        <v>36</v>
      </c>
      <c r="E552" t="s">
        <v>355</v>
      </c>
      <c r="F552" t="s">
        <v>343</v>
      </c>
      <c r="G552">
        <v>43</v>
      </c>
      <c r="H552" s="304">
        <v>0.3</v>
      </c>
    </row>
    <row r="553" spans="1:8" x14ac:dyDescent="0.25">
      <c r="A553" t="s">
        <v>146</v>
      </c>
      <c r="B553" t="s">
        <v>350</v>
      </c>
      <c r="C553" t="s">
        <v>351</v>
      </c>
      <c r="D553" t="s">
        <v>36</v>
      </c>
      <c r="E553" t="s">
        <v>355</v>
      </c>
      <c r="F553" t="s">
        <v>344</v>
      </c>
      <c r="G553">
        <v>43</v>
      </c>
      <c r="H553" s="304">
        <v>0.3</v>
      </c>
    </row>
    <row r="554" spans="1:8" x14ac:dyDescent="0.25">
      <c r="A554" t="s">
        <v>146</v>
      </c>
      <c r="B554" t="s">
        <v>350</v>
      </c>
      <c r="C554" t="s">
        <v>351</v>
      </c>
      <c r="D554" t="s">
        <v>36</v>
      </c>
      <c r="E554" t="s">
        <v>355</v>
      </c>
      <c r="F554" t="s">
        <v>345</v>
      </c>
      <c r="G554">
        <v>43</v>
      </c>
      <c r="H554" s="304">
        <v>0</v>
      </c>
    </row>
    <row r="555" spans="1:8" x14ac:dyDescent="0.25">
      <c r="A555" t="s">
        <v>146</v>
      </c>
      <c r="B555" t="s">
        <v>350</v>
      </c>
      <c r="C555" t="s">
        <v>351</v>
      </c>
      <c r="D555" t="s">
        <v>36</v>
      </c>
      <c r="E555" t="s">
        <v>355</v>
      </c>
      <c r="F555" t="s">
        <v>346</v>
      </c>
      <c r="G555">
        <v>43</v>
      </c>
      <c r="H555" s="304">
        <v>0.625</v>
      </c>
    </row>
    <row r="556" spans="1:8" x14ac:dyDescent="0.25">
      <c r="A556" t="s">
        <v>146</v>
      </c>
      <c r="B556" t="s">
        <v>350</v>
      </c>
      <c r="C556" t="s">
        <v>351</v>
      </c>
      <c r="D556" t="s">
        <v>36</v>
      </c>
      <c r="E556" t="s">
        <v>355</v>
      </c>
      <c r="F556" t="s">
        <v>347</v>
      </c>
      <c r="G556">
        <v>43</v>
      </c>
      <c r="H556" s="304">
        <v>0.1875</v>
      </c>
    </row>
    <row r="557" spans="1:8" x14ac:dyDescent="0.25">
      <c r="A557" t="s">
        <v>146</v>
      </c>
      <c r="B557" t="s">
        <v>350</v>
      </c>
      <c r="C557" t="s">
        <v>351</v>
      </c>
      <c r="D557" t="s">
        <v>36</v>
      </c>
      <c r="E557" t="s">
        <v>355</v>
      </c>
      <c r="F557" t="s">
        <v>348</v>
      </c>
      <c r="G557">
        <v>43</v>
      </c>
      <c r="H557" s="304">
        <v>0</v>
      </c>
    </row>
    <row r="558" spans="1:8" x14ac:dyDescent="0.25">
      <c r="A558" t="s">
        <v>146</v>
      </c>
      <c r="B558" t="s">
        <v>350</v>
      </c>
      <c r="C558" t="s">
        <v>352</v>
      </c>
      <c r="D558" t="s">
        <v>38</v>
      </c>
      <c r="E558" t="s">
        <v>355</v>
      </c>
      <c r="F558" t="s">
        <v>340</v>
      </c>
      <c r="G558">
        <v>47</v>
      </c>
      <c r="H558" s="304">
        <v>10.58889937433486</v>
      </c>
    </row>
    <row r="559" spans="1:8" x14ac:dyDescent="0.25">
      <c r="A559" t="s">
        <v>146</v>
      </c>
      <c r="B559" t="s">
        <v>350</v>
      </c>
      <c r="C559" t="s">
        <v>352</v>
      </c>
      <c r="D559" t="s">
        <v>38</v>
      </c>
      <c r="E559" t="s">
        <v>355</v>
      </c>
      <c r="F559" t="s">
        <v>342</v>
      </c>
      <c r="G559">
        <v>47</v>
      </c>
      <c r="H559" s="304">
        <v>0.70280589199999988</v>
      </c>
    </row>
    <row r="560" spans="1:8" x14ac:dyDescent="0.25">
      <c r="A560" t="s">
        <v>146</v>
      </c>
      <c r="B560" t="s">
        <v>350</v>
      </c>
      <c r="C560" t="s">
        <v>352</v>
      </c>
      <c r="D560" t="s">
        <v>38</v>
      </c>
      <c r="E560" t="s">
        <v>355</v>
      </c>
      <c r="F560" t="s">
        <v>343</v>
      </c>
      <c r="G560">
        <v>47</v>
      </c>
      <c r="H560" s="304">
        <v>9.886093482334859</v>
      </c>
    </row>
    <row r="561" spans="1:8" x14ac:dyDescent="0.25">
      <c r="A561" t="s">
        <v>146</v>
      </c>
      <c r="B561" t="s">
        <v>350</v>
      </c>
      <c r="C561" t="s">
        <v>352</v>
      </c>
      <c r="D561" t="s">
        <v>38</v>
      </c>
      <c r="E561" t="s">
        <v>355</v>
      </c>
      <c r="F561" t="s">
        <v>344</v>
      </c>
      <c r="G561">
        <v>47</v>
      </c>
      <c r="H561" s="304">
        <v>9.886093482334859</v>
      </c>
    </row>
    <row r="562" spans="1:8" x14ac:dyDescent="0.25">
      <c r="A562" t="s">
        <v>146</v>
      </c>
      <c r="B562" t="s">
        <v>350</v>
      </c>
      <c r="C562" t="s">
        <v>352</v>
      </c>
      <c r="D562" t="s">
        <v>38</v>
      </c>
      <c r="E562" t="s">
        <v>355</v>
      </c>
      <c r="F562" t="s">
        <v>345</v>
      </c>
      <c r="G562">
        <v>47</v>
      </c>
      <c r="H562" s="304">
        <v>9.886093482334859</v>
      </c>
    </row>
    <row r="563" spans="1:8" x14ac:dyDescent="0.25">
      <c r="A563" t="s">
        <v>146</v>
      </c>
      <c r="B563" t="s">
        <v>350</v>
      </c>
      <c r="C563" t="s">
        <v>352</v>
      </c>
      <c r="D563" t="s">
        <v>38</v>
      </c>
      <c r="E563" t="s">
        <v>355</v>
      </c>
      <c r="F563" t="s">
        <v>346</v>
      </c>
      <c r="G563">
        <v>47</v>
      </c>
      <c r="H563" s="304">
        <v>0.33</v>
      </c>
    </row>
    <row r="564" spans="1:8" x14ac:dyDescent="0.25">
      <c r="A564" t="s">
        <v>146</v>
      </c>
      <c r="B564" t="s">
        <v>350</v>
      </c>
      <c r="C564" t="s">
        <v>352</v>
      </c>
      <c r="D564" t="s">
        <v>38</v>
      </c>
      <c r="E564" t="s">
        <v>355</v>
      </c>
      <c r="F564" t="s">
        <v>347</v>
      </c>
      <c r="G564">
        <v>47</v>
      </c>
      <c r="H564" s="304">
        <v>3.2624108491705037</v>
      </c>
    </row>
    <row r="565" spans="1:8" x14ac:dyDescent="0.25">
      <c r="A565" t="s">
        <v>146</v>
      </c>
      <c r="B565" t="s">
        <v>350</v>
      </c>
      <c r="C565" t="s">
        <v>352</v>
      </c>
      <c r="D565" t="s">
        <v>38</v>
      </c>
      <c r="E565" t="s">
        <v>355</v>
      </c>
      <c r="F565" t="s">
        <v>348</v>
      </c>
      <c r="G565">
        <v>47</v>
      </c>
      <c r="H565" s="304">
        <v>3.2624108491705037</v>
      </c>
    </row>
    <row r="566" spans="1:8" x14ac:dyDescent="0.25">
      <c r="A566" t="s">
        <v>146</v>
      </c>
      <c r="B566" t="s">
        <v>350</v>
      </c>
      <c r="C566" t="s">
        <v>352</v>
      </c>
      <c r="D566" t="s">
        <v>39</v>
      </c>
      <c r="E566" t="s">
        <v>355</v>
      </c>
      <c r="F566" t="s">
        <v>340</v>
      </c>
      <c r="G566">
        <v>48</v>
      </c>
      <c r="H566" s="304">
        <v>3.8102512106759701</v>
      </c>
    </row>
    <row r="567" spans="1:8" x14ac:dyDescent="0.25">
      <c r="A567" t="s">
        <v>146</v>
      </c>
      <c r="B567" t="s">
        <v>350</v>
      </c>
      <c r="C567" t="s">
        <v>352</v>
      </c>
      <c r="D567" t="s">
        <v>39</v>
      </c>
      <c r="E567" t="s">
        <v>355</v>
      </c>
      <c r="F567" t="s">
        <v>343</v>
      </c>
      <c r="G567">
        <v>48</v>
      </c>
      <c r="H567" s="304">
        <v>3.8102512106759701</v>
      </c>
    </row>
    <row r="568" spans="1:8" x14ac:dyDescent="0.25">
      <c r="A568" t="s">
        <v>146</v>
      </c>
      <c r="B568" t="s">
        <v>350</v>
      </c>
      <c r="C568" t="s">
        <v>352</v>
      </c>
      <c r="D568" t="s">
        <v>39</v>
      </c>
      <c r="E568" t="s">
        <v>355</v>
      </c>
      <c r="F568" t="s">
        <v>344</v>
      </c>
      <c r="G568">
        <v>48</v>
      </c>
      <c r="H568" s="304">
        <v>3.8102512106759701</v>
      </c>
    </row>
    <row r="569" spans="1:8" x14ac:dyDescent="0.25">
      <c r="A569" t="s">
        <v>146</v>
      </c>
      <c r="B569" t="s">
        <v>350</v>
      </c>
      <c r="C569" t="s">
        <v>352</v>
      </c>
      <c r="D569" t="s">
        <v>39</v>
      </c>
      <c r="E569" t="s">
        <v>355</v>
      </c>
      <c r="F569" t="s">
        <v>345</v>
      </c>
      <c r="G569">
        <v>48</v>
      </c>
      <c r="H569" s="304">
        <v>0</v>
      </c>
    </row>
    <row r="570" spans="1:8" x14ac:dyDescent="0.25">
      <c r="A570" t="s">
        <v>146</v>
      </c>
      <c r="B570" t="s">
        <v>350</v>
      </c>
      <c r="C570" t="s">
        <v>352</v>
      </c>
      <c r="D570" t="s">
        <v>39</v>
      </c>
      <c r="E570" t="s">
        <v>355</v>
      </c>
      <c r="F570" t="s">
        <v>346</v>
      </c>
      <c r="G570">
        <v>48</v>
      </c>
      <c r="H570" s="304">
        <v>0.33</v>
      </c>
    </row>
    <row r="571" spans="1:8" x14ac:dyDescent="0.25">
      <c r="A571" t="s">
        <v>146</v>
      </c>
      <c r="B571" t="s">
        <v>350</v>
      </c>
      <c r="C571" t="s">
        <v>352</v>
      </c>
      <c r="D571" t="s">
        <v>39</v>
      </c>
      <c r="E571" t="s">
        <v>355</v>
      </c>
      <c r="F571" t="s">
        <v>347</v>
      </c>
      <c r="G571">
        <v>48</v>
      </c>
      <c r="H571" s="304">
        <v>1.2573828995230703</v>
      </c>
    </row>
    <row r="572" spans="1:8" x14ac:dyDescent="0.25">
      <c r="A572" t="s">
        <v>146</v>
      </c>
      <c r="B572" t="s">
        <v>350</v>
      </c>
      <c r="C572" t="s">
        <v>352</v>
      </c>
      <c r="D572" t="s">
        <v>39</v>
      </c>
      <c r="E572" t="s">
        <v>355</v>
      </c>
      <c r="F572" t="s">
        <v>348</v>
      </c>
      <c r="G572">
        <v>48</v>
      </c>
      <c r="H572" s="304">
        <v>0</v>
      </c>
    </row>
    <row r="573" spans="1:8" x14ac:dyDescent="0.25">
      <c r="A573" t="s">
        <v>146</v>
      </c>
      <c r="B573" t="s">
        <v>350</v>
      </c>
      <c r="C573" t="s">
        <v>352</v>
      </c>
      <c r="D573" t="s">
        <v>40</v>
      </c>
      <c r="E573" t="s">
        <v>355</v>
      </c>
      <c r="F573" t="s">
        <v>341</v>
      </c>
      <c r="G573">
        <v>49</v>
      </c>
      <c r="H573" s="304">
        <v>0.57610459800000002</v>
      </c>
    </row>
    <row r="574" spans="1:8" x14ac:dyDescent="0.25">
      <c r="A574" t="s">
        <v>146</v>
      </c>
      <c r="B574" t="s">
        <v>350</v>
      </c>
      <c r="C574" t="s">
        <v>352</v>
      </c>
      <c r="D574" t="s">
        <v>40</v>
      </c>
      <c r="E574" t="s">
        <v>355</v>
      </c>
      <c r="F574" t="s">
        <v>343</v>
      </c>
      <c r="G574">
        <v>49</v>
      </c>
      <c r="H574" s="304">
        <v>0.57610459800000002</v>
      </c>
    </row>
    <row r="575" spans="1:8" x14ac:dyDescent="0.25">
      <c r="A575" t="s">
        <v>146</v>
      </c>
      <c r="B575" t="s">
        <v>350</v>
      </c>
      <c r="C575" t="s">
        <v>352</v>
      </c>
      <c r="D575" t="s">
        <v>40</v>
      </c>
      <c r="E575" t="s">
        <v>355</v>
      </c>
      <c r="F575" t="s">
        <v>344</v>
      </c>
      <c r="G575">
        <v>49</v>
      </c>
      <c r="H575" s="304">
        <v>0.57610459800000002</v>
      </c>
    </row>
    <row r="576" spans="1:8" x14ac:dyDescent="0.25">
      <c r="A576" t="s">
        <v>146</v>
      </c>
      <c r="B576" t="s">
        <v>350</v>
      </c>
      <c r="C576" t="s">
        <v>352</v>
      </c>
      <c r="D576" t="s">
        <v>40</v>
      </c>
      <c r="E576" t="s">
        <v>355</v>
      </c>
      <c r="F576" t="s">
        <v>345</v>
      </c>
      <c r="G576">
        <v>49</v>
      </c>
      <c r="H576" s="304">
        <v>0</v>
      </c>
    </row>
    <row r="577" spans="1:8" x14ac:dyDescent="0.25">
      <c r="A577" t="s">
        <v>146</v>
      </c>
      <c r="B577" t="s">
        <v>350</v>
      </c>
      <c r="C577" t="s">
        <v>352</v>
      </c>
      <c r="D577" t="s">
        <v>40</v>
      </c>
      <c r="E577" t="s">
        <v>355</v>
      </c>
      <c r="F577" t="s">
        <v>346</v>
      </c>
      <c r="G577">
        <v>49</v>
      </c>
      <c r="H577" s="304">
        <v>0.33</v>
      </c>
    </row>
    <row r="578" spans="1:8" x14ac:dyDescent="0.25">
      <c r="A578" t="s">
        <v>146</v>
      </c>
      <c r="B578" t="s">
        <v>350</v>
      </c>
      <c r="C578" t="s">
        <v>352</v>
      </c>
      <c r="D578" t="s">
        <v>40</v>
      </c>
      <c r="E578" t="s">
        <v>355</v>
      </c>
      <c r="F578" t="s">
        <v>347</v>
      </c>
      <c r="G578">
        <v>49</v>
      </c>
      <c r="H578" s="304">
        <v>0.19011451734000001</v>
      </c>
    </row>
    <row r="579" spans="1:8" x14ac:dyDescent="0.25">
      <c r="A579" t="s">
        <v>146</v>
      </c>
      <c r="B579" t="s">
        <v>350</v>
      </c>
      <c r="C579" t="s">
        <v>352</v>
      </c>
      <c r="D579" t="s">
        <v>40</v>
      </c>
      <c r="E579" t="s">
        <v>355</v>
      </c>
      <c r="F579" t="s">
        <v>348</v>
      </c>
      <c r="G579">
        <v>49</v>
      </c>
      <c r="H579" s="304">
        <v>0</v>
      </c>
    </row>
    <row r="580" spans="1:8" x14ac:dyDescent="0.25">
      <c r="A580" t="s">
        <v>146</v>
      </c>
      <c r="B580" t="s">
        <v>350</v>
      </c>
      <c r="C580" t="s">
        <v>353</v>
      </c>
      <c r="D580" t="s">
        <v>42</v>
      </c>
      <c r="E580" t="s">
        <v>355</v>
      </c>
      <c r="F580" t="s">
        <v>340</v>
      </c>
      <c r="G580">
        <v>53</v>
      </c>
      <c r="H580" s="304">
        <v>4.221672774187466</v>
      </c>
    </row>
    <row r="581" spans="1:8" x14ac:dyDescent="0.25">
      <c r="A581" t="s">
        <v>146</v>
      </c>
      <c r="B581" t="s">
        <v>350</v>
      </c>
      <c r="C581" t="s">
        <v>353</v>
      </c>
      <c r="D581" t="s">
        <v>42</v>
      </c>
      <c r="E581" t="s">
        <v>355</v>
      </c>
      <c r="F581" t="s">
        <v>342</v>
      </c>
      <c r="G581">
        <v>53</v>
      </c>
      <c r="H581" s="304">
        <v>0.91194492199999999</v>
      </c>
    </row>
    <row r="582" spans="1:8" x14ac:dyDescent="0.25">
      <c r="A582" t="s">
        <v>146</v>
      </c>
      <c r="B582" t="s">
        <v>350</v>
      </c>
      <c r="C582" t="s">
        <v>353</v>
      </c>
      <c r="D582" t="s">
        <v>42</v>
      </c>
      <c r="E582" t="s">
        <v>355</v>
      </c>
      <c r="F582" t="s">
        <v>343</v>
      </c>
      <c r="G582">
        <v>53</v>
      </c>
      <c r="H582" s="304">
        <v>3.309727852187466</v>
      </c>
    </row>
    <row r="583" spans="1:8" x14ac:dyDescent="0.25">
      <c r="A583" t="s">
        <v>146</v>
      </c>
      <c r="B583" t="s">
        <v>350</v>
      </c>
      <c r="C583" t="s">
        <v>353</v>
      </c>
      <c r="D583" t="s">
        <v>42</v>
      </c>
      <c r="E583" t="s">
        <v>355</v>
      </c>
      <c r="F583" t="s">
        <v>344</v>
      </c>
      <c r="G583">
        <v>53</v>
      </c>
      <c r="H583" s="304">
        <v>3.309727852187466</v>
      </c>
    </row>
    <row r="584" spans="1:8" x14ac:dyDescent="0.25">
      <c r="A584" t="s">
        <v>146</v>
      </c>
      <c r="B584" t="s">
        <v>350</v>
      </c>
      <c r="C584" t="s">
        <v>353</v>
      </c>
      <c r="D584" t="s">
        <v>42</v>
      </c>
      <c r="E584" t="s">
        <v>355</v>
      </c>
      <c r="F584" t="s">
        <v>345</v>
      </c>
      <c r="G584">
        <v>53</v>
      </c>
      <c r="H584" s="304">
        <v>3.309727852187466</v>
      </c>
    </row>
    <row r="585" spans="1:8" x14ac:dyDescent="0.25">
      <c r="A585" t="s">
        <v>146</v>
      </c>
      <c r="B585" t="s">
        <v>350</v>
      </c>
      <c r="C585" t="s">
        <v>353</v>
      </c>
      <c r="D585" t="s">
        <v>42</v>
      </c>
      <c r="E585" t="s">
        <v>355</v>
      </c>
      <c r="F585" t="s">
        <v>346</v>
      </c>
      <c r="G585">
        <v>53</v>
      </c>
      <c r="H585" s="304">
        <v>0.36</v>
      </c>
    </row>
    <row r="586" spans="1:8" x14ac:dyDescent="0.25">
      <c r="A586" t="s">
        <v>146</v>
      </c>
      <c r="B586" t="s">
        <v>350</v>
      </c>
      <c r="C586" t="s">
        <v>353</v>
      </c>
      <c r="D586" t="s">
        <v>42</v>
      </c>
      <c r="E586" t="s">
        <v>355</v>
      </c>
      <c r="F586" t="s">
        <v>347</v>
      </c>
      <c r="G586">
        <v>53</v>
      </c>
      <c r="H586" s="304">
        <v>1.1915020267874876</v>
      </c>
    </row>
    <row r="587" spans="1:8" x14ac:dyDescent="0.25">
      <c r="A587" t="s">
        <v>146</v>
      </c>
      <c r="B587" t="s">
        <v>350</v>
      </c>
      <c r="C587" t="s">
        <v>353</v>
      </c>
      <c r="D587" t="s">
        <v>42</v>
      </c>
      <c r="E587" t="s">
        <v>355</v>
      </c>
      <c r="F587" t="s">
        <v>348</v>
      </c>
      <c r="G587">
        <v>53</v>
      </c>
      <c r="H587" s="304">
        <v>1.1915020267874876</v>
      </c>
    </row>
    <row r="588" spans="1:8" x14ac:dyDescent="0.25">
      <c r="A588" t="s">
        <v>146</v>
      </c>
      <c r="B588" t="s">
        <v>350</v>
      </c>
      <c r="C588" t="s">
        <v>353</v>
      </c>
      <c r="D588" t="s">
        <v>43</v>
      </c>
      <c r="E588" t="s">
        <v>355</v>
      </c>
      <c r="F588" t="s">
        <v>340</v>
      </c>
      <c r="G588">
        <v>54</v>
      </c>
      <c r="H588" s="304">
        <v>1.014277596236443</v>
      </c>
    </row>
    <row r="589" spans="1:8" x14ac:dyDescent="0.25">
      <c r="A589" t="s">
        <v>146</v>
      </c>
      <c r="B589" t="s">
        <v>350</v>
      </c>
      <c r="C589" t="s">
        <v>353</v>
      </c>
      <c r="D589" t="s">
        <v>43</v>
      </c>
      <c r="E589" t="s">
        <v>355</v>
      </c>
      <c r="F589" t="s">
        <v>343</v>
      </c>
      <c r="G589">
        <v>54</v>
      </c>
      <c r="H589" s="304">
        <v>1.014277596236443</v>
      </c>
    </row>
    <row r="590" spans="1:8" x14ac:dyDescent="0.25">
      <c r="A590" t="s">
        <v>146</v>
      </c>
      <c r="B590" t="s">
        <v>350</v>
      </c>
      <c r="C590" t="s">
        <v>353</v>
      </c>
      <c r="D590" t="s">
        <v>43</v>
      </c>
      <c r="E590" t="s">
        <v>355</v>
      </c>
      <c r="F590" t="s">
        <v>344</v>
      </c>
      <c r="G590">
        <v>54</v>
      </c>
      <c r="H590" s="304">
        <v>1.014277596236443</v>
      </c>
    </row>
    <row r="591" spans="1:8" x14ac:dyDescent="0.25">
      <c r="A591" t="s">
        <v>146</v>
      </c>
      <c r="B591" t="s">
        <v>350</v>
      </c>
      <c r="C591" t="s">
        <v>353</v>
      </c>
      <c r="D591" t="s">
        <v>43</v>
      </c>
      <c r="E591" t="s">
        <v>355</v>
      </c>
      <c r="F591" t="s">
        <v>345</v>
      </c>
      <c r="G591">
        <v>54</v>
      </c>
      <c r="H591" s="304">
        <v>0</v>
      </c>
    </row>
    <row r="592" spans="1:8" x14ac:dyDescent="0.25">
      <c r="A592" t="s">
        <v>146</v>
      </c>
      <c r="B592" t="s">
        <v>350</v>
      </c>
      <c r="C592" t="s">
        <v>353</v>
      </c>
      <c r="D592" t="s">
        <v>43</v>
      </c>
      <c r="E592" t="s">
        <v>355</v>
      </c>
      <c r="F592" t="s">
        <v>346</v>
      </c>
      <c r="G592">
        <v>54</v>
      </c>
      <c r="H592" s="304">
        <v>0.36</v>
      </c>
    </row>
    <row r="593" spans="1:8" x14ac:dyDescent="0.25">
      <c r="A593" t="s">
        <v>146</v>
      </c>
      <c r="B593" t="s">
        <v>350</v>
      </c>
      <c r="C593" t="s">
        <v>353</v>
      </c>
      <c r="D593" t="s">
        <v>43</v>
      </c>
      <c r="E593" t="s">
        <v>355</v>
      </c>
      <c r="F593" t="s">
        <v>347</v>
      </c>
      <c r="G593">
        <v>54</v>
      </c>
      <c r="H593" s="304">
        <v>0.36513993464511946</v>
      </c>
    </row>
    <row r="594" spans="1:8" x14ac:dyDescent="0.25">
      <c r="A594" t="s">
        <v>146</v>
      </c>
      <c r="B594" t="s">
        <v>350</v>
      </c>
      <c r="C594" t="s">
        <v>353</v>
      </c>
      <c r="D594" t="s">
        <v>43</v>
      </c>
      <c r="E594" t="s">
        <v>355</v>
      </c>
      <c r="F594" t="s">
        <v>348</v>
      </c>
      <c r="G594">
        <v>54</v>
      </c>
      <c r="H594" s="304">
        <v>0</v>
      </c>
    </row>
    <row r="595" spans="1:8" x14ac:dyDescent="0.25">
      <c r="A595" t="s">
        <v>146</v>
      </c>
      <c r="B595" t="s">
        <v>350</v>
      </c>
      <c r="C595" t="s">
        <v>353</v>
      </c>
      <c r="D595" t="s">
        <v>44</v>
      </c>
      <c r="E595" t="s">
        <v>355</v>
      </c>
      <c r="F595" t="s">
        <v>341</v>
      </c>
      <c r="G595">
        <v>55</v>
      </c>
      <c r="H595" s="304">
        <v>2.3518591289999997</v>
      </c>
    </row>
    <row r="596" spans="1:8" x14ac:dyDescent="0.25">
      <c r="A596" t="s">
        <v>146</v>
      </c>
      <c r="B596" t="s">
        <v>350</v>
      </c>
      <c r="C596" t="s">
        <v>353</v>
      </c>
      <c r="D596" t="s">
        <v>44</v>
      </c>
      <c r="E596" t="s">
        <v>355</v>
      </c>
      <c r="F596" t="s">
        <v>343</v>
      </c>
      <c r="G596">
        <v>55</v>
      </c>
      <c r="H596" s="304">
        <v>2.3518591289999997</v>
      </c>
    </row>
    <row r="597" spans="1:8" x14ac:dyDescent="0.25">
      <c r="A597" t="s">
        <v>146</v>
      </c>
      <c r="B597" t="s">
        <v>350</v>
      </c>
      <c r="C597" t="s">
        <v>353</v>
      </c>
      <c r="D597" t="s">
        <v>44</v>
      </c>
      <c r="E597" t="s">
        <v>355</v>
      </c>
      <c r="F597" t="s">
        <v>344</v>
      </c>
      <c r="G597">
        <v>55</v>
      </c>
      <c r="H597" s="304">
        <v>2.3518591289999997</v>
      </c>
    </row>
    <row r="598" spans="1:8" x14ac:dyDescent="0.25">
      <c r="A598" t="s">
        <v>146</v>
      </c>
      <c r="B598" t="s">
        <v>350</v>
      </c>
      <c r="C598" t="s">
        <v>353</v>
      </c>
      <c r="D598" t="s">
        <v>44</v>
      </c>
      <c r="E598" t="s">
        <v>355</v>
      </c>
      <c r="F598" t="s">
        <v>345</v>
      </c>
      <c r="G598">
        <v>55</v>
      </c>
      <c r="H598" s="304">
        <v>0</v>
      </c>
    </row>
    <row r="599" spans="1:8" x14ac:dyDescent="0.25">
      <c r="A599" t="s">
        <v>146</v>
      </c>
      <c r="B599" t="s">
        <v>350</v>
      </c>
      <c r="C599" t="s">
        <v>353</v>
      </c>
      <c r="D599" t="s">
        <v>44</v>
      </c>
      <c r="E599" t="s">
        <v>355</v>
      </c>
      <c r="F599" t="s">
        <v>346</v>
      </c>
      <c r="G599">
        <v>55</v>
      </c>
      <c r="H599" s="304">
        <v>0.36</v>
      </c>
    </row>
    <row r="600" spans="1:8" x14ac:dyDescent="0.25">
      <c r="A600" t="s">
        <v>146</v>
      </c>
      <c r="B600" t="s">
        <v>350</v>
      </c>
      <c r="C600" t="s">
        <v>353</v>
      </c>
      <c r="D600" t="s">
        <v>44</v>
      </c>
      <c r="E600" t="s">
        <v>355</v>
      </c>
      <c r="F600" t="s">
        <v>347</v>
      </c>
      <c r="G600">
        <v>55</v>
      </c>
      <c r="H600" s="304">
        <v>0.84666928643999984</v>
      </c>
    </row>
    <row r="601" spans="1:8" x14ac:dyDescent="0.25">
      <c r="A601" t="s">
        <v>146</v>
      </c>
      <c r="B601" t="s">
        <v>350</v>
      </c>
      <c r="C601" t="s">
        <v>353</v>
      </c>
      <c r="D601" t="s">
        <v>44</v>
      </c>
      <c r="E601" t="s">
        <v>355</v>
      </c>
      <c r="F601" t="s">
        <v>348</v>
      </c>
      <c r="G601">
        <v>55</v>
      </c>
      <c r="H601" s="304">
        <v>0</v>
      </c>
    </row>
    <row r="602" spans="1:8" x14ac:dyDescent="0.25">
      <c r="A602" t="s">
        <v>146</v>
      </c>
      <c r="B602" t="s">
        <v>350</v>
      </c>
      <c r="C602" t="s">
        <v>48</v>
      </c>
      <c r="D602" t="s">
        <v>46</v>
      </c>
      <c r="E602" t="s">
        <v>355</v>
      </c>
      <c r="F602" t="s">
        <v>340</v>
      </c>
      <c r="G602">
        <v>59</v>
      </c>
      <c r="H602" s="304">
        <v>0</v>
      </c>
    </row>
    <row r="603" spans="1:8" x14ac:dyDescent="0.25">
      <c r="A603" t="s">
        <v>146</v>
      </c>
      <c r="B603" t="s">
        <v>350</v>
      </c>
      <c r="C603" t="s">
        <v>48</v>
      </c>
      <c r="D603" t="s">
        <v>46</v>
      </c>
      <c r="E603" t="s">
        <v>355</v>
      </c>
      <c r="F603" t="s">
        <v>341</v>
      </c>
      <c r="G603">
        <v>59</v>
      </c>
      <c r="H603" s="304">
        <v>1.7025685249999998</v>
      </c>
    </row>
    <row r="604" spans="1:8" x14ac:dyDescent="0.25">
      <c r="A604" t="s">
        <v>146</v>
      </c>
      <c r="B604" t="s">
        <v>350</v>
      </c>
      <c r="C604" t="s">
        <v>48</v>
      </c>
      <c r="D604" t="s">
        <v>46</v>
      </c>
      <c r="E604" t="s">
        <v>355</v>
      </c>
      <c r="F604" t="s">
        <v>342</v>
      </c>
      <c r="G604">
        <v>59</v>
      </c>
      <c r="H604" s="304">
        <v>4.2765290999999997E-2</v>
      </c>
    </row>
    <row r="605" spans="1:8" x14ac:dyDescent="0.25">
      <c r="A605" t="s">
        <v>146</v>
      </c>
      <c r="B605" t="s">
        <v>350</v>
      </c>
      <c r="C605" t="s">
        <v>48</v>
      </c>
      <c r="D605" t="s">
        <v>46</v>
      </c>
      <c r="E605" t="s">
        <v>355</v>
      </c>
      <c r="F605" t="s">
        <v>343</v>
      </c>
      <c r="G605">
        <v>59</v>
      </c>
      <c r="H605" s="304">
        <v>1.6598032339999997</v>
      </c>
    </row>
    <row r="606" spans="1:8" x14ac:dyDescent="0.25">
      <c r="A606" t="s">
        <v>146</v>
      </c>
      <c r="B606" t="s">
        <v>350</v>
      </c>
      <c r="C606" t="s">
        <v>48</v>
      </c>
      <c r="D606" t="s">
        <v>46</v>
      </c>
      <c r="E606" t="s">
        <v>355</v>
      </c>
      <c r="F606" t="s">
        <v>344</v>
      </c>
      <c r="G606">
        <v>59</v>
      </c>
      <c r="H606" s="304">
        <v>1.6598032339999997</v>
      </c>
    </row>
    <row r="607" spans="1:8" x14ac:dyDescent="0.25">
      <c r="A607" t="s">
        <v>146</v>
      </c>
      <c r="B607" t="s">
        <v>350</v>
      </c>
      <c r="C607" t="s">
        <v>48</v>
      </c>
      <c r="D607" t="s">
        <v>46</v>
      </c>
      <c r="E607" t="s">
        <v>355</v>
      </c>
      <c r="F607" t="s">
        <v>345</v>
      </c>
      <c r="G607">
        <v>59</v>
      </c>
      <c r="H607" s="304">
        <v>-4.2765290999999997E-2</v>
      </c>
    </row>
    <row r="608" spans="1:8" x14ac:dyDescent="0.25">
      <c r="A608" t="s">
        <v>146</v>
      </c>
      <c r="B608" t="s">
        <v>350</v>
      </c>
      <c r="C608" t="s">
        <v>48</v>
      </c>
      <c r="D608" t="s">
        <v>46</v>
      </c>
      <c r="E608" t="s">
        <v>355</v>
      </c>
      <c r="F608" t="s">
        <v>346</v>
      </c>
      <c r="G608">
        <v>59</v>
      </c>
      <c r="H608" s="304">
        <v>0.16</v>
      </c>
    </row>
    <row r="609" spans="1:8" x14ac:dyDescent="0.25">
      <c r="A609" t="s">
        <v>146</v>
      </c>
      <c r="B609" t="s">
        <v>350</v>
      </c>
      <c r="C609" t="s">
        <v>48</v>
      </c>
      <c r="D609" t="s">
        <v>46</v>
      </c>
      <c r="E609" t="s">
        <v>355</v>
      </c>
      <c r="F609" t="s">
        <v>347</v>
      </c>
      <c r="G609">
        <v>59</v>
      </c>
      <c r="H609" s="304">
        <v>0.26556851743999998</v>
      </c>
    </row>
    <row r="610" spans="1:8" x14ac:dyDescent="0.25">
      <c r="A610" t="s">
        <v>146</v>
      </c>
      <c r="B610" t="s">
        <v>350</v>
      </c>
      <c r="C610" t="s">
        <v>48</v>
      </c>
      <c r="D610" t="s">
        <v>46</v>
      </c>
      <c r="E610" t="s">
        <v>355</v>
      </c>
      <c r="F610" t="s">
        <v>348</v>
      </c>
      <c r="G610">
        <v>59</v>
      </c>
      <c r="H610" s="304">
        <v>-6.8424465599999998E-3</v>
      </c>
    </row>
    <row r="611" spans="1:8" x14ac:dyDescent="0.25">
      <c r="A611" t="s">
        <v>146</v>
      </c>
      <c r="B611" t="s">
        <v>350</v>
      </c>
      <c r="C611" t="s">
        <v>48</v>
      </c>
      <c r="D611" t="s">
        <v>47</v>
      </c>
      <c r="E611" t="s">
        <v>355</v>
      </c>
      <c r="F611" t="s">
        <v>340</v>
      </c>
      <c r="G611">
        <v>60</v>
      </c>
      <c r="H611" s="304">
        <v>0.37579999999999991</v>
      </c>
    </row>
    <row r="612" spans="1:8" x14ac:dyDescent="0.25">
      <c r="A612" t="s">
        <v>146</v>
      </c>
      <c r="B612" t="s">
        <v>350</v>
      </c>
      <c r="C612" t="s">
        <v>48</v>
      </c>
      <c r="D612" t="s">
        <v>47</v>
      </c>
      <c r="E612" t="s">
        <v>355</v>
      </c>
      <c r="F612" t="s">
        <v>341</v>
      </c>
      <c r="G612">
        <v>60</v>
      </c>
      <c r="H612" s="304">
        <v>4.1740640000000002E-2</v>
      </c>
    </row>
    <row r="613" spans="1:8" x14ac:dyDescent="0.25">
      <c r="A613" t="s">
        <v>146</v>
      </c>
      <c r="B613" t="s">
        <v>350</v>
      </c>
      <c r="C613" t="s">
        <v>48</v>
      </c>
      <c r="D613" t="s">
        <v>47</v>
      </c>
      <c r="E613" t="s">
        <v>355</v>
      </c>
      <c r="F613" t="s">
        <v>342</v>
      </c>
      <c r="G613">
        <v>60</v>
      </c>
      <c r="H613" s="304">
        <v>8.4902789999999999E-3</v>
      </c>
    </row>
    <row r="614" spans="1:8" x14ac:dyDescent="0.25">
      <c r="A614" t="s">
        <v>146</v>
      </c>
      <c r="B614" t="s">
        <v>350</v>
      </c>
      <c r="C614" t="s">
        <v>48</v>
      </c>
      <c r="D614" t="s">
        <v>47</v>
      </c>
      <c r="E614" t="s">
        <v>355</v>
      </c>
      <c r="F614" t="s">
        <v>343</v>
      </c>
      <c r="G614">
        <v>60</v>
      </c>
      <c r="H614" s="304">
        <v>0.40905036099999992</v>
      </c>
    </row>
    <row r="615" spans="1:8" x14ac:dyDescent="0.25">
      <c r="A615" t="s">
        <v>146</v>
      </c>
      <c r="B615" t="s">
        <v>350</v>
      </c>
      <c r="C615" t="s">
        <v>48</v>
      </c>
      <c r="D615" t="s">
        <v>47</v>
      </c>
      <c r="E615" t="s">
        <v>355</v>
      </c>
      <c r="F615" t="s">
        <v>344</v>
      </c>
      <c r="G615">
        <v>60</v>
      </c>
      <c r="H615" s="304">
        <v>0.40905036099999992</v>
      </c>
    </row>
    <row r="616" spans="1:8" x14ac:dyDescent="0.25">
      <c r="A616" t="s">
        <v>146</v>
      </c>
      <c r="B616" t="s">
        <v>350</v>
      </c>
      <c r="C616" t="s">
        <v>48</v>
      </c>
      <c r="D616" t="s">
        <v>47</v>
      </c>
      <c r="E616" t="s">
        <v>355</v>
      </c>
      <c r="F616" t="s">
        <v>345</v>
      </c>
      <c r="G616">
        <v>60</v>
      </c>
      <c r="H616" s="304">
        <v>0</v>
      </c>
    </row>
    <row r="617" spans="1:8" x14ac:dyDescent="0.25">
      <c r="A617" t="s">
        <v>146</v>
      </c>
      <c r="B617" t="s">
        <v>350</v>
      </c>
      <c r="C617" t="s">
        <v>48</v>
      </c>
      <c r="D617" t="s">
        <v>47</v>
      </c>
      <c r="E617" t="s">
        <v>355</v>
      </c>
      <c r="F617" t="s">
        <v>346</v>
      </c>
      <c r="G617">
        <v>60</v>
      </c>
      <c r="H617" s="304">
        <v>0.34</v>
      </c>
    </row>
    <row r="618" spans="1:8" x14ac:dyDescent="0.25">
      <c r="A618" t="s">
        <v>146</v>
      </c>
      <c r="B618" t="s">
        <v>350</v>
      </c>
      <c r="C618" t="s">
        <v>48</v>
      </c>
      <c r="D618" t="s">
        <v>47</v>
      </c>
      <c r="E618" t="s">
        <v>355</v>
      </c>
      <c r="F618" t="s">
        <v>347</v>
      </c>
      <c r="G618">
        <v>60</v>
      </c>
      <c r="H618" s="304">
        <v>0.13907712273999998</v>
      </c>
    </row>
    <row r="619" spans="1:8" x14ac:dyDescent="0.25">
      <c r="A619" t="s">
        <v>146</v>
      </c>
      <c r="B619" t="s">
        <v>350</v>
      </c>
      <c r="C619" t="s">
        <v>48</v>
      </c>
      <c r="D619" t="s">
        <v>47</v>
      </c>
      <c r="E619" t="s">
        <v>355</v>
      </c>
      <c r="F619" t="s">
        <v>348</v>
      </c>
      <c r="G619">
        <v>60</v>
      </c>
      <c r="H619" s="304">
        <v>0</v>
      </c>
    </row>
    <row r="620" spans="1:8" x14ac:dyDescent="0.25">
      <c r="A620" t="s">
        <v>146</v>
      </c>
      <c r="B620" t="s">
        <v>350</v>
      </c>
      <c r="C620" t="s">
        <v>48</v>
      </c>
      <c r="D620" t="s">
        <v>48</v>
      </c>
      <c r="E620" t="s">
        <v>355</v>
      </c>
      <c r="F620" t="s">
        <v>340</v>
      </c>
      <c r="G620">
        <v>61</v>
      </c>
      <c r="H620" s="304">
        <v>0.24757142857142611</v>
      </c>
    </row>
    <row r="621" spans="1:8" x14ac:dyDescent="0.25">
      <c r="A621" t="s">
        <v>146</v>
      </c>
      <c r="B621" t="s">
        <v>350</v>
      </c>
      <c r="C621" t="s">
        <v>48</v>
      </c>
      <c r="D621" t="s">
        <v>48</v>
      </c>
      <c r="E621" t="s">
        <v>355</v>
      </c>
      <c r="F621" t="s">
        <v>341</v>
      </c>
      <c r="G621">
        <v>61</v>
      </c>
      <c r="H621" s="304">
        <v>9.8751174999999997E-2</v>
      </c>
    </row>
    <row r="622" spans="1:8" x14ac:dyDescent="0.25">
      <c r="A622" t="s">
        <v>146</v>
      </c>
      <c r="B622" t="s">
        <v>350</v>
      </c>
      <c r="C622" t="s">
        <v>48</v>
      </c>
      <c r="D622" t="s">
        <v>48</v>
      </c>
      <c r="E622" t="s">
        <v>355</v>
      </c>
      <c r="F622" t="s">
        <v>342</v>
      </c>
      <c r="G622">
        <v>61</v>
      </c>
      <c r="H622" s="304">
        <v>2.1656092999999994E-2</v>
      </c>
    </row>
    <row r="623" spans="1:8" x14ac:dyDescent="0.25">
      <c r="A623" t="s">
        <v>146</v>
      </c>
      <c r="B623" t="s">
        <v>350</v>
      </c>
      <c r="C623" t="s">
        <v>48</v>
      </c>
      <c r="D623" t="s">
        <v>48</v>
      </c>
      <c r="E623" t="s">
        <v>355</v>
      </c>
      <c r="F623" t="s">
        <v>343</v>
      </c>
      <c r="G623">
        <v>61</v>
      </c>
      <c r="H623" s="304">
        <v>0.32466651057142609</v>
      </c>
    </row>
    <row r="624" spans="1:8" x14ac:dyDescent="0.25">
      <c r="A624" t="s">
        <v>146</v>
      </c>
      <c r="B624" t="s">
        <v>350</v>
      </c>
      <c r="C624" t="s">
        <v>48</v>
      </c>
      <c r="D624" t="s">
        <v>48</v>
      </c>
      <c r="E624" t="s">
        <v>355</v>
      </c>
      <c r="F624" t="s">
        <v>344</v>
      </c>
      <c r="G624">
        <v>61</v>
      </c>
      <c r="H624" s="304">
        <v>0.32466651057142609</v>
      </c>
    </row>
    <row r="625" spans="1:8" x14ac:dyDescent="0.25">
      <c r="A625" t="s">
        <v>146</v>
      </c>
      <c r="B625" t="s">
        <v>350</v>
      </c>
      <c r="C625" t="s">
        <v>48</v>
      </c>
      <c r="D625" t="s">
        <v>48</v>
      </c>
      <c r="E625" t="s">
        <v>355</v>
      </c>
      <c r="F625" t="s">
        <v>345</v>
      </c>
      <c r="G625">
        <v>61</v>
      </c>
      <c r="H625" s="304">
        <v>0.2259153355714261</v>
      </c>
    </row>
    <row r="626" spans="1:8" x14ac:dyDescent="0.25">
      <c r="A626" t="s">
        <v>146</v>
      </c>
      <c r="B626" t="s">
        <v>350</v>
      </c>
      <c r="C626" t="s">
        <v>48</v>
      </c>
      <c r="D626" t="s">
        <v>48</v>
      </c>
      <c r="E626" t="s">
        <v>355</v>
      </c>
      <c r="F626" t="s">
        <v>346</v>
      </c>
      <c r="G626">
        <v>61</v>
      </c>
      <c r="H626" s="304">
        <v>0.37</v>
      </c>
    </row>
    <row r="627" spans="1:8" x14ac:dyDescent="0.25">
      <c r="A627" t="s">
        <v>146</v>
      </c>
      <c r="B627" t="s">
        <v>350</v>
      </c>
      <c r="C627" t="s">
        <v>48</v>
      </c>
      <c r="D627" t="s">
        <v>48</v>
      </c>
      <c r="E627" t="s">
        <v>355</v>
      </c>
      <c r="F627" t="s">
        <v>347</v>
      </c>
      <c r="G627">
        <v>61</v>
      </c>
      <c r="H627" s="304">
        <v>0.12012660891142765</v>
      </c>
    </row>
    <row r="628" spans="1:8" x14ac:dyDescent="0.25">
      <c r="A628" t="s">
        <v>146</v>
      </c>
      <c r="B628" t="s">
        <v>350</v>
      </c>
      <c r="C628" t="s">
        <v>48</v>
      </c>
      <c r="D628" t="s">
        <v>48</v>
      </c>
      <c r="E628" t="s">
        <v>355</v>
      </c>
      <c r="F628" t="s">
        <v>348</v>
      </c>
      <c r="G628">
        <v>61</v>
      </c>
      <c r="H628" s="304">
        <v>8.3588674161427651E-2</v>
      </c>
    </row>
    <row r="629" spans="1:8" x14ac:dyDescent="0.25">
      <c r="A629" t="s">
        <v>146</v>
      </c>
      <c r="B629" t="s">
        <v>354</v>
      </c>
      <c r="C629" t="s">
        <v>354</v>
      </c>
      <c r="D629" t="s">
        <v>50</v>
      </c>
      <c r="E629" t="s">
        <v>355</v>
      </c>
      <c r="F629" t="s">
        <v>340</v>
      </c>
      <c r="G629">
        <v>65</v>
      </c>
      <c r="H629" s="304">
        <v>3.9</v>
      </c>
    </row>
    <row r="630" spans="1:8" x14ac:dyDescent="0.25">
      <c r="A630" t="s">
        <v>146</v>
      </c>
      <c r="B630" t="s">
        <v>354</v>
      </c>
      <c r="C630" t="s">
        <v>354</v>
      </c>
      <c r="D630" t="s">
        <v>50</v>
      </c>
      <c r="E630" t="s">
        <v>355</v>
      </c>
      <c r="F630" t="s">
        <v>341</v>
      </c>
      <c r="G630">
        <v>65</v>
      </c>
      <c r="H630" s="304">
        <v>0.45791779700000007</v>
      </c>
    </row>
    <row r="631" spans="1:8" x14ac:dyDescent="0.25">
      <c r="A631" t="s">
        <v>146</v>
      </c>
      <c r="B631" t="s">
        <v>354</v>
      </c>
      <c r="C631" t="s">
        <v>354</v>
      </c>
      <c r="D631" t="s">
        <v>50</v>
      </c>
      <c r="E631" t="s">
        <v>355</v>
      </c>
      <c r="F631" t="s">
        <v>342</v>
      </c>
      <c r="G631">
        <v>65</v>
      </c>
      <c r="H631" s="304">
        <v>0.22922417699999997</v>
      </c>
    </row>
    <row r="632" spans="1:8" x14ac:dyDescent="0.25">
      <c r="A632" t="s">
        <v>146</v>
      </c>
      <c r="B632" t="s">
        <v>354</v>
      </c>
      <c r="C632" t="s">
        <v>354</v>
      </c>
      <c r="D632" t="s">
        <v>50</v>
      </c>
      <c r="E632" t="s">
        <v>355</v>
      </c>
      <c r="F632" t="s">
        <v>343</v>
      </c>
      <c r="G632">
        <v>65</v>
      </c>
      <c r="H632" s="304">
        <v>4.12869362</v>
      </c>
    </row>
    <row r="633" spans="1:8" x14ac:dyDescent="0.25">
      <c r="A633" t="s">
        <v>146</v>
      </c>
      <c r="B633" t="s">
        <v>354</v>
      </c>
      <c r="C633" t="s">
        <v>354</v>
      </c>
      <c r="D633" t="s">
        <v>50</v>
      </c>
      <c r="E633" t="s">
        <v>355</v>
      </c>
      <c r="F633" t="s">
        <v>344</v>
      </c>
      <c r="G633">
        <v>65</v>
      </c>
      <c r="H633" s="304">
        <v>4.12869362</v>
      </c>
    </row>
    <row r="634" spans="1:8" x14ac:dyDescent="0.25">
      <c r="A634" t="s">
        <v>146</v>
      </c>
      <c r="B634" t="s">
        <v>354</v>
      </c>
      <c r="C634" t="s">
        <v>354</v>
      </c>
      <c r="D634" t="s">
        <v>50</v>
      </c>
      <c r="E634" t="s">
        <v>355</v>
      </c>
      <c r="F634" t="s">
        <v>345</v>
      </c>
      <c r="G634">
        <v>65</v>
      </c>
      <c r="H634" s="304">
        <v>4.12869362</v>
      </c>
    </row>
    <row r="635" spans="1:8" x14ac:dyDescent="0.25">
      <c r="A635" t="s">
        <v>146</v>
      </c>
      <c r="B635" t="s">
        <v>354</v>
      </c>
      <c r="C635" t="s">
        <v>354</v>
      </c>
      <c r="D635" t="s">
        <v>50</v>
      </c>
      <c r="E635" t="s">
        <v>355</v>
      </c>
      <c r="F635" t="s">
        <v>346</v>
      </c>
      <c r="G635">
        <v>65</v>
      </c>
      <c r="H635" s="304">
        <v>0.19</v>
      </c>
    </row>
    <row r="636" spans="1:8" x14ac:dyDescent="0.25">
      <c r="A636" t="s">
        <v>146</v>
      </c>
      <c r="B636" t="s">
        <v>354</v>
      </c>
      <c r="C636" t="s">
        <v>354</v>
      </c>
      <c r="D636" t="s">
        <v>50</v>
      </c>
      <c r="E636" t="s">
        <v>355</v>
      </c>
      <c r="F636" t="s">
        <v>347</v>
      </c>
      <c r="G636">
        <v>65</v>
      </c>
      <c r="H636" s="304">
        <v>0.78445178780000002</v>
      </c>
    </row>
    <row r="637" spans="1:8" x14ac:dyDescent="0.25">
      <c r="A637" t="s">
        <v>146</v>
      </c>
      <c r="B637" t="s">
        <v>354</v>
      </c>
      <c r="C637" t="s">
        <v>354</v>
      </c>
      <c r="D637" t="s">
        <v>50</v>
      </c>
      <c r="E637" t="s">
        <v>355</v>
      </c>
      <c r="F637" t="s">
        <v>348</v>
      </c>
      <c r="G637">
        <v>65</v>
      </c>
      <c r="H637" s="304">
        <v>0.78445178780000002</v>
      </c>
    </row>
    <row r="638" spans="1:8" x14ac:dyDescent="0.25">
      <c r="A638" t="s">
        <v>146</v>
      </c>
      <c r="B638" t="s">
        <v>354</v>
      </c>
      <c r="C638" t="s">
        <v>354</v>
      </c>
      <c r="D638" t="s">
        <v>51</v>
      </c>
      <c r="E638" t="s">
        <v>355</v>
      </c>
      <c r="F638" t="s">
        <v>340</v>
      </c>
      <c r="G638">
        <v>66</v>
      </c>
      <c r="H638" s="304">
        <v>1.04</v>
      </c>
    </row>
    <row r="639" spans="1:8" x14ac:dyDescent="0.25">
      <c r="A639" t="s">
        <v>146</v>
      </c>
      <c r="B639" t="s">
        <v>354</v>
      </c>
      <c r="C639" t="s">
        <v>354</v>
      </c>
      <c r="D639" t="s">
        <v>51</v>
      </c>
      <c r="E639" t="s">
        <v>355</v>
      </c>
      <c r="F639" t="s">
        <v>343</v>
      </c>
      <c r="G639">
        <v>66</v>
      </c>
      <c r="H639" s="304">
        <v>1.04</v>
      </c>
    </row>
    <row r="640" spans="1:8" x14ac:dyDescent="0.25">
      <c r="A640" t="s">
        <v>146</v>
      </c>
      <c r="B640" t="s">
        <v>354</v>
      </c>
      <c r="C640" t="s">
        <v>354</v>
      </c>
      <c r="D640" t="s">
        <v>51</v>
      </c>
      <c r="E640" t="s">
        <v>355</v>
      </c>
      <c r="F640" t="s">
        <v>344</v>
      </c>
      <c r="G640">
        <v>66</v>
      </c>
      <c r="H640" s="304">
        <v>0.6</v>
      </c>
    </row>
    <row r="641" spans="1:8" x14ac:dyDescent="0.25">
      <c r="A641" t="s">
        <v>146</v>
      </c>
      <c r="B641" t="s">
        <v>354</v>
      </c>
      <c r="C641" t="s">
        <v>354</v>
      </c>
      <c r="D641" t="s">
        <v>51</v>
      </c>
      <c r="E641" t="s">
        <v>355</v>
      </c>
      <c r="F641" t="s">
        <v>345</v>
      </c>
      <c r="G641">
        <v>66</v>
      </c>
      <c r="H641" s="304">
        <v>0.6</v>
      </c>
    </row>
    <row r="642" spans="1:8" x14ac:dyDescent="0.25">
      <c r="A642" t="s">
        <v>146</v>
      </c>
      <c r="B642" t="s">
        <v>354</v>
      </c>
      <c r="C642" t="s">
        <v>354</v>
      </c>
      <c r="D642" t="s">
        <v>51</v>
      </c>
      <c r="E642" t="s">
        <v>355</v>
      </c>
      <c r="F642" t="s">
        <v>346</v>
      </c>
      <c r="G642">
        <v>66</v>
      </c>
      <c r="H642" s="304">
        <v>0.73</v>
      </c>
    </row>
    <row r="643" spans="1:8" x14ac:dyDescent="0.25">
      <c r="A643" t="s">
        <v>146</v>
      </c>
      <c r="B643" t="s">
        <v>354</v>
      </c>
      <c r="C643" t="s">
        <v>354</v>
      </c>
      <c r="D643" t="s">
        <v>51</v>
      </c>
      <c r="E643" t="s">
        <v>355</v>
      </c>
      <c r="F643" t="s">
        <v>347</v>
      </c>
      <c r="G643">
        <v>66</v>
      </c>
      <c r="H643" s="304">
        <v>0.438</v>
      </c>
    </row>
    <row r="644" spans="1:8" x14ac:dyDescent="0.25">
      <c r="A644" t="s">
        <v>146</v>
      </c>
      <c r="B644" t="s">
        <v>354</v>
      </c>
      <c r="C644" t="s">
        <v>354</v>
      </c>
      <c r="D644" t="s">
        <v>51</v>
      </c>
      <c r="E644" t="s">
        <v>355</v>
      </c>
      <c r="F644" t="s">
        <v>348</v>
      </c>
      <c r="G644">
        <v>66</v>
      </c>
      <c r="H644" s="304">
        <v>0.438</v>
      </c>
    </row>
    <row r="645" spans="1:8" x14ac:dyDescent="0.25">
      <c r="A645" t="s">
        <v>146</v>
      </c>
      <c r="B645" t="s">
        <v>354</v>
      </c>
      <c r="C645" t="s">
        <v>354</v>
      </c>
      <c r="D645" t="s">
        <v>52</v>
      </c>
      <c r="E645" t="s">
        <v>355</v>
      </c>
      <c r="F645" t="s">
        <v>340</v>
      </c>
      <c r="G645">
        <v>67</v>
      </c>
      <c r="H645" s="304">
        <v>3.1290466950687326</v>
      </c>
    </row>
    <row r="646" spans="1:8" x14ac:dyDescent="0.25">
      <c r="A646" t="s">
        <v>146</v>
      </c>
      <c r="B646" t="s">
        <v>354</v>
      </c>
      <c r="C646" t="s">
        <v>354</v>
      </c>
      <c r="D646" t="s">
        <v>52</v>
      </c>
      <c r="E646" t="s">
        <v>355</v>
      </c>
      <c r="F646" t="s">
        <v>341</v>
      </c>
      <c r="G646">
        <v>67</v>
      </c>
      <c r="H646" s="304">
        <v>0.81183255700000012</v>
      </c>
    </row>
    <row r="647" spans="1:8" x14ac:dyDescent="0.25">
      <c r="A647" t="s">
        <v>146</v>
      </c>
      <c r="B647" t="s">
        <v>354</v>
      </c>
      <c r="C647" t="s">
        <v>354</v>
      </c>
      <c r="D647" t="s">
        <v>52</v>
      </c>
      <c r="E647" t="s">
        <v>355</v>
      </c>
      <c r="F647" t="s">
        <v>342</v>
      </c>
      <c r="G647">
        <v>67</v>
      </c>
      <c r="H647" s="304">
        <v>0.22466790999999997</v>
      </c>
    </row>
    <row r="648" spans="1:8" x14ac:dyDescent="0.25">
      <c r="A648" t="s">
        <v>146</v>
      </c>
      <c r="B648" t="s">
        <v>354</v>
      </c>
      <c r="C648" t="s">
        <v>354</v>
      </c>
      <c r="D648" t="s">
        <v>52</v>
      </c>
      <c r="E648" t="s">
        <v>355</v>
      </c>
      <c r="F648" t="s">
        <v>343</v>
      </c>
      <c r="G648">
        <v>67</v>
      </c>
      <c r="H648" s="304">
        <v>3.7162113420687328</v>
      </c>
    </row>
    <row r="649" spans="1:8" x14ac:dyDescent="0.25">
      <c r="A649" t="s">
        <v>146</v>
      </c>
      <c r="B649" t="s">
        <v>354</v>
      </c>
      <c r="C649" t="s">
        <v>354</v>
      </c>
      <c r="D649" t="s">
        <v>52</v>
      </c>
      <c r="E649" t="s">
        <v>355</v>
      </c>
      <c r="F649" t="s">
        <v>344</v>
      </c>
      <c r="G649">
        <v>67</v>
      </c>
      <c r="H649" s="304">
        <v>3.7162113420687328</v>
      </c>
    </row>
    <row r="650" spans="1:8" x14ac:dyDescent="0.25">
      <c r="A650" t="s">
        <v>146</v>
      </c>
      <c r="B650" t="s">
        <v>354</v>
      </c>
      <c r="C650" t="s">
        <v>354</v>
      </c>
      <c r="D650" t="s">
        <v>52</v>
      </c>
      <c r="E650" t="s">
        <v>355</v>
      </c>
      <c r="F650" t="s">
        <v>345</v>
      </c>
      <c r="G650">
        <v>67</v>
      </c>
      <c r="H650" s="304">
        <v>2.9043787850687326</v>
      </c>
    </row>
    <row r="651" spans="1:8" x14ac:dyDescent="0.25">
      <c r="A651" t="s">
        <v>146</v>
      </c>
      <c r="B651" t="s">
        <v>354</v>
      </c>
      <c r="C651" t="s">
        <v>354</v>
      </c>
      <c r="D651" t="s">
        <v>52</v>
      </c>
      <c r="E651" t="s">
        <v>355</v>
      </c>
      <c r="F651" t="s">
        <v>346</v>
      </c>
      <c r="G651">
        <v>67</v>
      </c>
      <c r="H651" t="s">
        <v>53</v>
      </c>
    </row>
    <row r="652" spans="1:8" x14ac:dyDescent="0.25">
      <c r="A652" t="s">
        <v>146</v>
      </c>
      <c r="B652" t="s">
        <v>354</v>
      </c>
      <c r="C652" t="s">
        <v>354</v>
      </c>
      <c r="D652" t="s">
        <v>52</v>
      </c>
      <c r="E652" t="s">
        <v>355</v>
      </c>
      <c r="F652" t="s">
        <v>347</v>
      </c>
      <c r="G652">
        <v>67</v>
      </c>
      <c r="H652" s="304">
        <v>1.0905084259106199</v>
      </c>
    </row>
    <row r="653" spans="1:8" x14ac:dyDescent="0.25">
      <c r="A653" t="s">
        <v>146</v>
      </c>
      <c r="B653" t="s">
        <v>354</v>
      </c>
      <c r="C653" t="s">
        <v>354</v>
      </c>
      <c r="D653" t="s">
        <v>52</v>
      </c>
      <c r="E653" t="s">
        <v>355</v>
      </c>
      <c r="F653" t="s">
        <v>348</v>
      </c>
      <c r="G653">
        <v>67</v>
      </c>
      <c r="H653" s="304">
        <v>0.8713136355206198</v>
      </c>
    </row>
    <row r="654" spans="1:8" x14ac:dyDescent="0.25">
      <c r="A654" t="s">
        <v>146</v>
      </c>
      <c r="B654" t="s">
        <v>354</v>
      </c>
      <c r="C654" t="s">
        <v>354</v>
      </c>
      <c r="D654" t="s">
        <v>54</v>
      </c>
      <c r="E654" t="s">
        <v>355</v>
      </c>
      <c r="F654" t="s">
        <v>340</v>
      </c>
      <c r="G654">
        <v>68</v>
      </c>
      <c r="H654" s="304">
        <v>6.2820941218000002</v>
      </c>
    </row>
    <row r="655" spans="1:8" x14ac:dyDescent="0.25">
      <c r="A655" t="s">
        <v>146</v>
      </c>
      <c r="B655" t="s">
        <v>354</v>
      </c>
      <c r="C655" t="s">
        <v>354</v>
      </c>
      <c r="D655" t="s">
        <v>54</v>
      </c>
      <c r="E655" t="s">
        <v>355</v>
      </c>
      <c r="F655" t="s">
        <v>343</v>
      </c>
      <c r="G655">
        <v>68</v>
      </c>
      <c r="H655" s="304">
        <v>6.2820941218000002</v>
      </c>
    </row>
    <row r="656" spans="1:8" x14ac:dyDescent="0.25">
      <c r="A656" t="s">
        <v>146</v>
      </c>
      <c r="B656" t="s">
        <v>354</v>
      </c>
      <c r="C656" t="s">
        <v>354</v>
      </c>
      <c r="D656" t="s">
        <v>54</v>
      </c>
      <c r="E656" t="s">
        <v>355</v>
      </c>
      <c r="F656" t="s">
        <v>344</v>
      </c>
      <c r="G656">
        <v>68</v>
      </c>
      <c r="H656" s="304">
        <v>6.2820941218000002</v>
      </c>
    </row>
    <row r="657" spans="1:8" x14ac:dyDescent="0.25">
      <c r="A657" t="s">
        <v>146</v>
      </c>
      <c r="B657" t="s">
        <v>354</v>
      </c>
      <c r="C657" t="s">
        <v>354</v>
      </c>
      <c r="D657" t="s">
        <v>54</v>
      </c>
      <c r="E657" t="s">
        <v>355</v>
      </c>
      <c r="F657" t="s">
        <v>345</v>
      </c>
      <c r="G657">
        <v>68</v>
      </c>
      <c r="H657" s="304">
        <v>6.2820941218000002</v>
      </c>
    </row>
    <row r="658" spans="1:8" x14ac:dyDescent="0.25">
      <c r="A658" t="s">
        <v>146</v>
      </c>
      <c r="B658" t="s">
        <v>354</v>
      </c>
      <c r="C658" t="s">
        <v>354</v>
      </c>
      <c r="D658" t="s">
        <v>54</v>
      </c>
      <c r="E658" t="s">
        <v>355</v>
      </c>
      <c r="F658" t="s">
        <v>346</v>
      </c>
      <c r="G658">
        <v>68</v>
      </c>
      <c r="H658" s="304">
        <v>5.3999999999999999E-2</v>
      </c>
    </row>
    <row r="659" spans="1:8" x14ac:dyDescent="0.25">
      <c r="A659" t="s">
        <v>146</v>
      </c>
      <c r="B659" t="s">
        <v>354</v>
      </c>
      <c r="C659" t="s">
        <v>354</v>
      </c>
      <c r="D659" t="s">
        <v>54</v>
      </c>
      <c r="E659" t="s">
        <v>355</v>
      </c>
      <c r="F659" t="s">
        <v>347</v>
      </c>
      <c r="G659">
        <v>68</v>
      </c>
      <c r="H659" s="304">
        <v>0.33923308257720003</v>
      </c>
    </row>
    <row r="660" spans="1:8" x14ac:dyDescent="0.25">
      <c r="A660" t="s">
        <v>146</v>
      </c>
      <c r="B660" t="s">
        <v>354</v>
      </c>
      <c r="C660" t="s">
        <v>354</v>
      </c>
      <c r="D660" t="s">
        <v>54</v>
      </c>
      <c r="E660" t="s">
        <v>355</v>
      </c>
      <c r="F660" t="s">
        <v>348</v>
      </c>
      <c r="G660">
        <v>68</v>
      </c>
      <c r="H660" s="304">
        <v>0.33923308257720003</v>
      </c>
    </row>
    <row r="661" spans="1:8" x14ac:dyDescent="0.25">
      <c r="A661" t="s">
        <v>146</v>
      </c>
      <c r="B661" t="s">
        <v>354</v>
      </c>
      <c r="C661" t="s">
        <v>354</v>
      </c>
      <c r="D661" t="s">
        <v>55</v>
      </c>
      <c r="E661" t="s">
        <v>355</v>
      </c>
      <c r="F661" t="s">
        <v>340</v>
      </c>
      <c r="G661">
        <v>69</v>
      </c>
      <c r="H661" s="304">
        <v>7.3607600300916456</v>
      </c>
    </row>
    <row r="662" spans="1:8" x14ac:dyDescent="0.25">
      <c r="A662" t="s">
        <v>146</v>
      </c>
      <c r="B662" t="s">
        <v>354</v>
      </c>
      <c r="C662" t="s">
        <v>354</v>
      </c>
      <c r="D662" t="s">
        <v>55</v>
      </c>
      <c r="E662" t="s">
        <v>355</v>
      </c>
      <c r="F662" t="s">
        <v>341</v>
      </c>
      <c r="G662">
        <v>69</v>
      </c>
      <c r="H662" s="304">
        <v>0.120940881</v>
      </c>
    </row>
    <row r="663" spans="1:8" x14ac:dyDescent="0.25">
      <c r="A663" t="s">
        <v>146</v>
      </c>
      <c r="B663" t="s">
        <v>354</v>
      </c>
      <c r="C663" t="s">
        <v>354</v>
      </c>
      <c r="D663" t="s">
        <v>55</v>
      </c>
      <c r="E663" t="s">
        <v>355</v>
      </c>
      <c r="F663" t="s">
        <v>342</v>
      </c>
      <c r="G663">
        <v>69</v>
      </c>
      <c r="H663" s="304">
        <v>0.13429822</v>
      </c>
    </row>
    <row r="664" spans="1:8" x14ac:dyDescent="0.25">
      <c r="A664" t="s">
        <v>146</v>
      </c>
      <c r="B664" t="s">
        <v>354</v>
      </c>
      <c r="C664" t="s">
        <v>354</v>
      </c>
      <c r="D664" t="s">
        <v>55</v>
      </c>
      <c r="E664" t="s">
        <v>355</v>
      </c>
      <c r="F664" t="s">
        <v>343</v>
      </c>
      <c r="G664">
        <v>69</v>
      </c>
      <c r="H664" s="304">
        <v>7.3474026910916459</v>
      </c>
    </row>
    <row r="665" spans="1:8" x14ac:dyDescent="0.25">
      <c r="A665" t="s">
        <v>146</v>
      </c>
      <c r="B665" t="s">
        <v>354</v>
      </c>
      <c r="C665" t="s">
        <v>354</v>
      </c>
      <c r="D665" t="s">
        <v>55</v>
      </c>
      <c r="E665" t="s">
        <v>355</v>
      </c>
      <c r="F665" t="s">
        <v>344</v>
      </c>
      <c r="G665">
        <v>69</v>
      </c>
      <c r="H665" s="304">
        <v>7.3474026910916459</v>
      </c>
    </row>
    <row r="666" spans="1:8" x14ac:dyDescent="0.25">
      <c r="A666" t="s">
        <v>146</v>
      </c>
      <c r="B666" t="s">
        <v>354</v>
      </c>
      <c r="C666" t="s">
        <v>354</v>
      </c>
      <c r="D666" t="s">
        <v>55</v>
      </c>
      <c r="E666" t="s">
        <v>355</v>
      </c>
      <c r="F666" t="s">
        <v>345</v>
      </c>
      <c r="G666">
        <v>69</v>
      </c>
      <c r="H666" s="304">
        <v>7.3474026910916459</v>
      </c>
    </row>
    <row r="667" spans="1:8" x14ac:dyDescent="0.25">
      <c r="A667" t="s">
        <v>146</v>
      </c>
      <c r="B667" t="s">
        <v>354</v>
      </c>
      <c r="C667" t="s">
        <v>354</v>
      </c>
      <c r="D667" t="s">
        <v>55</v>
      </c>
      <c r="E667" t="s">
        <v>355</v>
      </c>
      <c r="F667" t="s">
        <v>346</v>
      </c>
      <c r="G667">
        <v>69</v>
      </c>
      <c r="H667" s="304">
        <v>0.155</v>
      </c>
    </row>
    <row r="668" spans="1:8" x14ac:dyDescent="0.25">
      <c r="A668" t="s">
        <v>146</v>
      </c>
      <c r="B668" t="s">
        <v>354</v>
      </c>
      <c r="C668" t="s">
        <v>354</v>
      </c>
      <c r="D668" t="s">
        <v>55</v>
      </c>
      <c r="E668" t="s">
        <v>355</v>
      </c>
      <c r="F668" t="s">
        <v>347</v>
      </c>
      <c r="G668">
        <v>69</v>
      </c>
      <c r="H668" s="304">
        <v>1.1388474171192051</v>
      </c>
    </row>
    <row r="669" spans="1:8" x14ac:dyDescent="0.25">
      <c r="A669" t="s">
        <v>146</v>
      </c>
      <c r="B669" t="s">
        <v>354</v>
      </c>
      <c r="C669" t="s">
        <v>354</v>
      </c>
      <c r="D669" t="s">
        <v>55</v>
      </c>
      <c r="E669" t="s">
        <v>355</v>
      </c>
      <c r="F669" t="s">
        <v>348</v>
      </c>
      <c r="G669">
        <v>69</v>
      </c>
      <c r="H669" s="304">
        <v>1.1388474171192051</v>
      </c>
    </row>
    <row r="670" spans="1:8" x14ac:dyDescent="0.25">
      <c r="A670" t="s">
        <v>146</v>
      </c>
      <c r="B670" t="s">
        <v>354</v>
      </c>
      <c r="C670" t="s">
        <v>354</v>
      </c>
      <c r="D670" t="s">
        <v>56</v>
      </c>
      <c r="E670" t="s">
        <v>355</v>
      </c>
      <c r="F670" t="s">
        <v>340</v>
      </c>
      <c r="G670">
        <v>70</v>
      </c>
      <c r="H670" s="304">
        <v>0</v>
      </c>
    </row>
    <row r="671" spans="1:8" x14ac:dyDescent="0.25">
      <c r="A671" t="s">
        <v>146</v>
      </c>
      <c r="B671" t="s">
        <v>354</v>
      </c>
      <c r="C671" t="s">
        <v>354</v>
      </c>
      <c r="D671" t="s">
        <v>56</v>
      </c>
      <c r="E671" t="s">
        <v>355</v>
      </c>
      <c r="F671" t="s">
        <v>341</v>
      </c>
      <c r="G671">
        <v>70</v>
      </c>
      <c r="H671" s="304">
        <v>0.173287729</v>
      </c>
    </row>
    <row r="672" spans="1:8" x14ac:dyDescent="0.25">
      <c r="A672" t="s">
        <v>146</v>
      </c>
      <c r="B672" t="s">
        <v>354</v>
      </c>
      <c r="C672" t="s">
        <v>354</v>
      </c>
      <c r="D672" t="s">
        <v>56</v>
      </c>
      <c r="E672" t="s">
        <v>355</v>
      </c>
      <c r="F672" t="s">
        <v>342</v>
      </c>
      <c r="G672">
        <v>70</v>
      </c>
      <c r="H672" s="304">
        <v>8.4290779999999996E-3</v>
      </c>
    </row>
    <row r="673" spans="1:8" x14ac:dyDescent="0.25">
      <c r="A673" t="s">
        <v>146</v>
      </c>
      <c r="B673" t="s">
        <v>354</v>
      </c>
      <c r="C673" t="s">
        <v>354</v>
      </c>
      <c r="D673" t="s">
        <v>56</v>
      </c>
      <c r="E673" t="s">
        <v>355</v>
      </c>
      <c r="F673" t="s">
        <v>343</v>
      </c>
      <c r="G673">
        <v>70</v>
      </c>
      <c r="H673" s="304">
        <v>0.16485865099999999</v>
      </c>
    </row>
    <row r="674" spans="1:8" x14ac:dyDescent="0.25">
      <c r="A674" t="s">
        <v>146</v>
      </c>
      <c r="B674" t="s">
        <v>354</v>
      </c>
      <c r="C674" t="s">
        <v>354</v>
      </c>
      <c r="D674" t="s">
        <v>56</v>
      </c>
      <c r="E674" t="s">
        <v>355</v>
      </c>
      <c r="F674" t="s">
        <v>344</v>
      </c>
      <c r="G674">
        <v>70</v>
      </c>
      <c r="H674" s="304">
        <v>0.16485865099999999</v>
      </c>
    </row>
    <row r="675" spans="1:8" x14ac:dyDescent="0.25">
      <c r="A675" t="s">
        <v>146</v>
      </c>
      <c r="B675" t="s">
        <v>354</v>
      </c>
      <c r="C675" t="s">
        <v>354</v>
      </c>
      <c r="D675" t="s">
        <v>56</v>
      </c>
      <c r="E675" t="s">
        <v>355</v>
      </c>
      <c r="F675" t="s">
        <v>345</v>
      </c>
      <c r="G675">
        <v>70</v>
      </c>
      <c r="H675" s="304">
        <v>0</v>
      </c>
    </row>
    <row r="676" spans="1:8" x14ac:dyDescent="0.25">
      <c r="A676" t="s">
        <v>146</v>
      </c>
      <c r="B676" t="s">
        <v>354</v>
      </c>
      <c r="C676" t="s">
        <v>354</v>
      </c>
      <c r="D676" t="s">
        <v>56</v>
      </c>
      <c r="E676" t="s">
        <v>355</v>
      </c>
      <c r="F676" t="s">
        <v>346</v>
      </c>
      <c r="G676">
        <v>70</v>
      </c>
      <c r="H676" s="304">
        <v>7.4999999999999997E-2</v>
      </c>
    </row>
    <row r="677" spans="1:8" x14ac:dyDescent="0.25">
      <c r="A677" t="s">
        <v>146</v>
      </c>
      <c r="B677" t="s">
        <v>354</v>
      </c>
      <c r="C677" t="s">
        <v>354</v>
      </c>
      <c r="D677" t="s">
        <v>56</v>
      </c>
      <c r="E677" t="s">
        <v>355</v>
      </c>
      <c r="F677" t="s">
        <v>347</v>
      </c>
      <c r="G677">
        <v>70</v>
      </c>
      <c r="H677" s="304">
        <v>1.2364398824999999E-2</v>
      </c>
    </row>
    <row r="678" spans="1:8" x14ac:dyDescent="0.25">
      <c r="A678" t="s">
        <v>146</v>
      </c>
      <c r="B678" t="s">
        <v>354</v>
      </c>
      <c r="C678" t="s">
        <v>354</v>
      </c>
      <c r="D678" t="s">
        <v>56</v>
      </c>
      <c r="E678" t="s">
        <v>355</v>
      </c>
      <c r="F678" t="s">
        <v>348</v>
      </c>
      <c r="G678">
        <v>70</v>
      </c>
      <c r="H678" s="304">
        <v>0</v>
      </c>
    </row>
    <row r="679" spans="1:8" x14ac:dyDescent="0.25">
      <c r="A679" t="s">
        <v>146</v>
      </c>
      <c r="B679" t="s">
        <v>354</v>
      </c>
      <c r="C679" t="s">
        <v>354</v>
      </c>
      <c r="D679" t="s">
        <v>57</v>
      </c>
      <c r="E679" t="s">
        <v>355</v>
      </c>
      <c r="F679" t="s">
        <v>340</v>
      </c>
      <c r="G679">
        <v>71</v>
      </c>
      <c r="H679" s="304">
        <v>5.5491400000000004</v>
      </c>
    </row>
    <row r="680" spans="1:8" x14ac:dyDescent="0.25">
      <c r="A680" t="s">
        <v>146</v>
      </c>
      <c r="B680" t="s">
        <v>354</v>
      </c>
      <c r="C680" t="s">
        <v>354</v>
      </c>
      <c r="D680" t="s">
        <v>57</v>
      </c>
      <c r="E680" t="s">
        <v>355</v>
      </c>
      <c r="F680" t="s">
        <v>341</v>
      </c>
      <c r="G680">
        <v>71</v>
      </c>
      <c r="H680" s="304">
        <v>0.82426772800000014</v>
      </c>
    </row>
    <row r="681" spans="1:8" x14ac:dyDescent="0.25">
      <c r="A681" t="s">
        <v>146</v>
      </c>
      <c r="B681" t="s">
        <v>354</v>
      </c>
      <c r="C681" t="s">
        <v>354</v>
      </c>
      <c r="D681" t="s">
        <v>57</v>
      </c>
      <c r="E681" t="s">
        <v>355</v>
      </c>
      <c r="F681" t="s">
        <v>342</v>
      </c>
      <c r="G681">
        <v>71</v>
      </c>
      <c r="H681" s="304">
        <v>0.13913372200000002</v>
      </c>
    </row>
    <row r="682" spans="1:8" x14ac:dyDescent="0.25">
      <c r="A682" t="s">
        <v>146</v>
      </c>
      <c r="B682" t="s">
        <v>354</v>
      </c>
      <c r="C682" t="s">
        <v>354</v>
      </c>
      <c r="D682" t="s">
        <v>57</v>
      </c>
      <c r="E682" t="s">
        <v>355</v>
      </c>
      <c r="F682" t="s">
        <v>343</v>
      </c>
      <c r="G682">
        <v>71</v>
      </c>
      <c r="H682" s="304">
        <v>6.2342740059999997</v>
      </c>
    </row>
    <row r="683" spans="1:8" x14ac:dyDescent="0.25">
      <c r="A683" t="s">
        <v>146</v>
      </c>
      <c r="B683" t="s">
        <v>354</v>
      </c>
      <c r="C683" t="s">
        <v>354</v>
      </c>
      <c r="D683" t="s">
        <v>57</v>
      </c>
      <c r="E683" t="s">
        <v>355</v>
      </c>
      <c r="F683" t="s">
        <v>344</v>
      </c>
      <c r="G683">
        <v>71</v>
      </c>
      <c r="H683" s="304">
        <v>6.2342740059999997</v>
      </c>
    </row>
    <row r="684" spans="1:8" x14ac:dyDescent="0.25">
      <c r="A684" t="s">
        <v>146</v>
      </c>
      <c r="B684" t="s">
        <v>354</v>
      </c>
      <c r="C684" t="s">
        <v>354</v>
      </c>
      <c r="D684" t="s">
        <v>57</v>
      </c>
      <c r="E684" t="s">
        <v>355</v>
      </c>
      <c r="F684" t="s">
        <v>345</v>
      </c>
      <c r="G684">
        <v>71</v>
      </c>
      <c r="H684" s="304">
        <v>5.410006278</v>
      </c>
    </row>
    <row r="685" spans="1:8" x14ac:dyDescent="0.25">
      <c r="A685" t="s">
        <v>146</v>
      </c>
      <c r="B685" t="s">
        <v>354</v>
      </c>
      <c r="C685" t="s">
        <v>354</v>
      </c>
      <c r="D685" t="s">
        <v>57</v>
      </c>
      <c r="E685" t="s">
        <v>355</v>
      </c>
      <c r="F685" t="s">
        <v>346</v>
      </c>
      <c r="G685">
        <v>71</v>
      </c>
      <c r="H685" s="304">
        <v>7.9000000000000001E-2</v>
      </c>
    </row>
    <row r="686" spans="1:8" x14ac:dyDescent="0.25">
      <c r="A686" t="s">
        <v>146</v>
      </c>
      <c r="B686" t="s">
        <v>354</v>
      </c>
      <c r="C686" t="s">
        <v>354</v>
      </c>
      <c r="D686" t="s">
        <v>57</v>
      </c>
      <c r="E686" t="s">
        <v>355</v>
      </c>
      <c r="F686" t="s">
        <v>347</v>
      </c>
      <c r="G686">
        <v>71</v>
      </c>
      <c r="H686" s="304">
        <v>0.49250764647399997</v>
      </c>
    </row>
    <row r="687" spans="1:8" x14ac:dyDescent="0.25">
      <c r="A687" t="s">
        <v>146</v>
      </c>
      <c r="B687" t="s">
        <v>354</v>
      </c>
      <c r="C687" t="s">
        <v>354</v>
      </c>
      <c r="D687" t="s">
        <v>57</v>
      </c>
      <c r="E687" t="s">
        <v>355</v>
      </c>
      <c r="F687" t="s">
        <v>348</v>
      </c>
      <c r="G687">
        <v>71</v>
      </c>
      <c r="H687" s="304">
        <v>0.42739049596200002</v>
      </c>
    </row>
    <row r="688" spans="1:8" x14ac:dyDescent="0.25">
      <c r="A688" t="s">
        <v>146</v>
      </c>
      <c r="B688" t="s">
        <v>354</v>
      </c>
      <c r="C688" t="s">
        <v>354</v>
      </c>
      <c r="D688" t="s">
        <v>58</v>
      </c>
      <c r="E688" t="s">
        <v>355</v>
      </c>
      <c r="F688" t="s">
        <v>340</v>
      </c>
      <c r="G688">
        <v>72</v>
      </c>
      <c r="H688" s="304">
        <v>2.8767909999999999</v>
      </c>
    </row>
    <row r="689" spans="1:8" x14ac:dyDescent="0.25">
      <c r="A689" t="s">
        <v>146</v>
      </c>
      <c r="B689" t="s">
        <v>354</v>
      </c>
      <c r="C689" t="s">
        <v>354</v>
      </c>
      <c r="D689" t="s">
        <v>58</v>
      </c>
      <c r="E689" t="s">
        <v>355</v>
      </c>
      <c r="F689" t="s">
        <v>341</v>
      </c>
      <c r="G689">
        <v>72</v>
      </c>
      <c r="H689" s="304">
        <v>1.3546464350000003</v>
      </c>
    </row>
    <row r="690" spans="1:8" x14ac:dyDescent="0.25">
      <c r="A690" t="s">
        <v>146</v>
      </c>
      <c r="B690" t="s">
        <v>354</v>
      </c>
      <c r="C690" t="s">
        <v>354</v>
      </c>
      <c r="D690" t="s">
        <v>58</v>
      </c>
      <c r="E690" t="s">
        <v>355</v>
      </c>
      <c r="F690" t="s">
        <v>342</v>
      </c>
      <c r="G690">
        <v>72</v>
      </c>
      <c r="H690" s="304">
        <v>0.23398901699999994</v>
      </c>
    </row>
    <row r="691" spans="1:8" x14ac:dyDescent="0.25">
      <c r="A691" t="s">
        <v>146</v>
      </c>
      <c r="B691" t="s">
        <v>354</v>
      </c>
      <c r="C691" t="s">
        <v>354</v>
      </c>
      <c r="D691" t="s">
        <v>58</v>
      </c>
      <c r="E691" t="s">
        <v>355</v>
      </c>
      <c r="F691" t="s">
        <v>343</v>
      </c>
      <c r="G691">
        <v>72</v>
      </c>
      <c r="H691" s="304">
        <v>3.9974484180000003</v>
      </c>
    </row>
    <row r="692" spans="1:8" x14ac:dyDescent="0.25">
      <c r="A692" t="s">
        <v>146</v>
      </c>
      <c r="B692" t="s">
        <v>354</v>
      </c>
      <c r="C692" t="s">
        <v>354</v>
      </c>
      <c r="D692" t="s">
        <v>58</v>
      </c>
      <c r="E692" t="s">
        <v>355</v>
      </c>
      <c r="F692" t="s">
        <v>344</v>
      </c>
      <c r="G692">
        <v>72</v>
      </c>
      <c r="H692" s="304">
        <v>1.2791834937600002</v>
      </c>
    </row>
    <row r="693" spans="1:8" x14ac:dyDescent="0.25">
      <c r="A693" t="s">
        <v>146</v>
      </c>
      <c r="B693" t="s">
        <v>354</v>
      </c>
      <c r="C693" t="s">
        <v>354</v>
      </c>
      <c r="D693" t="s">
        <v>58</v>
      </c>
      <c r="E693" t="s">
        <v>355</v>
      </c>
      <c r="F693" t="s">
        <v>345</v>
      </c>
      <c r="G693">
        <v>72</v>
      </c>
      <c r="H693" s="304">
        <v>1.2791834937600002</v>
      </c>
    </row>
    <row r="694" spans="1:8" ht="60" x14ac:dyDescent="0.25">
      <c r="A694" t="s">
        <v>146</v>
      </c>
      <c r="B694" t="s">
        <v>354</v>
      </c>
      <c r="C694" t="s">
        <v>354</v>
      </c>
      <c r="D694" t="s">
        <v>58</v>
      </c>
      <c r="E694" t="s">
        <v>355</v>
      </c>
      <c r="F694" t="s">
        <v>346</v>
      </c>
      <c r="G694">
        <v>72</v>
      </c>
      <c r="H694" s="305" t="s">
        <v>59</v>
      </c>
    </row>
    <row r="695" spans="1:8" x14ac:dyDescent="0.25">
      <c r="A695" t="s">
        <v>146</v>
      </c>
      <c r="B695" t="s">
        <v>354</v>
      </c>
      <c r="C695" t="s">
        <v>354</v>
      </c>
      <c r="D695" t="s">
        <v>58</v>
      </c>
      <c r="E695" t="s">
        <v>355</v>
      </c>
      <c r="F695" t="s">
        <v>347</v>
      </c>
      <c r="G695">
        <v>72</v>
      </c>
      <c r="H695" s="304">
        <v>0.13687263383232001</v>
      </c>
    </row>
    <row r="696" spans="1:8" x14ac:dyDescent="0.25">
      <c r="A696" t="s">
        <v>146</v>
      </c>
      <c r="B696" t="s">
        <v>354</v>
      </c>
      <c r="C696" t="s">
        <v>354</v>
      </c>
      <c r="D696" t="s">
        <v>58</v>
      </c>
      <c r="E696" t="s">
        <v>355</v>
      </c>
      <c r="F696" t="s">
        <v>348</v>
      </c>
      <c r="G696">
        <v>72</v>
      </c>
      <c r="H696" s="304">
        <v>0.13687263383232001</v>
      </c>
    </row>
    <row r="697" spans="1:8" x14ac:dyDescent="0.25">
      <c r="A697" t="s">
        <v>201</v>
      </c>
      <c r="B697" t="s">
        <v>201</v>
      </c>
      <c r="C697" t="s">
        <v>201</v>
      </c>
      <c r="D697" t="s">
        <v>62</v>
      </c>
      <c r="E697" t="s">
        <v>355</v>
      </c>
      <c r="F697" t="s">
        <v>340</v>
      </c>
      <c r="G697">
        <v>76</v>
      </c>
      <c r="H697" s="304">
        <v>0.38100000000000001</v>
      </c>
    </row>
    <row r="698" spans="1:8" x14ac:dyDescent="0.25">
      <c r="A698" t="s">
        <v>201</v>
      </c>
      <c r="B698" t="s">
        <v>201</v>
      </c>
      <c r="C698" t="s">
        <v>201</v>
      </c>
      <c r="D698" t="s">
        <v>62</v>
      </c>
      <c r="E698" t="s">
        <v>355</v>
      </c>
      <c r="F698" t="s">
        <v>341</v>
      </c>
      <c r="G698">
        <v>76</v>
      </c>
      <c r="H698" s="304">
        <v>0.26342947900000002</v>
      </c>
    </row>
    <row r="699" spans="1:8" x14ac:dyDescent="0.25">
      <c r="A699" t="s">
        <v>201</v>
      </c>
      <c r="B699" t="s">
        <v>201</v>
      </c>
      <c r="C699" t="s">
        <v>201</v>
      </c>
      <c r="D699" t="s">
        <v>62</v>
      </c>
      <c r="E699" t="s">
        <v>355</v>
      </c>
      <c r="F699" t="s">
        <v>342</v>
      </c>
      <c r="G699">
        <v>76</v>
      </c>
      <c r="H699" s="304">
        <v>0.162318452</v>
      </c>
    </row>
    <row r="700" spans="1:8" x14ac:dyDescent="0.25">
      <c r="A700" t="s">
        <v>201</v>
      </c>
      <c r="B700" t="s">
        <v>201</v>
      </c>
      <c r="C700" t="s">
        <v>201</v>
      </c>
      <c r="D700" t="s">
        <v>62</v>
      </c>
      <c r="E700" t="s">
        <v>355</v>
      </c>
      <c r="F700" t="s">
        <v>343</v>
      </c>
      <c r="G700">
        <v>76</v>
      </c>
      <c r="H700" s="304">
        <v>0.48211102700000003</v>
      </c>
    </row>
    <row r="701" spans="1:8" x14ac:dyDescent="0.25">
      <c r="A701" t="s">
        <v>201</v>
      </c>
      <c r="B701" t="s">
        <v>201</v>
      </c>
      <c r="C701" t="s">
        <v>201</v>
      </c>
      <c r="D701" t="s">
        <v>62</v>
      </c>
      <c r="E701" t="s">
        <v>355</v>
      </c>
      <c r="F701" t="s">
        <v>344</v>
      </c>
      <c r="G701">
        <v>76</v>
      </c>
      <c r="H701" s="304">
        <v>0.48211102700000003</v>
      </c>
    </row>
    <row r="702" spans="1:8" x14ac:dyDescent="0.25">
      <c r="A702" t="s">
        <v>201</v>
      </c>
      <c r="B702" t="s">
        <v>201</v>
      </c>
      <c r="C702" t="s">
        <v>201</v>
      </c>
      <c r="D702" t="s">
        <v>62</v>
      </c>
      <c r="E702" t="s">
        <v>355</v>
      </c>
      <c r="F702" t="s">
        <v>345</v>
      </c>
      <c r="G702">
        <v>76</v>
      </c>
      <c r="H702" s="304">
        <v>0.38100000000000001</v>
      </c>
    </row>
    <row r="703" spans="1:8" x14ac:dyDescent="0.25">
      <c r="A703" t="s">
        <v>201</v>
      </c>
      <c r="B703" t="s">
        <v>201</v>
      </c>
      <c r="C703" t="s">
        <v>201</v>
      </c>
      <c r="D703" t="s">
        <v>62</v>
      </c>
      <c r="E703" t="s">
        <v>355</v>
      </c>
      <c r="F703" t="s">
        <v>346</v>
      </c>
      <c r="G703">
        <v>76</v>
      </c>
      <c r="H703" s="304">
        <v>0.65</v>
      </c>
    </row>
    <row r="704" spans="1:8" x14ac:dyDescent="0.25">
      <c r="A704" t="s">
        <v>201</v>
      </c>
      <c r="B704" t="s">
        <v>201</v>
      </c>
      <c r="C704" t="s">
        <v>201</v>
      </c>
      <c r="D704" t="s">
        <v>62</v>
      </c>
      <c r="E704" t="s">
        <v>355</v>
      </c>
      <c r="F704" t="s">
        <v>347</v>
      </c>
      <c r="G704">
        <v>76</v>
      </c>
      <c r="H704" s="304">
        <v>0.31337216755000002</v>
      </c>
    </row>
    <row r="705" spans="1:8" x14ac:dyDescent="0.25">
      <c r="A705" t="s">
        <v>201</v>
      </c>
      <c r="B705" t="s">
        <v>201</v>
      </c>
      <c r="C705" t="s">
        <v>201</v>
      </c>
      <c r="D705" t="s">
        <v>62</v>
      </c>
      <c r="E705" t="s">
        <v>355</v>
      </c>
      <c r="F705" t="s">
        <v>348</v>
      </c>
      <c r="G705">
        <v>76</v>
      </c>
      <c r="H705" s="304">
        <v>0.24765000000000001</v>
      </c>
    </row>
    <row r="706" spans="1:8" x14ac:dyDescent="0.25">
      <c r="A706" t="s">
        <v>201</v>
      </c>
      <c r="B706" t="s">
        <v>201</v>
      </c>
      <c r="C706" t="s">
        <v>201</v>
      </c>
      <c r="D706" t="s">
        <v>63</v>
      </c>
      <c r="E706" t="s">
        <v>355</v>
      </c>
      <c r="F706" t="s">
        <v>340</v>
      </c>
      <c r="G706">
        <v>77</v>
      </c>
      <c r="H706" s="304">
        <v>2.1873</v>
      </c>
    </row>
    <row r="707" spans="1:8" x14ac:dyDescent="0.25">
      <c r="A707" t="s">
        <v>201</v>
      </c>
      <c r="B707" t="s">
        <v>201</v>
      </c>
      <c r="C707" t="s">
        <v>201</v>
      </c>
      <c r="D707" t="s">
        <v>63</v>
      </c>
      <c r="E707" t="s">
        <v>355</v>
      </c>
      <c r="F707" t="s">
        <v>341</v>
      </c>
      <c r="G707">
        <v>77</v>
      </c>
      <c r="H707" s="304">
        <v>8.4576930000000008E-2</v>
      </c>
    </row>
    <row r="708" spans="1:8" x14ac:dyDescent="0.25">
      <c r="A708" t="s">
        <v>201</v>
      </c>
      <c r="B708" t="s">
        <v>201</v>
      </c>
      <c r="C708" t="s">
        <v>201</v>
      </c>
      <c r="D708" t="s">
        <v>63</v>
      </c>
      <c r="E708" t="s">
        <v>355</v>
      </c>
      <c r="F708" t="s">
        <v>342</v>
      </c>
      <c r="G708">
        <v>77</v>
      </c>
      <c r="H708" s="304">
        <v>0.78903004300000001</v>
      </c>
    </row>
    <row r="709" spans="1:8" x14ac:dyDescent="0.25">
      <c r="A709" t="s">
        <v>201</v>
      </c>
      <c r="B709" t="s">
        <v>201</v>
      </c>
      <c r="C709" t="s">
        <v>201</v>
      </c>
      <c r="D709" t="s">
        <v>63</v>
      </c>
      <c r="E709" t="s">
        <v>355</v>
      </c>
      <c r="F709" t="s">
        <v>343</v>
      </c>
      <c r="G709">
        <v>77</v>
      </c>
      <c r="H709" s="304">
        <v>1.482846887</v>
      </c>
    </row>
    <row r="710" spans="1:8" x14ac:dyDescent="0.25">
      <c r="A710" t="s">
        <v>201</v>
      </c>
      <c r="B710" t="s">
        <v>201</v>
      </c>
      <c r="C710" t="s">
        <v>201</v>
      </c>
      <c r="D710" t="s">
        <v>63</v>
      </c>
      <c r="E710" t="s">
        <v>355</v>
      </c>
      <c r="F710" t="s">
        <v>344</v>
      </c>
      <c r="G710">
        <v>77</v>
      </c>
      <c r="H710" s="304">
        <v>0.8</v>
      </c>
    </row>
    <row r="711" spans="1:8" x14ac:dyDescent="0.25">
      <c r="A711" t="s">
        <v>201</v>
      </c>
      <c r="B711" t="s">
        <v>201</v>
      </c>
      <c r="C711" t="s">
        <v>201</v>
      </c>
      <c r="D711" t="s">
        <v>63</v>
      </c>
      <c r="E711" t="s">
        <v>355</v>
      </c>
      <c r="F711" t="s">
        <v>345</v>
      </c>
      <c r="G711">
        <v>77</v>
      </c>
      <c r="H711" s="304">
        <v>0.8</v>
      </c>
    </row>
    <row r="712" spans="1:8" x14ac:dyDescent="0.25">
      <c r="A712" t="s">
        <v>201</v>
      </c>
      <c r="B712" t="s">
        <v>201</v>
      </c>
      <c r="C712" t="s">
        <v>201</v>
      </c>
      <c r="D712" t="s">
        <v>63</v>
      </c>
      <c r="E712" t="s">
        <v>355</v>
      </c>
      <c r="F712" t="s">
        <v>346</v>
      </c>
      <c r="G712">
        <v>77</v>
      </c>
      <c r="H712" s="304">
        <v>0.125</v>
      </c>
    </row>
    <row r="713" spans="1:8" x14ac:dyDescent="0.25">
      <c r="A713" t="s">
        <v>201</v>
      </c>
      <c r="B713" t="s">
        <v>201</v>
      </c>
      <c r="C713" t="s">
        <v>201</v>
      </c>
      <c r="D713" t="s">
        <v>63</v>
      </c>
      <c r="E713" t="s">
        <v>355</v>
      </c>
      <c r="F713" t="s">
        <v>347</v>
      </c>
      <c r="G713">
        <v>77</v>
      </c>
      <c r="H713" s="304">
        <v>0.1</v>
      </c>
    </row>
    <row r="714" spans="1:8" x14ac:dyDescent="0.25">
      <c r="A714" t="s">
        <v>201</v>
      </c>
      <c r="B714" t="s">
        <v>201</v>
      </c>
      <c r="C714" t="s">
        <v>201</v>
      </c>
      <c r="D714" t="s">
        <v>63</v>
      </c>
      <c r="E714" t="s">
        <v>355</v>
      </c>
      <c r="F714" t="s">
        <v>348</v>
      </c>
      <c r="G714">
        <v>77</v>
      </c>
      <c r="H714" s="304">
        <v>0.1</v>
      </c>
    </row>
    <row r="715" spans="1:8" x14ac:dyDescent="0.25">
      <c r="A715" t="s">
        <v>201</v>
      </c>
      <c r="B715" t="s">
        <v>201</v>
      </c>
      <c r="C715" t="s">
        <v>201</v>
      </c>
      <c r="D715" t="s">
        <v>64</v>
      </c>
      <c r="E715" t="s">
        <v>355</v>
      </c>
      <c r="F715" t="s">
        <v>340</v>
      </c>
      <c r="G715">
        <v>78</v>
      </c>
      <c r="H715" s="304">
        <v>1.4812000000000003</v>
      </c>
    </row>
    <row r="716" spans="1:8" x14ac:dyDescent="0.25">
      <c r="A716" t="s">
        <v>201</v>
      </c>
      <c r="B716" t="s">
        <v>201</v>
      </c>
      <c r="C716" t="s">
        <v>201</v>
      </c>
      <c r="D716" t="s">
        <v>64</v>
      </c>
      <c r="E716" t="s">
        <v>355</v>
      </c>
      <c r="F716" t="s">
        <v>341</v>
      </c>
      <c r="G716">
        <v>78</v>
      </c>
      <c r="H716" s="304">
        <v>3.9800946999999996E-2</v>
      </c>
    </row>
    <row r="717" spans="1:8" x14ac:dyDescent="0.25">
      <c r="A717" t="s">
        <v>201</v>
      </c>
      <c r="B717" t="s">
        <v>201</v>
      </c>
      <c r="C717" t="s">
        <v>201</v>
      </c>
      <c r="D717" t="s">
        <v>64</v>
      </c>
      <c r="E717" t="s">
        <v>355</v>
      </c>
      <c r="F717" t="s">
        <v>342</v>
      </c>
      <c r="G717">
        <v>78</v>
      </c>
      <c r="H717" s="304">
        <v>0.79351417700000004</v>
      </c>
    </row>
    <row r="718" spans="1:8" x14ac:dyDescent="0.25">
      <c r="A718" t="s">
        <v>201</v>
      </c>
      <c r="B718" t="s">
        <v>201</v>
      </c>
      <c r="C718" t="s">
        <v>201</v>
      </c>
      <c r="D718" t="s">
        <v>64</v>
      </c>
      <c r="E718" t="s">
        <v>355</v>
      </c>
      <c r="F718" t="s">
        <v>343</v>
      </c>
      <c r="G718">
        <v>78</v>
      </c>
      <c r="H718" s="304">
        <v>0.72748677000000028</v>
      </c>
    </row>
    <row r="719" spans="1:8" x14ac:dyDescent="0.25">
      <c r="A719" t="s">
        <v>201</v>
      </c>
      <c r="B719" t="s">
        <v>201</v>
      </c>
      <c r="C719" t="s">
        <v>201</v>
      </c>
      <c r="D719" t="s">
        <v>64</v>
      </c>
      <c r="E719" t="s">
        <v>355</v>
      </c>
      <c r="F719" t="s">
        <v>344</v>
      </c>
      <c r="G719">
        <v>78</v>
      </c>
      <c r="H719" s="304">
        <v>0.08</v>
      </c>
    </row>
    <row r="720" spans="1:8" x14ac:dyDescent="0.25">
      <c r="A720" t="s">
        <v>201</v>
      </c>
      <c r="B720" t="s">
        <v>201</v>
      </c>
      <c r="C720" t="s">
        <v>201</v>
      </c>
      <c r="D720" t="s">
        <v>64</v>
      </c>
      <c r="E720" t="s">
        <v>355</v>
      </c>
      <c r="F720" t="s">
        <v>345</v>
      </c>
      <c r="G720">
        <v>78</v>
      </c>
      <c r="H720" s="304">
        <v>0.08</v>
      </c>
    </row>
    <row r="721" spans="1:8" x14ac:dyDescent="0.25">
      <c r="A721" t="s">
        <v>201</v>
      </c>
      <c r="B721" t="s">
        <v>201</v>
      </c>
      <c r="C721" t="s">
        <v>201</v>
      </c>
      <c r="D721" t="s">
        <v>64</v>
      </c>
      <c r="E721" t="s">
        <v>355</v>
      </c>
      <c r="F721" t="s">
        <v>346</v>
      </c>
      <c r="G721">
        <v>78</v>
      </c>
      <c r="H721" s="304">
        <v>0.34</v>
      </c>
    </row>
    <row r="722" spans="1:8" x14ac:dyDescent="0.25">
      <c r="A722" t="s">
        <v>201</v>
      </c>
      <c r="B722" t="s">
        <v>201</v>
      </c>
      <c r="C722" t="s">
        <v>201</v>
      </c>
      <c r="D722" t="s">
        <v>64</v>
      </c>
      <c r="E722" t="s">
        <v>355</v>
      </c>
      <c r="F722" t="s">
        <v>347</v>
      </c>
      <c r="G722">
        <v>78</v>
      </c>
      <c r="H722" s="304">
        <v>2.7200000000000002E-2</v>
      </c>
    </row>
    <row r="723" spans="1:8" x14ac:dyDescent="0.25">
      <c r="A723" t="s">
        <v>201</v>
      </c>
      <c r="B723" t="s">
        <v>201</v>
      </c>
      <c r="C723" t="s">
        <v>201</v>
      </c>
      <c r="D723" t="s">
        <v>64</v>
      </c>
      <c r="E723" t="s">
        <v>355</v>
      </c>
      <c r="F723" t="s">
        <v>348</v>
      </c>
      <c r="G723">
        <v>78</v>
      </c>
      <c r="H723" s="304">
        <v>2.7200000000000002E-2</v>
      </c>
    </row>
    <row r="724" spans="1:8" x14ac:dyDescent="0.25">
      <c r="A724" t="s">
        <v>201</v>
      </c>
      <c r="B724" t="s">
        <v>201</v>
      </c>
      <c r="C724" t="s">
        <v>201</v>
      </c>
      <c r="D724" t="s">
        <v>65</v>
      </c>
      <c r="E724" t="s">
        <v>355</v>
      </c>
      <c r="F724" t="s">
        <v>340</v>
      </c>
      <c r="G724">
        <v>79</v>
      </c>
      <c r="H724" s="304">
        <v>2.96</v>
      </c>
    </row>
    <row r="725" spans="1:8" x14ac:dyDescent="0.25">
      <c r="A725" t="s">
        <v>201</v>
      </c>
      <c r="B725" t="s">
        <v>201</v>
      </c>
      <c r="C725" t="s">
        <v>201</v>
      </c>
      <c r="D725" t="s">
        <v>65</v>
      </c>
      <c r="E725" t="s">
        <v>355</v>
      </c>
      <c r="F725" t="s">
        <v>341</v>
      </c>
      <c r="G725">
        <v>79</v>
      </c>
      <c r="H725" s="304">
        <v>9.9633249999999993E-2</v>
      </c>
    </row>
    <row r="726" spans="1:8" x14ac:dyDescent="0.25">
      <c r="A726" t="s">
        <v>201</v>
      </c>
      <c r="B726" t="s">
        <v>201</v>
      </c>
      <c r="C726" t="s">
        <v>201</v>
      </c>
      <c r="D726" t="s">
        <v>65</v>
      </c>
      <c r="E726" t="s">
        <v>355</v>
      </c>
      <c r="F726" t="s">
        <v>342</v>
      </c>
      <c r="G726">
        <v>79</v>
      </c>
      <c r="H726" s="304">
        <v>1.2087648950000001</v>
      </c>
    </row>
    <row r="727" spans="1:8" x14ac:dyDescent="0.25">
      <c r="A727" t="s">
        <v>201</v>
      </c>
      <c r="B727" t="s">
        <v>201</v>
      </c>
      <c r="C727" t="s">
        <v>201</v>
      </c>
      <c r="D727" t="s">
        <v>65</v>
      </c>
      <c r="E727" t="s">
        <v>355</v>
      </c>
      <c r="F727" t="s">
        <v>343</v>
      </c>
      <c r="G727">
        <v>79</v>
      </c>
      <c r="H727" s="304">
        <v>1.7549999999999999</v>
      </c>
    </row>
    <row r="728" spans="1:8" x14ac:dyDescent="0.25">
      <c r="A728" t="s">
        <v>201</v>
      </c>
      <c r="B728" t="s">
        <v>201</v>
      </c>
      <c r="C728" t="s">
        <v>201</v>
      </c>
      <c r="D728" t="s">
        <v>65</v>
      </c>
      <c r="E728" t="s">
        <v>355</v>
      </c>
      <c r="F728" t="s">
        <v>344</v>
      </c>
      <c r="G728">
        <v>79</v>
      </c>
      <c r="H728" s="304">
        <v>1.4810054712491323</v>
      </c>
    </row>
    <row r="729" spans="1:8" x14ac:dyDescent="0.25">
      <c r="A729" t="s">
        <v>201</v>
      </c>
      <c r="B729" t="s">
        <v>201</v>
      </c>
      <c r="C729" t="s">
        <v>201</v>
      </c>
      <c r="D729" t="s">
        <v>65</v>
      </c>
      <c r="E729" t="s">
        <v>355</v>
      </c>
      <c r="F729" t="s">
        <v>345</v>
      </c>
      <c r="G729">
        <v>79</v>
      </c>
      <c r="H729" s="304">
        <v>1.3852051568570329</v>
      </c>
    </row>
    <row r="730" spans="1:8" x14ac:dyDescent="0.25">
      <c r="A730" t="s">
        <v>201</v>
      </c>
      <c r="B730" t="s">
        <v>201</v>
      </c>
      <c r="C730" t="s">
        <v>201</v>
      </c>
      <c r="D730" t="s">
        <v>65</v>
      </c>
      <c r="E730" t="s">
        <v>355</v>
      </c>
      <c r="F730" t="s">
        <v>346</v>
      </c>
      <c r="G730">
        <v>79</v>
      </c>
      <c r="H730" s="304">
        <v>0.623</v>
      </c>
    </row>
    <row r="731" spans="1:8" x14ac:dyDescent="0.25">
      <c r="A731" t="s">
        <v>201</v>
      </c>
      <c r="B731" t="s">
        <v>201</v>
      </c>
      <c r="C731" t="s">
        <v>201</v>
      </c>
      <c r="D731" t="s">
        <v>65</v>
      </c>
      <c r="E731" t="s">
        <v>355</v>
      </c>
      <c r="F731" t="s">
        <v>347</v>
      </c>
      <c r="G731">
        <v>79</v>
      </c>
      <c r="H731" s="304">
        <v>0.92266640858820936</v>
      </c>
    </row>
    <row r="732" spans="1:8" x14ac:dyDescent="0.25">
      <c r="A732" t="s">
        <v>201</v>
      </c>
      <c r="B732" t="s">
        <v>201</v>
      </c>
      <c r="C732" t="s">
        <v>201</v>
      </c>
      <c r="D732" t="s">
        <v>65</v>
      </c>
      <c r="E732" t="s">
        <v>355</v>
      </c>
      <c r="F732" t="s">
        <v>348</v>
      </c>
      <c r="G732">
        <v>79</v>
      </c>
      <c r="H732" s="304">
        <v>0.86298281272193156</v>
      </c>
    </row>
    <row r="733" spans="1:8" x14ac:dyDescent="0.25">
      <c r="A733" t="s">
        <v>201</v>
      </c>
      <c r="B733" t="s">
        <v>201</v>
      </c>
      <c r="C733" t="s">
        <v>201</v>
      </c>
      <c r="D733" t="s">
        <v>66</v>
      </c>
      <c r="E733" t="s">
        <v>355</v>
      </c>
      <c r="F733" t="s">
        <v>344</v>
      </c>
      <c r="G733">
        <v>80</v>
      </c>
      <c r="H733" s="304">
        <v>5.4</v>
      </c>
    </row>
    <row r="734" spans="1:8" x14ac:dyDescent="0.25">
      <c r="A734" t="s">
        <v>201</v>
      </c>
      <c r="B734" t="s">
        <v>201</v>
      </c>
      <c r="C734" t="s">
        <v>201</v>
      </c>
      <c r="D734" t="s">
        <v>66</v>
      </c>
      <c r="E734" t="s">
        <v>355</v>
      </c>
      <c r="F734" t="s">
        <v>345</v>
      </c>
      <c r="G734">
        <v>80</v>
      </c>
      <c r="H734" s="304">
        <v>5.4</v>
      </c>
    </row>
    <row r="735" spans="1:8" x14ac:dyDescent="0.25">
      <c r="A735" t="s">
        <v>201</v>
      </c>
      <c r="B735" t="s">
        <v>201</v>
      </c>
      <c r="C735" t="s">
        <v>201</v>
      </c>
      <c r="D735" t="s">
        <v>66</v>
      </c>
      <c r="E735" t="s">
        <v>355</v>
      </c>
      <c r="F735" t="s">
        <v>346</v>
      </c>
      <c r="G735">
        <v>80</v>
      </c>
      <c r="H735" s="304">
        <v>9.5000000000000001E-2</v>
      </c>
    </row>
    <row r="736" spans="1:8" x14ac:dyDescent="0.25">
      <c r="A736" t="s">
        <v>201</v>
      </c>
      <c r="B736" t="s">
        <v>201</v>
      </c>
      <c r="C736" t="s">
        <v>201</v>
      </c>
      <c r="D736" t="s">
        <v>66</v>
      </c>
      <c r="E736" t="s">
        <v>355</v>
      </c>
      <c r="F736" t="s">
        <v>347</v>
      </c>
      <c r="G736">
        <v>80</v>
      </c>
      <c r="H736" s="304">
        <v>0.51300000000000001</v>
      </c>
    </row>
    <row r="737" spans="1:8" x14ac:dyDescent="0.25">
      <c r="A737" t="s">
        <v>201</v>
      </c>
      <c r="B737" t="s">
        <v>201</v>
      </c>
      <c r="C737" t="s">
        <v>201</v>
      </c>
      <c r="D737" t="s">
        <v>66</v>
      </c>
      <c r="E737" t="s">
        <v>355</v>
      </c>
      <c r="F737" t="s">
        <v>348</v>
      </c>
      <c r="G737">
        <v>80</v>
      </c>
      <c r="H737" s="304">
        <v>0.51300000000000001</v>
      </c>
    </row>
    <row r="738" spans="1:8" x14ac:dyDescent="0.25">
      <c r="A738" t="s">
        <v>214</v>
      </c>
      <c r="B738" t="s">
        <v>214</v>
      </c>
      <c r="C738" t="s">
        <v>214</v>
      </c>
      <c r="D738" t="s">
        <v>68</v>
      </c>
      <c r="E738" t="s">
        <v>355</v>
      </c>
      <c r="F738" t="s">
        <v>340</v>
      </c>
      <c r="G738">
        <v>84</v>
      </c>
      <c r="H738" s="304">
        <v>648.37347394355538</v>
      </c>
    </row>
    <row r="739" spans="1:8" x14ac:dyDescent="0.25">
      <c r="A739" t="s">
        <v>214</v>
      </c>
      <c r="B739" t="s">
        <v>214</v>
      </c>
      <c r="C739" t="s">
        <v>214</v>
      </c>
      <c r="D739" t="s">
        <v>68</v>
      </c>
      <c r="E739" t="s">
        <v>355</v>
      </c>
      <c r="F739" t="s">
        <v>343</v>
      </c>
      <c r="G739">
        <v>84</v>
      </c>
      <c r="H739" s="304">
        <v>648.37347394355538</v>
      </c>
    </row>
    <row r="740" spans="1:8" x14ac:dyDescent="0.25">
      <c r="A740" t="s">
        <v>214</v>
      </c>
      <c r="B740" t="s">
        <v>214</v>
      </c>
      <c r="C740" t="s">
        <v>214</v>
      </c>
      <c r="D740" t="s">
        <v>68</v>
      </c>
      <c r="E740" t="s">
        <v>355</v>
      </c>
      <c r="F740" t="s">
        <v>344</v>
      </c>
      <c r="G740">
        <v>84</v>
      </c>
      <c r="H740" s="304">
        <v>648.37347394355538</v>
      </c>
    </row>
    <row r="741" spans="1:8" x14ac:dyDescent="0.25">
      <c r="A741" t="s">
        <v>214</v>
      </c>
      <c r="B741" t="s">
        <v>214</v>
      </c>
      <c r="C741" t="s">
        <v>214</v>
      </c>
      <c r="D741" t="s">
        <v>68</v>
      </c>
      <c r="E741" t="s">
        <v>355</v>
      </c>
      <c r="F741" t="s">
        <v>345</v>
      </c>
      <c r="G741">
        <v>84</v>
      </c>
      <c r="H741" s="304">
        <v>648.37347394355538</v>
      </c>
    </row>
    <row r="742" spans="1:8" x14ac:dyDescent="0.25">
      <c r="A742" t="s">
        <v>214</v>
      </c>
      <c r="B742" t="s">
        <v>214</v>
      </c>
      <c r="C742" t="s">
        <v>214</v>
      </c>
      <c r="D742" t="s">
        <v>68</v>
      </c>
      <c r="E742" t="s">
        <v>355</v>
      </c>
      <c r="F742" t="s">
        <v>346</v>
      </c>
      <c r="G742">
        <v>84</v>
      </c>
      <c r="H742" s="304">
        <v>2.5972429865201825E-2</v>
      </c>
    </row>
    <row r="743" spans="1:8" x14ac:dyDescent="0.25">
      <c r="A743" t="s">
        <v>214</v>
      </c>
      <c r="B743" t="s">
        <v>214</v>
      </c>
      <c r="C743" t="s">
        <v>214</v>
      </c>
      <c r="D743" t="s">
        <v>68</v>
      </c>
      <c r="E743" t="s">
        <v>355</v>
      </c>
      <c r="F743" t="s">
        <v>347</v>
      </c>
      <c r="G743">
        <v>84</v>
      </c>
      <c r="H743" s="304">
        <v>16.839834578456255</v>
      </c>
    </row>
    <row r="744" spans="1:8" x14ac:dyDescent="0.25">
      <c r="A744" t="s">
        <v>214</v>
      </c>
      <c r="B744" t="s">
        <v>214</v>
      </c>
      <c r="C744" t="s">
        <v>214</v>
      </c>
      <c r="D744" t="s">
        <v>68</v>
      </c>
      <c r="E744" t="s">
        <v>355</v>
      </c>
      <c r="F744" t="s">
        <v>348</v>
      </c>
      <c r="G744">
        <v>84</v>
      </c>
      <c r="H744" s="304">
        <v>16.839834578456255</v>
      </c>
    </row>
    <row r="745" spans="1:8" x14ac:dyDescent="0.25">
      <c r="A745" t="s">
        <v>214</v>
      </c>
      <c r="B745" t="s">
        <v>214</v>
      </c>
      <c r="C745" t="s">
        <v>214</v>
      </c>
      <c r="D745" t="s">
        <v>69</v>
      </c>
      <c r="E745" t="s">
        <v>355</v>
      </c>
      <c r="F745" t="s">
        <v>340</v>
      </c>
      <c r="G745">
        <v>85</v>
      </c>
      <c r="H745" s="304">
        <v>218.22908999999999</v>
      </c>
    </row>
    <row r="746" spans="1:8" x14ac:dyDescent="0.25">
      <c r="A746" t="s">
        <v>214</v>
      </c>
      <c r="B746" t="s">
        <v>214</v>
      </c>
      <c r="C746" t="s">
        <v>214</v>
      </c>
      <c r="D746" t="s">
        <v>69</v>
      </c>
      <c r="E746" t="s">
        <v>355</v>
      </c>
      <c r="F746" t="s">
        <v>343</v>
      </c>
      <c r="G746">
        <v>85</v>
      </c>
      <c r="H746" s="304">
        <v>218.22908999999999</v>
      </c>
    </row>
    <row r="747" spans="1:8" x14ac:dyDescent="0.25">
      <c r="A747" t="s">
        <v>214</v>
      </c>
      <c r="B747" t="s">
        <v>214</v>
      </c>
      <c r="C747" t="s">
        <v>214</v>
      </c>
      <c r="D747" t="s">
        <v>69</v>
      </c>
      <c r="E747" t="s">
        <v>355</v>
      </c>
      <c r="F747" t="s">
        <v>344</v>
      </c>
      <c r="G747">
        <v>85</v>
      </c>
      <c r="H747" s="304">
        <v>218.22908999999999</v>
      </c>
    </row>
    <row r="748" spans="1:8" x14ac:dyDescent="0.25">
      <c r="A748" t="s">
        <v>214</v>
      </c>
      <c r="B748" t="s">
        <v>214</v>
      </c>
      <c r="C748" t="s">
        <v>214</v>
      </c>
      <c r="D748" t="s">
        <v>69</v>
      </c>
      <c r="E748" t="s">
        <v>355</v>
      </c>
      <c r="F748" t="s">
        <v>345</v>
      </c>
      <c r="G748">
        <v>85</v>
      </c>
      <c r="H748" s="304">
        <v>218.22908999999999</v>
      </c>
    </row>
    <row r="749" spans="1:8" x14ac:dyDescent="0.25">
      <c r="A749" t="s">
        <v>214</v>
      </c>
      <c r="B749" t="s">
        <v>214</v>
      </c>
      <c r="C749" t="s">
        <v>214</v>
      </c>
      <c r="D749" t="s">
        <v>69</v>
      </c>
      <c r="E749" t="s">
        <v>355</v>
      </c>
      <c r="F749" t="s">
        <v>346</v>
      </c>
      <c r="G749">
        <v>85</v>
      </c>
      <c r="H749" s="304">
        <v>2.9487499999999996E-2</v>
      </c>
    </row>
    <row r="750" spans="1:8" x14ac:dyDescent="0.25">
      <c r="A750" t="s">
        <v>214</v>
      </c>
      <c r="B750" t="s">
        <v>214</v>
      </c>
      <c r="C750" t="s">
        <v>214</v>
      </c>
      <c r="D750" t="s">
        <v>69</v>
      </c>
      <c r="E750" t="s">
        <v>355</v>
      </c>
      <c r="F750" t="s">
        <v>347</v>
      </c>
      <c r="G750">
        <v>85</v>
      </c>
      <c r="H750" s="304">
        <v>6.435030291374999</v>
      </c>
    </row>
    <row r="751" spans="1:8" x14ac:dyDescent="0.25">
      <c r="A751" t="s">
        <v>214</v>
      </c>
      <c r="B751" t="s">
        <v>214</v>
      </c>
      <c r="C751" t="s">
        <v>214</v>
      </c>
      <c r="D751" t="s">
        <v>69</v>
      </c>
      <c r="E751" t="s">
        <v>355</v>
      </c>
      <c r="F751" t="s">
        <v>348</v>
      </c>
      <c r="G751">
        <v>85</v>
      </c>
      <c r="H751" s="304">
        <v>6.435030291374999</v>
      </c>
    </row>
    <row r="752" spans="1:8" x14ac:dyDescent="0.25">
      <c r="A752" t="s">
        <v>214</v>
      </c>
      <c r="B752" t="s">
        <v>214</v>
      </c>
      <c r="C752" t="s">
        <v>214</v>
      </c>
      <c r="D752" t="s">
        <v>70</v>
      </c>
      <c r="E752" t="s">
        <v>355</v>
      </c>
      <c r="F752" t="s">
        <v>340</v>
      </c>
      <c r="G752">
        <v>86</v>
      </c>
      <c r="H752" s="304">
        <v>75.834963580254296</v>
      </c>
    </row>
    <row r="753" spans="1:8" x14ac:dyDescent="0.25">
      <c r="A753" t="s">
        <v>214</v>
      </c>
      <c r="B753" t="s">
        <v>214</v>
      </c>
      <c r="C753" t="s">
        <v>214</v>
      </c>
      <c r="D753" t="s">
        <v>70</v>
      </c>
      <c r="E753" t="s">
        <v>355</v>
      </c>
      <c r="F753" t="s">
        <v>343</v>
      </c>
      <c r="G753">
        <v>86</v>
      </c>
      <c r="H753" s="304">
        <v>75.834963580254296</v>
      </c>
    </row>
    <row r="754" spans="1:8" x14ac:dyDescent="0.25">
      <c r="A754" t="s">
        <v>214</v>
      </c>
      <c r="B754" t="s">
        <v>214</v>
      </c>
      <c r="C754" t="s">
        <v>214</v>
      </c>
      <c r="D754" t="s">
        <v>70</v>
      </c>
      <c r="E754" t="s">
        <v>355</v>
      </c>
      <c r="F754" t="s">
        <v>344</v>
      </c>
      <c r="G754">
        <v>86</v>
      </c>
      <c r="H754" s="304">
        <v>75.834963580254296</v>
      </c>
    </row>
    <row r="755" spans="1:8" x14ac:dyDescent="0.25">
      <c r="A755" t="s">
        <v>214</v>
      </c>
      <c r="B755" t="s">
        <v>214</v>
      </c>
      <c r="C755" t="s">
        <v>214</v>
      </c>
      <c r="D755" t="s">
        <v>70</v>
      </c>
      <c r="E755" t="s">
        <v>355</v>
      </c>
      <c r="F755" t="s">
        <v>345</v>
      </c>
      <c r="G755">
        <v>86</v>
      </c>
      <c r="H755" s="304">
        <v>75.834963580254296</v>
      </c>
    </row>
    <row r="756" spans="1:8" x14ac:dyDescent="0.25">
      <c r="A756" t="s">
        <v>214</v>
      </c>
      <c r="B756" t="s">
        <v>214</v>
      </c>
      <c r="C756" t="s">
        <v>214</v>
      </c>
      <c r="D756" t="s">
        <v>70</v>
      </c>
      <c r="E756" t="s">
        <v>355</v>
      </c>
      <c r="F756" t="s">
        <v>346</v>
      </c>
      <c r="G756">
        <v>86</v>
      </c>
      <c r="H756" s="304">
        <v>7.2099999999999997E-2</v>
      </c>
    </row>
    <row r="757" spans="1:8" x14ac:dyDescent="0.25">
      <c r="A757" t="s">
        <v>214</v>
      </c>
      <c r="B757" t="s">
        <v>214</v>
      </c>
      <c r="C757" t="s">
        <v>214</v>
      </c>
      <c r="D757" t="s">
        <v>70</v>
      </c>
      <c r="E757" t="s">
        <v>355</v>
      </c>
      <c r="F757" t="s">
        <v>347</v>
      </c>
      <c r="G757">
        <v>86</v>
      </c>
      <c r="H757" s="304">
        <v>5.4677008741363347</v>
      </c>
    </row>
    <row r="758" spans="1:8" x14ac:dyDescent="0.25">
      <c r="A758" t="s">
        <v>214</v>
      </c>
      <c r="B758" t="s">
        <v>214</v>
      </c>
      <c r="C758" t="s">
        <v>214</v>
      </c>
      <c r="D758" t="s">
        <v>70</v>
      </c>
      <c r="E758" t="s">
        <v>355</v>
      </c>
      <c r="F758" t="s">
        <v>348</v>
      </c>
      <c r="G758">
        <v>86</v>
      </c>
      <c r="H758" s="304">
        <v>5.4677008741363347</v>
      </c>
    </row>
    <row r="759" spans="1:8" x14ac:dyDescent="0.25">
      <c r="A759" t="s">
        <v>214</v>
      </c>
      <c r="B759" t="s">
        <v>214</v>
      </c>
      <c r="C759" t="s">
        <v>214</v>
      </c>
      <c r="D759" t="s">
        <v>71</v>
      </c>
      <c r="E759" t="s">
        <v>355</v>
      </c>
      <c r="F759" t="s">
        <v>340</v>
      </c>
      <c r="G759">
        <v>87</v>
      </c>
      <c r="H759" s="304">
        <v>3.2741689999999997</v>
      </c>
    </row>
    <row r="760" spans="1:8" x14ac:dyDescent="0.25">
      <c r="A760" t="s">
        <v>214</v>
      </c>
      <c r="B760" t="s">
        <v>214</v>
      </c>
      <c r="C760" t="s">
        <v>214</v>
      </c>
      <c r="D760" t="s">
        <v>71</v>
      </c>
      <c r="E760" t="s">
        <v>355</v>
      </c>
      <c r="F760" t="s">
        <v>341</v>
      </c>
      <c r="G760">
        <v>87</v>
      </c>
      <c r="H760" s="304">
        <v>4.2561325999999997E-2</v>
      </c>
    </row>
    <row r="761" spans="1:8" x14ac:dyDescent="0.25">
      <c r="A761" t="s">
        <v>214</v>
      </c>
      <c r="B761" t="s">
        <v>214</v>
      </c>
      <c r="C761" t="s">
        <v>214</v>
      </c>
      <c r="D761" t="s">
        <v>71</v>
      </c>
      <c r="E761" t="s">
        <v>355</v>
      </c>
      <c r="F761" t="s">
        <v>342</v>
      </c>
      <c r="G761">
        <v>87</v>
      </c>
      <c r="H761" s="304">
        <v>2.2118849410000001</v>
      </c>
    </row>
    <row r="762" spans="1:8" x14ac:dyDescent="0.25">
      <c r="A762" t="s">
        <v>214</v>
      </c>
      <c r="B762" t="s">
        <v>214</v>
      </c>
      <c r="C762" t="s">
        <v>214</v>
      </c>
      <c r="D762" t="s">
        <v>71</v>
      </c>
      <c r="E762" t="s">
        <v>355</v>
      </c>
      <c r="F762" t="s">
        <v>343</v>
      </c>
      <c r="G762">
        <v>87</v>
      </c>
      <c r="H762" s="304">
        <v>1.1048453849999995</v>
      </c>
    </row>
    <row r="763" spans="1:8" x14ac:dyDescent="0.25">
      <c r="A763" t="s">
        <v>214</v>
      </c>
      <c r="B763" t="s">
        <v>214</v>
      </c>
      <c r="C763" t="s">
        <v>214</v>
      </c>
      <c r="D763" t="s">
        <v>71</v>
      </c>
      <c r="E763" t="s">
        <v>355</v>
      </c>
      <c r="F763" t="s">
        <v>344</v>
      </c>
      <c r="G763">
        <v>87</v>
      </c>
      <c r="H763" s="304">
        <v>1.1048453849999995</v>
      </c>
    </row>
    <row r="764" spans="1:8" x14ac:dyDescent="0.25">
      <c r="A764" t="s">
        <v>214</v>
      </c>
      <c r="B764" t="s">
        <v>214</v>
      </c>
      <c r="C764" t="s">
        <v>214</v>
      </c>
      <c r="D764" t="s">
        <v>71</v>
      </c>
      <c r="E764" t="s">
        <v>355</v>
      </c>
      <c r="F764" t="s">
        <v>345</v>
      </c>
      <c r="G764">
        <v>87</v>
      </c>
      <c r="H764" s="304">
        <v>1.1048453849999995</v>
      </c>
    </row>
    <row r="765" spans="1:8" x14ac:dyDescent="0.25">
      <c r="A765" t="s">
        <v>214</v>
      </c>
      <c r="B765" t="s">
        <v>214</v>
      </c>
      <c r="C765" t="s">
        <v>214</v>
      </c>
      <c r="D765" t="s">
        <v>71</v>
      </c>
      <c r="E765" t="s">
        <v>355</v>
      </c>
      <c r="F765" t="s">
        <v>346</v>
      </c>
      <c r="G765">
        <v>87</v>
      </c>
      <c r="H765" s="304">
        <v>0.17</v>
      </c>
    </row>
    <row r="766" spans="1:8" x14ac:dyDescent="0.25">
      <c r="A766" t="s">
        <v>214</v>
      </c>
      <c r="B766" t="s">
        <v>214</v>
      </c>
      <c r="C766" t="s">
        <v>214</v>
      </c>
      <c r="D766" t="s">
        <v>71</v>
      </c>
      <c r="E766" t="s">
        <v>355</v>
      </c>
      <c r="F766" t="s">
        <v>347</v>
      </c>
      <c r="G766">
        <v>87</v>
      </c>
      <c r="H766" s="304">
        <v>0.18782371544999993</v>
      </c>
    </row>
    <row r="767" spans="1:8" x14ac:dyDescent="0.25">
      <c r="A767" t="s">
        <v>214</v>
      </c>
      <c r="B767" t="s">
        <v>214</v>
      </c>
      <c r="C767" t="s">
        <v>214</v>
      </c>
      <c r="D767" t="s">
        <v>71</v>
      </c>
      <c r="E767" t="s">
        <v>355</v>
      </c>
      <c r="F767" t="s">
        <v>348</v>
      </c>
      <c r="G767">
        <v>87</v>
      </c>
      <c r="H767" s="304">
        <v>0.18782371544999993</v>
      </c>
    </row>
    <row r="768" spans="1:8" x14ac:dyDescent="0.25">
      <c r="A768" t="s">
        <v>338</v>
      </c>
      <c r="B768" t="s">
        <v>116</v>
      </c>
      <c r="C768" t="s">
        <v>116</v>
      </c>
      <c r="D768" t="s">
        <v>248</v>
      </c>
      <c r="E768" t="s">
        <v>356</v>
      </c>
      <c r="F768" t="s">
        <v>340</v>
      </c>
      <c r="G768">
        <v>11</v>
      </c>
      <c r="H768" s="304">
        <v>129.009247246</v>
      </c>
    </row>
    <row r="769" spans="1:8" x14ac:dyDescent="0.25">
      <c r="A769" t="s">
        <v>338</v>
      </c>
      <c r="B769" t="s">
        <v>116</v>
      </c>
      <c r="C769" t="s">
        <v>116</v>
      </c>
      <c r="D769" t="s">
        <v>248</v>
      </c>
      <c r="E769" t="s">
        <v>356</v>
      </c>
      <c r="F769" t="s">
        <v>341</v>
      </c>
      <c r="G769">
        <v>11</v>
      </c>
      <c r="H769" s="304">
        <v>2.8194182449999996</v>
      </c>
    </row>
    <row r="770" spans="1:8" x14ac:dyDescent="0.25">
      <c r="A770" t="s">
        <v>338</v>
      </c>
      <c r="B770" t="s">
        <v>116</v>
      </c>
      <c r="C770" t="s">
        <v>116</v>
      </c>
      <c r="D770" t="s">
        <v>248</v>
      </c>
      <c r="E770" t="s">
        <v>356</v>
      </c>
      <c r="F770" t="s">
        <v>342</v>
      </c>
      <c r="G770">
        <v>11</v>
      </c>
      <c r="H770" s="304">
        <v>29.257450093999996</v>
      </c>
    </row>
    <row r="771" spans="1:8" x14ac:dyDescent="0.25">
      <c r="A771" t="s">
        <v>338</v>
      </c>
      <c r="B771" t="s">
        <v>116</v>
      </c>
      <c r="C771" t="s">
        <v>116</v>
      </c>
      <c r="D771" t="s">
        <v>248</v>
      </c>
      <c r="E771" t="s">
        <v>356</v>
      </c>
      <c r="F771" t="s">
        <v>343</v>
      </c>
      <c r="G771">
        <v>11</v>
      </c>
      <c r="H771" s="304">
        <v>102.57121539700002</v>
      </c>
    </row>
    <row r="772" spans="1:8" x14ac:dyDescent="0.25">
      <c r="A772" t="s">
        <v>338</v>
      </c>
      <c r="B772" t="s">
        <v>116</v>
      </c>
      <c r="C772" t="s">
        <v>116</v>
      </c>
      <c r="D772" t="s">
        <v>248</v>
      </c>
      <c r="E772" t="s">
        <v>356</v>
      </c>
      <c r="F772" t="s">
        <v>344</v>
      </c>
      <c r="G772">
        <v>11</v>
      </c>
      <c r="H772" s="304">
        <v>39.800000000000004</v>
      </c>
    </row>
    <row r="773" spans="1:8" x14ac:dyDescent="0.25">
      <c r="A773" t="s">
        <v>338</v>
      </c>
      <c r="B773" t="s">
        <v>116</v>
      </c>
      <c r="C773" t="s">
        <v>116</v>
      </c>
      <c r="D773" t="s">
        <v>248</v>
      </c>
      <c r="E773" t="s">
        <v>356</v>
      </c>
      <c r="F773" t="s">
        <v>345</v>
      </c>
      <c r="G773">
        <v>11</v>
      </c>
      <c r="H773" s="304">
        <v>36.980581755000003</v>
      </c>
    </row>
    <row r="774" spans="1:8" x14ac:dyDescent="0.25">
      <c r="A774" t="s">
        <v>338</v>
      </c>
      <c r="B774" t="s">
        <v>116</v>
      </c>
      <c r="C774" t="s">
        <v>116</v>
      </c>
      <c r="D774" t="s">
        <v>248</v>
      </c>
      <c r="E774" t="s">
        <v>356</v>
      </c>
      <c r="F774" t="s">
        <v>346</v>
      </c>
      <c r="G774">
        <v>11</v>
      </c>
      <c r="H774" s="304">
        <v>0.11</v>
      </c>
    </row>
    <row r="775" spans="1:8" x14ac:dyDescent="0.25">
      <c r="A775" t="s">
        <v>338</v>
      </c>
      <c r="B775" t="s">
        <v>116</v>
      </c>
      <c r="C775" t="s">
        <v>116</v>
      </c>
      <c r="D775" t="s">
        <v>248</v>
      </c>
      <c r="E775" t="s">
        <v>356</v>
      </c>
      <c r="F775" t="s">
        <v>347</v>
      </c>
      <c r="G775">
        <v>11</v>
      </c>
      <c r="H775" s="304">
        <v>4.3780000000000001</v>
      </c>
    </row>
    <row r="776" spans="1:8" x14ac:dyDescent="0.25">
      <c r="A776" t="s">
        <v>338</v>
      </c>
      <c r="B776" t="s">
        <v>116</v>
      </c>
      <c r="C776" t="s">
        <v>116</v>
      </c>
      <c r="D776" t="s">
        <v>248</v>
      </c>
      <c r="E776" t="s">
        <v>356</v>
      </c>
      <c r="F776" t="s">
        <v>348</v>
      </c>
      <c r="G776">
        <v>11</v>
      </c>
      <c r="H776" s="304">
        <v>4.0678639930500005</v>
      </c>
    </row>
    <row r="777" spans="1:8" x14ac:dyDescent="0.25">
      <c r="A777" t="s">
        <v>338</v>
      </c>
      <c r="B777" t="s">
        <v>116</v>
      </c>
      <c r="C777" t="s">
        <v>116</v>
      </c>
      <c r="D777" t="s">
        <v>125</v>
      </c>
      <c r="E777" t="s">
        <v>356</v>
      </c>
      <c r="F777" t="s">
        <v>340</v>
      </c>
      <c r="G777">
        <v>12</v>
      </c>
      <c r="H777" s="304">
        <v>51.44259931500001</v>
      </c>
    </row>
    <row r="778" spans="1:8" x14ac:dyDescent="0.25">
      <c r="A778" t="s">
        <v>338</v>
      </c>
      <c r="B778" t="s">
        <v>116</v>
      </c>
      <c r="C778" t="s">
        <v>116</v>
      </c>
      <c r="D778" t="s">
        <v>125</v>
      </c>
      <c r="E778" t="s">
        <v>356</v>
      </c>
      <c r="F778" t="s">
        <v>341</v>
      </c>
      <c r="G778">
        <v>12</v>
      </c>
      <c r="H778" s="304">
        <v>1.066059812</v>
      </c>
    </row>
    <row r="779" spans="1:8" x14ac:dyDescent="0.25">
      <c r="A779" t="s">
        <v>338</v>
      </c>
      <c r="B779" t="s">
        <v>116</v>
      </c>
      <c r="C779" t="s">
        <v>116</v>
      </c>
      <c r="D779" t="s">
        <v>125</v>
      </c>
      <c r="E779" t="s">
        <v>356</v>
      </c>
      <c r="F779" t="s">
        <v>342</v>
      </c>
      <c r="G779">
        <v>12</v>
      </c>
      <c r="H779" s="304">
        <v>10.454854660000002</v>
      </c>
    </row>
    <row r="780" spans="1:8" x14ac:dyDescent="0.25">
      <c r="A780" t="s">
        <v>338</v>
      </c>
      <c r="B780" t="s">
        <v>116</v>
      </c>
      <c r="C780" t="s">
        <v>116</v>
      </c>
      <c r="D780" t="s">
        <v>125</v>
      </c>
      <c r="E780" t="s">
        <v>356</v>
      </c>
      <c r="F780" t="s">
        <v>343</v>
      </c>
      <c r="G780">
        <v>12</v>
      </c>
      <c r="H780" s="304">
        <v>42.053804467000006</v>
      </c>
    </row>
    <row r="781" spans="1:8" x14ac:dyDescent="0.25">
      <c r="A781" t="s">
        <v>338</v>
      </c>
      <c r="B781" t="s">
        <v>116</v>
      </c>
      <c r="C781" t="s">
        <v>116</v>
      </c>
      <c r="D781" t="s">
        <v>125</v>
      </c>
      <c r="E781" t="s">
        <v>356</v>
      </c>
      <c r="F781" t="s">
        <v>344</v>
      </c>
      <c r="G781">
        <v>12</v>
      </c>
      <c r="H781" s="304">
        <v>33</v>
      </c>
    </row>
    <row r="782" spans="1:8" x14ac:dyDescent="0.25">
      <c r="A782" t="s">
        <v>338</v>
      </c>
      <c r="B782" t="s">
        <v>116</v>
      </c>
      <c r="C782" t="s">
        <v>116</v>
      </c>
      <c r="D782" t="s">
        <v>125</v>
      </c>
      <c r="E782" t="s">
        <v>356</v>
      </c>
      <c r="F782" t="s">
        <v>345</v>
      </c>
      <c r="G782">
        <v>12</v>
      </c>
      <c r="H782" s="304">
        <v>33</v>
      </c>
    </row>
    <row r="783" spans="1:8" x14ac:dyDescent="0.25">
      <c r="A783" t="s">
        <v>338</v>
      </c>
      <c r="B783" t="s">
        <v>116</v>
      </c>
      <c r="C783" t="s">
        <v>116</v>
      </c>
      <c r="D783" t="s">
        <v>125</v>
      </c>
      <c r="E783" t="s">
        <v>356</v>
      </c>
      <c r="F783" t="s">
        <v>346</v>
      </c>
      <c r="G783">
        <v>12</v>
      </c>
      <c r="H783" s="304">
        <v>0.1</v>
      </c>
    </row>
    <row r="784" spans="1:8" x14ac:dyDescent="0.25">
      <c r="A784" t="s">
        <v>338</v>
      </c>
      <c r="B784" t="s">
        <v>116</v>
      </c>
      <c r="C784" t="s">
        <v>116</v>
      </c>
      <c r="D784" t="s">
        <v>125</v>
      </c>
      <c r="E784" t="s">
        <v>356</v>
      </c>
      <c r="F784" t="s">
        <v>347</v>
      </c>
      <c r="G784">
        <v>12</v>
      </c>
      <c r="H784" s="304">
        <v>3.3000000000000003</v>
      </c>
    </row>
    <row r="785" spans="1:8" x14ac:dyDescent="0.25">
      <c r="A785" t="s">
        <v>338</v>
      </c>
      <c r="B785" t="s">
        <v>116</v>
      </c>
      <c r="C785" t="s">
        <v>116</v>
      </c>
      <c r="D785" t="s">
        <v>125</v>
      </c>
      <c r="E785" t="s">
        <v>356</v>
      </c>
      <c r="F785" t="s">
        <v>348</v>
      </c>
      <c r="G785">
        <v>12</v>
      </c>
      <c r="H785" s="304">
        <v>3.3000000000000003</v>
      </c>
    </row>
    <row r="786" spans="1:8" x14ac:dyDescent="0.25">
      <c r="A786" t="s">
        <v>338</v>
      </c>
      <c r="B786" t="s">
        <v>116</v>
      </c>
      <c r="C786" t="s">
        <v>116</v>
      </c>
      <c r="D786" t="s">
        <v>249</v>
      </c>
      <c r="E786" t="s">
        <v>356</v>
      </c>
      <c r="F786" t="s">
        <v>340</v>
      </c>
      <c r="G786">
        <v>13</v>
      </c>
      <c r="H786" s="304">
        <v>8.0789607550000007</v>
      </c>
    </row>
    <row r="787" spans="1:8" x14ac:dyDescent="0.25">
      <c r="A787" t="s">
        <v>338</v>
      </c>
      <c r="B787" t="s">
        <v>116</v>
      </c>
      <c r="C787" t="s">
        <v>116</v>
      </c>
      <c r="D787" t="s">
        <v>249</v>
      </c>
      <c r="E787" t="s">
        <v>356</v>
      </c>
      <c r="F787" t="s">
        <v>341</v>
      </c>
      <c r="G787">
        <v>13</v>
      </c>
      <c r="H787" s="304">
        <v>1.3643905520000001</v>
      </c>
    </row>
    <row r="788" spans="1:8" x14ac:dyDescent="0.25">
      <c r="A788" t="s">
        <v>338</v>
      </c>
      <c r="B788" t="s">
        <v>116</v>
      </c>
      <c r="C788" t="s">
        <v>116</v>
      </c>
      <c r="D788" t="s">
        <v>249</v>
      </c>
      <c r="E788" t="s">
        <v>356</v>
      </c>
      <c r="F788" t="s">
        <v>342</v>
      </c>
      <c r="G788">
        <v>13</v>
      </c>
      <c r="H788" s="304">
        <v>1.1511800090000002</v>
      </c>
    </row>
    <row r="789" spans="1:8" x14ac:dyDescent="0.25">
      <c r="A789" t="s">
        <v>338</v>
      </c>
      <c r="B789" t="s">
        <v>116</v>
      </c>
      <c r="C789" t="s">
        <v>116</v>
      </c>
      <c r="D789" t="s">
        <v>249</v>
      </c>
      <c r="E789" t="s">
        <v>356</v>
      </c>
      <c r="F789" t="s">
        <v>343</v>
      </c>
      <c r="G789">
        <v>13</v>
      </c>
      <c r="H789" s="304">
        <v>8.2921712979999995</v>
      </c>
    </row>
    <row r="790" spans="1:8" x14ac:dyDescent="0.25">
      <c r="A790" t="s">
        <v>338</v>
      </c>
      <c r="B790" t="s">
        <v>116</v>
      </c>
      <c r="C790" t="s">
        <v>116</v>
      </c>
      <c r="D790" t="s">
        <v>249</v>
      </c>
      <c r="E790" t="s">
        <v>356</v>
      </c>
      <c r="F790" t="s">
        <v>344</v>
      </c>
      <c r="G790">
        <v>13</v>
      </c>
      <c r="H790" s="304">
        <v>0.5</v>
      </c>
    </row>
    <row r="791" spans="1:8" x14ac:dyDescent="0.25">
      <c r="A791" t="s">
        <v>338</v>
      </c>
      <c r="B791" t="s">
        <v>116</v>
      </c>
      <c r="C791" t="s">
        <v>116</v>
      </c>
      <c r="D791" t="s">
        <v>249</v>
      </c>
      <c r="E791" t="s">
        <v>356</v>
      </c>
      <c r="F791" t="s">
        <v>345</v>
      </c>
      <c r="G791">
        <v>13</v>
      </c>
      <c r="H791" s="304">
        <v>0.48714386525930647</v>
      </c>
    </row>
    <row r="792" spans="1:8" x14ac:dyDescent="0.25">
      <c r="A792" t="s">
        <v>338</v>
      </c>
      <c r="B792" t="s">
        <v>116</v>
      </c>
      <c r="C792" t="s">
        <v>116</v>
      </c>
      <c r="D792" t="s">
        <v>249</v>
      </c>
      <c r="E792" t="s">
        <v>356</v>
      </c>
      <c r="F792" t="s">
        <v>346</v>
      </c>
      <c r="G792">
        <v>13</v>
      </c>
      <c r="H792" s="304">
        <v>0.12</v>
      </c>
    </row>
    <row r="793" spans="1:8" x14ac:dyDescent="0.25">
      <c r="A793" t="s">
        <v>338</v>
      </c>
      <c r="B793" t="s">
        <v>116</v>
      </c>
      <c r="C793" t="s">
        <v>116</v>
      </c>
      <c r="D793" t="s">
        <v>249</v>
      </c>
      <c r="E793" t="s">
        <v>356</v>
      </c>
      <c r="F793" t="s">
        <v>347</v>
      </c>
      <c r="G793">
        <v>13</v>
      </c>
      <c r="H793" s="304">
        <v>0.06</v>
      </c>
    </row>
    <row r="794" spans="1:8" x14ac:dyDescent="0.25">
      <c r="A794" t="s">
        <v>338</v>
      </c>
      <c r="B794" t="s">
        <v>116</v>
      </c>
      <c r="C794" t="s">
        <v>116</v>
      </c>
      <c r="D794" t="s">
        <v>249</v>
      </c>
      <c r="E794" t="s">
        <v>356</v>
      </c>
      <c r="F794" t="s">
        <v>348</v>
      </c>
      <c r="G794">
        <v>13</v>
      </c>
      <c r="H794" s="304">
        <v>5.8457263831116775E-2</v>
      </c>
    </row>
    <row r="795" spans="1:8" x14ac:dyDescent="0.25">
      <c r="A795" t="s">
        <v>338</v>
      </c>
      <c r="B795" t="s">
        <v>116</v>
      </c>
      <c r="C795" t="s">
        <v>116</v>
      </c>
      <c r="D795" t="s">
        <v>250</v>
      </c>
      <c r="E795" t="s">
        <v>356</v>
      </c>
      <c r="F795" t="s">
        <v>340</v>
      </c>
      <c r="G795">
        <v>14</v>
      </c>
      <c r="H795" s="304">
        <v>73.193211935999997</v>
      </c>
    </row>
    <row r="796" spans="1:8" x14ac:dyDescent="0.25">
      <c r="A796" t="s">
        <v>338</v>
      </c>
      <c r="B796" t="s">
        <v>116</v>
      </c>
      <c r="C796" t="s">
        <v>116</v>
      </c>
      <c r="D796" t="s">
        <v>250</v>
      </c>
      <c r="E796" t="s">
        <v>356</v>
      </c>
      <c r="F796" t="s">
        <v>341</v>
      </c>
      <c r="G796">
        <v>14</v>
      </c>
      <c r="H796" s="304">
        <v>16.283899900999998</v>
      </c>
    </row>
    <row r="797" spans="1:8" x14ac:dyDescent="0.25">
      <c r="A797" t="s">
        <v>338</v>
      </c>
      <c r="B797" t="s">
        <v>116</v>
      </c>
      <c r="C797" t="s">
        <v>116</v>
      </c>
      <c r="D797" t="s">
        <v>250</v>
      </c>
      <c r="E797" t="s">
        <v>356</v>
      </c>
      <c r="F797" t="s">
        <v>342</v>
      </c>
      <c r="G797">
        <v>14</v>
      </c>
      <c r="H797" s="304">
        <v>6.5625670080000003</v>
      </c>
    </row>
    <row r="798" spans="1:8" x14ac:dyDescent="0.25">
      <c r="A798" t="s">
        <v>338</v>
      </c>
      <c r="B798" t="s">
        <v>116</v>
      </c>
      <c r="C798" t="s">
        <v>116</v>
      </c>
      <c r="D798" t="s">
        <v>250</v>
      </c>
      <c r="E798" t="s">
        <v>356</v>
      </c>
      <c r="F798" t="s">
        <v>343</v>
      </c>
      <c r="G798">
        <v>14</v>
      </c>
      <c r="H798" s="304">
        <v>82.914544828999993</v>
      </c>
    </row>
    <row r="799" spans="1:8" x14ac:dyDescent="0.25">
      <c r="A799" t="s">
        <v>338</v>
      </c>
      <c r="B799" t="s">
        <v>116</v>
      </c>
      <c r="C799" t="s">
        <v>116</v>
      </c>
      <c r="D799" t="s">
        <v>250</v>
      </c>
      <c r="E799" t="s">
        <v>356</v>
      </c>
      <c r="F799" t="s">
        <v>344</v>
      </c>
      <c r="G799">
        <v>14</v>
      </c>
      <c r="H799" s="304">
        <v>64.599999999999994</v>
      </c>
    </row>
    <row r="800" spans="1:8" x14ac:dyDescent="0.25">
      <c r="A800" t="s">
        <v>338</v>
      </c>
      <c r="B800" t="s">
        <v>116</v>
      </c>
      <c r="C800" t="s">
        <v>116</v>
      </c>
      <c r="D800" t="s">
        <v>250</v>
      </c>
      <c r="E800" t="s">
        <v>356</v>
      </c>
      <c r="F800" t="s">
        <v>345</v>
      </c>
      <c r="G800">
        <v>14</v>
      </c>
      <c r="H800" s="304">
        <v>49.944490089099993</v>
      </c>
    </row>
    <row r="801" spans="1:8" x14ac:dyDescent="0.25">
      <c r="A801" t="s">
        <v>338</v>
      </c>
      <c r="B801" t="s">
        <v>116</v>
      </c>
      <c r="C801" t="s">
        <v>116</v>
      </c>
      <c r="D801" t="s">
        <v>250</v>
      </c>
      <c r="E801" t="s">
        <v>356</v>
      </c>
      <c r="F801" t="s">
        <v>346</v>
      </c>
      <c r="G801">
        <v>14</v>
      </c>
      <c r="H801" s="304">
        <v>0.08</v>
      </c>
    </row>
    <row r="802" spans="1:8" x14ac:dyDescent="0.25">
      <c r="A802" t="s">
        <v>338</v>
      </c>
      <c r="B802" t="s">
        <v>116</v>
      </c>
      <c r="C802" t="s">
        <v>116</v>
      </c>
      <c r="D802" t="s">
        <v>250</v>
      </c>
      <c r="E802" t="s">
        <v>356</v>
      </c>
      <c r="F802" t="s">
        <v>347</v>
      </c>
      <c r="G802">
        <v>14</v>
      </c>
      <c r="H802" s="304">
        <v>5.1679999999999993</v>
      </c>
    </row>
    <row r="803" spans="1:8" x14ac:dyDescent="0.25">
      <c r="A803" t="s">
        <v>338</v>
      </c>
      <c r="B803" t="s">
        <v>116</v>
      </c>
      <c r="C803" t="s">
        <v>116</v>
      </c>
      <c r="D803" t="s">
        <v>250</v>
      </c>
      <c r="E803" t="s">
        <v>356</v>
      </c>
      <c r="F803" t="s">
        <v>348</v>
      </c>
      <c r="G803">
        <v>14</v>
      </c>
      <c r="H803" s="304">
        <v>3.9955592071279997</v>
      </c>
    </row>
    <row r="804" spans="1:8" x14ac:dyDescent="0.25">
      <c r="A804" t="s">
        <v>338</v>
      </c>
      <c r="B804" t="s">
        <v>116</v>
      </c>
      <c r="C804" t="s">
        <v>116</v>
      </c>
      <c r="D804" t="s">
        <v>127</v>
      </c>
      <c r="E804" t="s">
        <v>356</v>
      </c>
      <c r="F804" t="s">
        <v>340</v>
      </c>
      <c r="G804">
        <v>15</v>
      </c>
      <c r="H804" s="304">
        <v>7.7733836081265659</v>
      </c>
    </row>
    <row r="805" spans="1:8" x14ac:dyDescent="0.25">
      <c r="A805" t="s">
        <v>338</v>
      </c>
      <c r="B805" t="s">
        <v>116</v>
      </c>
      <c r="C805" t="s">
        <v>116</v>
      </c>
      <c r="D805" t="s">
        <v>127</v>
      </c>
      <c r="E805" t="s">
        <v>356</v>
      </c>
      <c r="F805" t="s">
        <v>341</v>
      </c>
      <c r="G805">
        <v>15</v>
      </c>
      <c r="H805" s="304">
        <v>0.25880135399999998</v>
      </c>
    </row>
    <row r="806" spans="1:8" x14ac:dyDescent="0.25">
      <c r="A806" t="s">
        <v>338</v>
      </c>
      <c r="B806" t="s">
        <v>116</v>
      </c>
      <c r="C806" t="s">
        <v>116</v>
      </c>
      <c r="D806" t="s">
        <v>127</v>
      </c>
      <c r="E806" t="s">
        <v>356</v>
      </c>
      <c r="F806" t="s">
        <v>342</v>
      </c>
      <c r="G806">
        <v>15</v>
      </c>
      <c r="H806" s="304">
        <v>0.17477820299999999</v>
      </c>
    </row>
    <row r="807" spans="1:8" x14ac:dyDescent="0.25">
      <c r="A807" t="s">
        <v>338</v>
      </c>
      <c r="B807" t="s">
        <v>116</v>
      </c>
      <c r="C807" t="s">
        <v>116</v>
      </c>
      <c r="D807" t="s">
        <v>127</v>
      </c>
      <c r="E807" t="s">
        <v>356</v>
      </c>
      <c r="F807" t="s">
        <v>343</v>
      </c>
      <c r="G807">
        <v>15</v>
      </c>
      <c r="H807" s="304">
        <v>7.8574067591265662</v>
      </c>
    </row>
    <row r="808" spans="1:8" x14ac:dyDescent="0.25">
      <c r="A808" t="s">
        <v>338</v>
      </c>
      <c r="B808" t="s">
        <v>116</v>
      </c>
      <c r="C808" t="s">
        <v>116</v>
      </c>
      <c r="D808" t="s">
        <v>127</v>
      </c>
      <c r="E808" t="s">
        <v>356</v>
      </c>
      <c r="F808" t="s">
        <v>344</v>
      </c>
      <c r="G808">
        <v>15</v>
      </c>
      <c r="H808" s="304">
        <v>2.6</v>
      </c>
    </row>
    <row r="809" spans="1:8" x14ac:dyDescent="0.25">
      <c r="A809" t="s">
        <v>338</v>
      </c>
      <c r="B809" t="s">
        <v>116</v>
      </c>
      <c r="C809" t="s">
        <v>116</v>
      </c>
      <c r="D809" t="s">
        <v>127</v>
      </c>
      <c r="E809" t="s">
        <v>356</v>
      </c>
      <c r="F809" t="s">
        <v>345</v>
      </c>
      <c r="G809">
        <v>15</v>
      </c>
      <c r="H809" s="304">
        <v>2.5721969093242816</v>
      </c>
    </row>
    <row r="810" spans="1:8" x14ac:dyDescent="0.25">
      <c r="A810" t="s">
        <v>338</v>
      </c>
      <c r="B810" t="s">
        <v>116</v>
      </c>
      <c r="C810" t="s">
        <v>116</v>
      </c>
      <c r="D810" t="s">
        <v>127</v>
      </c>
      <c r="E810" t="s">
        <v>356</v>
      </c>
      <c r="F810" t="s">
        <v>346</v>
      </c>
      <c r="G810">
        <v>15</v>
      </c>
      <c r="H810" s="304">
        <v>0.11</v>
      </c>
    </row>
    <row r="811" spans="1:8" x14ac:dyDescent="0.25">
      <c r="A811" t="s">
        <v>338</v>
      </c>
      <c r="B811" t="s">
        <v>116</v>
      </c>
      <c r="C811" t="s">
        <v>116</v>
      </c>
      <c r="D811" t="s">
        <v>127</v>
      </c>
      <c r="E811" t="s">
        <v>356</v>
      </c>
      <c r="F811" t="s">
        <v>347</v>
      </c>
      <c r="G811">
        <v>15</v>
      </c>
      <c r="H811" s="304">
        <v>0.28600000000000003</v>
      </c>
    </row>
    <row r="812" spans="1:8" x14ac:dyDescent="0.25">
      <c r="A812" t="s">
        <v>338</v>
      </c>
      <c r="B812" t="s">
        <v>116</v>
      </c>
      <c r="C812" t="s">
        <v>116</v>
      </c>
      <c r="D812" t="s">
        <v>127</v>
      </c>
      <c r="E812" t="s">
        <v>356</v>
      </c>
      <c r="F812" t="s">
        <v>348</v>
      </c>
      <c r="G812">
        <v>15</v>
      </c>
      <c r="H812" s="304">
        <v>0.28294166002567095</v>
      </c>
    </row>
    <row r="813" spans="1:8" x14ac:dyDescent="0.25">
      <c r="A813" t="s">
        <v>338</v>
      </c>
      <c r="B813" t="s">
        <v>116</v>
      </c>
      <c r="C813" t="s">
        <v>116</v>
      </c>
      <c r="D813" t="s">
        <v>128</v>
      </c>
      <c r="E813" t="s">
        <v>356</v>
      </c>
      <c r="F813" t="s">
        <v>340</v>
      </c>
      <c r="G813">
        <v>16</v>
      </c>
      <c r="H813" s="304">
        <v>0.77384149999999985</v>
      </c>
    </row>
    <row r="814" spans="1:8" x14ac:dyDescent="0.25">
      <c r="A814" t="s">
        <v>338</v>
      </c>
      <c r="B814" t="s">
        <v>116</v>
      </c>
      <c r="C814" t="s">
        <v>116</v>
      </c>
      <c r="D814" t="s">
        <v>128</v>
      </c>
      <c r="E814" t="s">
        <v>356</v>
      </c>
      <c r="F814" t="s">
        <v>341</v>
      </c>
      <c r="G814">
        <v>16</v>
      </c>
      <c r="H814" s="304">
        <v>0.15922182700000001</v>
      </c>
    </row>
    <row r="815" spans="1:8" x14ac:dyDescent="0.25">
      <c r="A815" t="s">
        <v>338</v>
      </c>
      <c r="B815" t="s">
        <v>116</v>
      </c>
      <c r="C815" t="s">
        <v>116</v>
      </c>
      <c r="D815" t="s">
        <v>128</v>
      </c>
      <c r="E815" t="s">
        <v>356</v>
      </c>
      <c r="F815" t="s">
        <v>342</v>
      </c>
      <c r="G815">
        <v>16</v>
      </c>
      <c r="H815" s="304">
        <v>1.5403370999999999E-2</v>
      </c>
    </row>
    <row r="816" spans="1:8" x14ac:dyDescent="0.25">
      <c r="A816" t="s">
        <v>338</v>
      </c>
      <c r="B816" t="s">
        <v>116</v>
      </c>
      <c r="C816" t="s">
        <v>116</v>
      </c>
      <c r="D816" t="s">
        <v>128</v>
      </c>
      <c r="E816" t="s">
        <v>356</v>
      </c>
      <c r="F816" t="s">
        <v>343</v>
      </c>
      <c r="G816">
        <v>16</v>
      </c>
      <c r="H816" s="304">
        <v>0.91765995599999983</v>
      </c>
    </row>
    <row r="817" spans="1:8" x14ac:dyDescent="0.25">
      <c r="A817" t="s">
        <v>338</v>
      </c>
      <c r="B817" t="s">
        <v>116</v>
      </c>
      <c r="C817" t="s">
        <v>116</v>
      </c>
      <c r="D817" t="s">
        <v>128</v>
      </c>
      <c r="E817" t="s">
        <v>356</v>
      </c>
      <c r="F817" t="s">
        <v>344</v>
      </c>
      <c r="G817">
        <v>16</v>
      </c>
      <c r="H817" s="304">
        <v>0.9</v>
      </c>
    </row>
    <row r="818" spans="1:8" x14ac:dyDescent="0.25">
      <c r="A818" t="s">
        <v>338</v>
      </c>
      <c r="B818" t="s">
        <v>116</v>
      </c>
      <c r="C818" t="s">
        <v>116</v>
      </c>
      <c r="D818" t="s">
        <v>128</v>
      </c>
      <c r="E818" t="s">
        <v>356</v>
      </c>
      <c r="F818" t="s">
        <v>345</v>
      </c>
      <c r="G818">
        <v>16</v>
      </c>
      <c r="H818" s="304">
        <v>0.7589492659522783</v>
      </c>
    </row>
    <row r="819" spans="1:8" x14ac:dyDescent="0.25">
      <c r="A819" t="s">
        <v>338</v>
      </c>
      <c r="B819" t="s">
        <v>116</v>
      </c>
      <c r="C819" t="s">
        <v>116</v>
      </c>
      <c r="D819" t="s">
        <v>128</v>
      </c>
      <c r="E819" t="s">
        <v>356</v>
      </c>
      <c r="F819" t="s">
        <v>346</v>
      </c>
      <c r="G819">
        <v>16</v>
      </c>
      <c r="H819" s="304">
        <v>0.11</v>
      </c>
    </row>
    <row r="820" spans="1:8" x14ac:dyDescent="0.25">
      <c r="A820" t="s">
        <v>338</v>
      </c>
      <c r="B820" t="s">
        <v>116</v>
      </c>
      <c r="C820" t="s">
        <v>116</v>
      </c>
      <c r="D820" t="s">
        <v>128</v>
      </c>
      <c r="E820" t="s">
        <v>356</v>
      </c>
      <c r="F820" t="s">
        <v>347</v>
      </c>
      <c r="G820">
        <v>16</v>
      </c>
      <c r="H820" s="304">
        <v>9.9000000000000005E-2</v>
      </c>
    </row>
    <row r="821" spans="1:8" x14ac:dyDescent="0.25">
      <c r="A821" t="s">
        <v>338</v>
      </c>
      <c r="B821" t="s">
        <v>116</v>
      </c>
      <c r="C821" t="s">
        <v>116</v>
      </c>
      <c r="D821" t="s">
        <v>128</v>
      </c>
      <c r="E821" t="s">
        <v>356</v>
      </c>
      <c r="F821" t="s">
        <v>348</v>
      </c>
      <c r="G821">
        <v>16</v>
      </c>
      <c r="H821" s="304">
        <v>8.3484419254750614E-2</v>
      </c>
    </row>
    <row r="822" spans="1:8" x14ac:dyDescent="0.25">
      <c r="A822" t="s">
        <v>338</v>
      </c>
      <c r="B822" t="s">
        <v>116</v>
      </c>
      <c r="C822" t="s">
        <v>116</v>
      </c>
      <c r="D822" t="s">
        <v>129</v>
      </c>
      <c r="E822" t="s">
        <v>356</v>
      </c>
      <c r="F822" t="s">
        <v>340</v>
      </c>
      <c r="G822">
        <v>17</v>
      </c>
      <c r="H822" s="304">
        <v>7.3988870200000001</v>
      </c>
    </row>
    <row r="823" spans="1:8" x14ac:dyDescent="0.25">
      <c r="A823" t="s">
        <v>338</v>
      </c>
      <c r="B823" t="s">
        <v>116</v>
      </c>
      <c r="C823" t="s">
        <v>116</v>
      </c>
      <c r="D823" t="s">
        <v>129</v>
      </c>
      <c r="E823" t="s">
        <v>356</v>
      </c>
      <c r="F823" t="s">
        <v>341</v>
      </c>
      <c r="G823">
        <v>17</v>
      </c>
      <c r="H823" s="304">
        <v>0.154933717</v>
      </c>
    </row>
    <row r="824" spans="1:8" x14ac:dyDescent="0.25">
      <c r="A824" t="s">
        <v>338</v>
      </c>
      <c r="B824" t="s">
        <v>116</v>
      </c>
      <c r="C824" t="s">
        <v>116</v>
      </c>
      <c r="D824" t="s">
        <v>129</v>
      </c>
      <c r="E824" t="s">
        <v>356</v>
      </c>
      <c r="F824" t="s">
        <v>342</v>
      </c>
      <c r="G824">
        <v>17</v>
      </c>
      <c r="H824" s="304">
        <v>0.22666637900000003</v>
      </c>
    </row>
    <row r="825" spans="1:8" x14ac:dyDescent="0.25">
      <c r="A825" t="s">
        <v>338</v>
      </c>
      <c r="B825" t="s">
        <v>116</v>
      </c>
      <c r="C825" t="s">
        <v>116</v>
      </c>
      <c r="D825" t="s">
        <v>129</v>
      </c>
      <c r="E825" t="s">
        <v>356</v>
      </c>
      <c r="F825" t="s">
        <v>343</v>
      </c>
      <c r="G825">
        <v>17</v>
      </c>
      <c r="H825" s="304">
        <v>7.3271543579999996</v>
      </c>
    </row>
    <row r="826" spans="1:8" x14ac:dyDescent="0.25">
      <c r="A826" t="s">
        <v>338</v>
      </c>
      <c r="B826" t="s">
        <v>116</v>
      </c>
      <c r="C826" t="s">
        <v>116</v>
      </c>
      <c r="D826" t="s">
        <v>129</v>
      </c>
      <c r="E826" t="s">
        <v>356</v>
      </c>
      <c r="F826" t="s">
        <v>344</v>
      </c>
      <c r="G826">
        <v>17</v>
      </c>
      <c r="H826" s="304">
        <v>5.7</v>
      </c>
    </row>
    <row r="827" spans="1:8" x14ac:dyDescent="0.25">
      <c r="A827" t="s">
        <v>338</v>
      </c>
      <c r="B827" t="s">
        <v>116</v>
      </c>
      <c r="C827" t="s">
        <v>116</v>
      </c>
      <c r="D827" t="s">
        <v>129</v>
      </c>
      <c r="E827" t="s">
        <v>356</v>
      </c>
      <c r="F827" t="s">
        <v>345</v>
      </c>
      <c r="G827">
        <v>17</v>
      </c>
      <c r="H827" s="304">
        <v>5.7</v>
      </c>
    </row>
    <row r="828" spans="1:8" x14ac:dyDescent="0.25">
      <c r="A828" t="s">
        <v>338</v>
      </c>
      <c r="B828" t="s">
        <v>116</v>
      </c>
      <c r="C828" t="s">
        <v>116</v>
      </c>
      <c r="D828" t="s">
        <v>129</v>
      </c>
      <c r="E828" t="s">
        <v>356</v>
      </c>
      <c r="F828" t="s">
        <v>346</v>
      </c>
      <c r="G828">
        <v>17</v>
      </c>
      <c r="H828" s="304">
        <v>0.11</v>
      </c>
    </row>
    <row r="829" spans="1:8" x14ac:dyDescent="0.25">
      <c r="A829" t="s">
        <v>338</v>
      </c>
      <c r="B829" t="s">
        <v>116</v>
      </c>
      <c r="C829" t="s">
        <v>116</v>
      </c>
      <c r="D829" t="s">
        <v>129</v>
      </c>
      <c r="E829" t="s">
        <v>356</v>
      </c>
      <c r="F829" t="s">
        <v>347</v>
      </c>
      <c r="G829">
        <v>17</v>
      </c>
      <c r="H829" s="304">
        <v>0.627</v>
      </c>
    </row>
    <row r="830" spans="1:8" x14ac:dyDescent="0.25">
      <c r="A830" t="s">
        <v>338</v>
      </c>
      <c r="B830" t="s">
        <v>116</v>
      </c>
      <c r="C830" t="s">
        <v>116</v>
      </c>
      <c r="D830" t="s">
        <v>129</v>
      </c>
      <c r="E830" t="s">
        <v>356</v>
      </c>
      <c r="F830" t="s">
        <v>348</v>
      </c>
      <c r="G830">
        <v>17</v>
      </c>
      <c r="H830" s="304">
        <v>0.627</v>
      </c>
    </row>
    <row r="831" spans="1:8" x14ac:dyDescent="0.25">
      <c r="A831" t="s">
        <v>338</v>
      </c>
      <c r="B831" t="s">
        <v>116</v>
      </c>
      <c r="C831" t="s">
        <v>116</v>
      </c>
      <c r="D831" t="s">
        <v>130</v>
      </c>
      <c r="E831" t="s">
        <v>356</v>
      </c>
      <c r="F831" t="s">
        <v>340</v>
      </c>
      <c r="G831">
        <v>18</v>
      </c>
      <c r="H831" s="304">
        <v>11.441833199999994</v>
      </c>
    </row>
    <row r="832" spans="1:8" x14ac:dyDescent="0.25">
      <c r="A832" t="s">
        <v>338</v>
      </c>
      <c r="B832" t="s">
        <v>116</v>
      </c>
      <c r="C832" t="s">
        <v>116</v>
      </c>
      <c r="D832" t="s">
        <v>130</v>
      </c>
      <c r="E832" t="s">
        <v>356</v>
      </c>
      <c r="F832" t="s">
        <v>341</v>
      </c>
      <c r="G832">
        <v>18</v>
      </c>
      <c r="H832" s="304">
        <v>3.0284470000000001E-3</v>
      </c>
    </row>
    <row r="833" spans="1:8" x14ac:dyDescent="0.25">
      <c r="A833" t="s">
        <v>338</v>
      </c>
      <c r="B833" t="s">
        <v>116</v>
      </c>
      <c r="C833" t="s">
        <v>116</v>
      </c>
      <c r="D833" t="s">
        <v>130</v>
      </c>
      <c r="E833" t="s">
        <v>356</v>
      </c>
      <c r="F833" t="s">
        <v>342</v>
      </c>
      <c r="G833">
        <v>18</v>
      </c>
      <c r="H833" s="304">
        <v>3.3162069999999998E-3</v>
      </c>
    </row>
    <row r="834" spans="1:8" x14ac:dyDescent="0.25">
      <c r="A834" t="s">
        <v>338</v>
      </c>
      <c r="B834" t="s">
        <v>116</v>
      </c>
      <c r="C834" t="s">
        <v>116</v>
      </c>
      <c r="D834" t="s">
        <v>130</v>
      </c>
      <c r="E834" t="s">
        <v>356</v>
      </c>
      <c r="F834" t="s">
        <v>343</v>
      </c>
      <c r="G834">
        <v>18</v>
      </c>
      <c r="H834" s="304">
        <v>11.441545439999995</v>
      </c>
    </row>
    <row r="835" spans="1:8" x14ac:dyDescent="0.25">
      <c r="A835" t="s">
        <v>338</v>
      </c>
      <c r="B835" t="s">
        <v>116</v>
      </c>
      <c r="C835" t="s">
        <v>116</v>
      </c>
      <c r="D835" t="s">
        <v>130</v>
      </c>
      <c r="E835" t="s">
        <v>356</v>
      </c>
      <c r="F835" t="s">
        <v>344</v>
      </c>
      <c r="G835">
        <v>18</v>
      </c>
      <c r="H835" s="304">
        <v>10.5</v>
      </c>
    </row>
    <row r="836" spans="1:8" x14ac:dyDescent="0.25">
      <c r="A836" t="s">
        <v>338</v>
      </c>
      <c r="B836" t="s">
        <v>116</v>
      </c>
      <c r="C836" t="s">
        <v>116</v>
      </c>
      <c r="D836" t="s">
        <v>130</v>
      </c>
      <c r="E836" t="s">
        <v>356</v>
      </c>
      <c r="F836" t="s">
        <v>345</v>
      </c>
      <c r="G836">
        <v>18</v>
      </c>
      <c r="H836" s="304">
        <v>10.5</v>
      </c>
    </row>
    <row r="837" spans="1:8" x14ac:dyDescent="0.25">
      <c r="A837" t="s">
        <v>338</v>
      </c>
      <c r="B837" t="s">
        <v>116</v>
      </c>
      <c r="C837" t="s">
        <v>116</v>
      </c>
      <c r="D837" t="s">
        <v>130</v>
      </c>
      <c r="E837" t="s">
        <v>356</v>
      </c>
      <c r="F837" t="s">
        <v>346</v>
      </c>
      <c r="G837">
        <v>18</v>
      </c>
      <c r="H837" s="304">
        <v>0.11</v>
      </c>
    </row>
    <row r="838" spans="1:8" x14ac:dyDescent="0.25">
      <c r="A838" t="s">
        <v>338</v>
      </c>
      <c r="B838" t="s">
        <v>116</v>
      </c>
      <c r="C838" t="s">
        <v>116</v>
      </c>
      <c r="D838" t="s">
        <v>130</v>
      </c>
      <c r="E838" t="s">
        <v>356</v>
      </c>
      <c r="F838" t="s">
        <v>347</v>
      </c>
      <c r="G838">
        <v>18</v>
      </c>
      <c r="H838" s="304">
        <v>1.155</v>
      </c>
    </row>
    <row r="839" spans="1:8" x14ac:dyDescent="0.25">
      <c r="A839" t="s">
        <v>338</v>
      </c>
      <c r="B839" t="s">
        <v>116</v>
      </c>
      <c r="C839" t="s">
        <v>116</v>
      </c>
      <c r="D839" t="s">
        <v>130</v>
      </c>
      <c r="E839" t="s">
        <v>356</v>
      </c>
      <c r="F839" t="s">
        <v>348</v>
      </c>
      <c r="G839">
        <v>18</v>
      </c>
      <c r="H839" s="304">
        <v>1.155</v>
      </c>
    </row>
    <row r="840" spans="1:8" x14ac:dyDescent="0.25">
      <c r="A840" t="s">
        <v>338</v>
      </c>
      <c r="B840" t="s">
        <v>116</v>
      </c>
      <c r="C840" t="s">
        <v>116</v>
      </c>
      <c r="D840" t="s">
        <v>251</v>
      </c>
      <c r="E840" t="s">
        <v>356</v>
      </c>
      <c r="F840" t="s">
        <v>340</v>
      </c>
      <c r="G840">
        <v>19</v>
      </c>
      <c r="H840" s="304">
        <v>3.655388360772803</v>
      </c>
    </row>
    <row r="841" spans="1:8" x14ac:dyDescent="0.25">
      <c r="A841" t="s">
        <v>338</v>
      </c>
      <c r="B841" t="s">
        <v>116</v>
      </c>
      <c r="C841" t="s">
        <v>116</v>
      </c>
      <c r="D841" t="s">
        <v>251</v>
      </c>
      <c r="E841" t="s">
        <v>356</v>
      </c>
      <c r="F841" t="s">
        <v>341</v>
      </c>
      <c r="G841">
        <v>19</v>
      </c>
      <c r="H841" s="304">
        <v>0.16267955100000001</v>
      </c>
    </row>
    <row r="842" spans="1:8" x14ac:dyDescent="0.25">
      <c r="A842" t="s">
        <v>338</v>
      </c>
      <c r="B842" t="s">
        <v>116</v>
      </c>
      <c r="C842" t="s">
        <v>116</v>
      </c>
      <c r="D842" t="s">
        <v>251</v>
      </c>
      <c r="E842" t="s">
        <v>356</v>
      </c>
      <c r="F842" t="s">
        <v>342</v>
      </c>
      <c r="G842">
        <v>19</v>
      </c>
      <c r="H842" s="304">
        <v>2.0252521000000006E-2</v>
      </c>
    </row>
    <row r="843" spans="1:8" x14ac:dyDescent="0.25">
      <c r="A843" t="s">
        <v>338</v>
      </c>
      <c r="B843" t="s">
        <v>116</v>
      </c>
      <c r="C843" t="s">
        <v>116</v>
      </c>
      <c r="D843" t="s">
        <v>251</v>
      </c>
      <c r="E843" t="s">
        <v>356</v>
      </c>
      <c r="F843" t="s">
        <v>343</v>
      </c>
      <c r="G843">
        <v>19</v>
      </c>
      <c r="H843" s="304">
        <v>3.7978153907728029</v>
      </c>
    </row>
    <row r="844" spans="1:8" x14ac:dyDescent="0.25">
      <c r="A844" t="s">
        <v>338</v>
      </c>
      <c r="B844" t="s">
        <v>116</v>
      </c>
      <c r="C844" t="s">
        <v>116</v>
      </c>
      <c r="D844" t="s">
        <v>251</v>
      </c>
      <c r="E844" t="s">
        <v>356</v>
      </c>
      <c r="F844" t="s">
        <v>344</v>
      </c>
      <c r="G844">
        <v>19</v>
      </c>
      <c r="H844" s="304">
        <v>3.3</v>
      </c>
    </row>
    <row r="845" spans="1:8" x14ac:dyDescent="0.25">
      <c r="A845" t="s">
        <v>338</v>
      </c>
      <c r="B845" t="s">
        <v>116</v>
      </c>
      <c r="C845" t="s">
        <v>116</v>
      </c>
      <c r="D845" t="s">
        <v>251</v>
      </c>
      <c r="E845" t="s">
        <v>356</v>
      </c>
      <c r="F845" t="s">
        <v>345</v>
      </c>
      <c r="G845">
        <v>19</v>
      </c>
      <c r="H845" s="304">
        <v>3.176242220687731</v>
      </c>
    </row>
    <row r="846" spans="1:8" x14ac:dyDescent="0.25">
      <c r="A846" t="s">
        <v>338</v>
      </c>
      <c r="B846" t="s">
        <v>116</v>
      </c>
      <c r="C846" t="s">
        <v>116</v>
      </c>
      <c r="D846" t="s">
        <v>251</v>
      </c>
      <c r="E846" t="s">
        <v>356</v>
      </c>
      <c r="F846" t="s">
        <v>346</v>
      </c>
      <c r="G846">
        <v>19</v>
      </c>
      <c r="H846" s="304">
        <v>0.11</v>
      </c>
    </row>
    <row r="847" spans="1:8" x14ac:dyDescent="0.25">
      <c r="A847" t="s">
        <v>338</v>
      </c>
      <c r="B847" t="s">
        <v>116</v>
      </c>
      <c r="C847" t="s">
        <v>116</v>
      </c>
      <c r="D847" t="s">
        <v>251</v>
      </c>
      <c r="E847" t="s">
        <v>356</v>
      </c>
      <c r="F847" t="s">
        <v>347</v>
      </c>
      <c r="G847">
        <v>19</v>
      </c>
      <c r="H847" s="304">
        <v>0.36299999999999999</v>
      </c>
    </row>
    <row r="848" spans="1:8" x14ac:dyDescent="0.25">
      <c r="A848" t="s">
        <v>338</v>
      </c>
      <c r="B848" t="s">
        <v>116</v>
      </c>
      <c r="C848" t="s">
        <v>116</v>
      </c>
      <c r="D848" t="s">
        <v>251</v>
      </c>
      <c r="E848" t="s">
        <v>356</v>
      </c>
      <c r="F848" t="s">
        <v>348</v>
      </c>
      <c r="G848">
        <v>19</v>
      </c>
      <c r="H848" s="304">
        <v>0.34938664427565042</v>
      </c>
    </row>
    <row r="849" spans="1:8" x14ac:dyDescent="0.25">
      <c r="A849" t="s">
        <v>338</v>
      </c>
      <c r="B849" t="s">
        <v>132</v>
      </c>
      <c r="C849" t="s">
        <v>132</v>
      </c>
      <c r="D849" t="s">
        <v>22</v>
      </c>
      <c r="E849" t="s">
        <v>356</v>
      </c>
      <c r="F849" t="s">
        <v>340</v>
      </c>
      <c r="G849">
        <v>23</v>
      </c>
      <c r="H849" s="304">
        <v>2.6488799999999997</v>
      </c>
    </row>
    <row r="850" spans="1:8" x14ac:dyDescent="0.25">
      <c r="A850" t="s">
        <v>338</v>
      </c>
      <c r="B850" t="s">
        <v>132</v>
      </c>
      <c r="C850" t="s">
        <v>132</v>
      </c>
      <c r="D850" t="s">
        <v>22</v>
      </c>
      <c r="E850" t="s">
        <v>356</v>
      </c>
      <c r="F850" t="s">
        <v>341</v>
      </c>
      <c r="G850">
        <v>23</v>
      </c>
      <c r="H850" s="304">
        <v>14.702465913000003</v>
      </c>
    </row>
    <row r="851" spans="1:8" x14ac:dyDescent="0.25">
      <c r="A851" t="s">
        <v>338</v>
      </c>
      <c r="B851" t="s">
        <v>132</v>
      </c>
      <c r="C851" t="s">
        <v>132</v>
      </c>
      <c r="D851" t="s">
        <v>22</v>
      </c>
      <c r="E851" t="s">
        <v>356</v>
      </c>
      <c r="F851" t="s">
        <v>342</v>
      </c>
      <c r="G851">
        <v>23</v>
      </c>
      <c r="H851" s="304">
        <v>0.26998698999999998</v>
      </c>
    </row>
    <row r="852" spans="1:8" x14ac:dyDescent="0.25">
      <c r="A852" t="s">
        <v>338</v>
      </c>
      <c r="B852" t="s">
        <v>132</v>
      </c>
      <c r="C852" t="s">
        <v>132</v>
      </c>
      <c r="D852" t="s">
        <v>22</v>
      </c>
      <c r="E852" t="s">
        <v>356</v>
      </c>
      <c r="F852" t="s">
        <v>343</v>
      </c>
      <c r="G852">
        <v>23</v>
      </c>
      <c r="H852" s="304">
        <v>17.081358923000003</v>
      </c>
    </row>
    <row r="853" spans="1:8" x14ac:dyDescent="0.25">
      <c r="A853" t="s">
        <v>338</v>
      </c>
      <c r="B853" t="s">
        <v>132</v>
      </c>
      <c r="C853" t="s">
        <v>132</v>
      </c>
      <c r="D853" t="s">
        <v>22</v>
      </c>
      <c r="E853" t="s">
        <v>356</v>
      </c>
      <c r="F853" t="s">
        <v>344</v>
      </c>
      <c r="G853">
        <v>23</v>
      </c>
      <c r="H853" s="304">
        <v>1.2</v>
      </c>
    </row>
    <row r="854" spans="1:8" x14ac:dyDescent="0.25">
      <c r="A854" t="s">
        <v>338</v>
      </c>
      <c r="B854" t="s">
        <v>132</v>
      </c>
      <c r="C854" t="s">
        <v>132</v>
      </c>
      <c r="D854" t="s">
        <v>22</v>
      </c>
      <c r="E854" t="s">
        <v>356</v>
      </c>
      <c r="F854" t="s">
        <v>345</v>
      </c>
      <c r="G854">
        <v>23</v>
      </c>
      <c r="H854" s="304">
        <v>1.2</v>
      </c>
    </row>
    <row r="855" spans="1:8" x14ac:dyDescent="0.25">
      <c r="A855" t="s">
        <v>338</v>
      </c>
      <c r="B855" t="s">
        <v>132</v>
      </c>
      <c r="C855" t="s">
        <v>132</v>
      </c>
      <c r="D855" t="s">
        <v>22</v>
      </c>
      <c r="E855" t="s">
        <v>356</v>
      </c>
      <c r="F855" t="s">
        <v>346</v>
      </c>
      <c r="G855">
        <v>23</v>
      </c>
      <c r="H855" s="304">
        <v>0.33</v>
      </c>
    </row>
    <row r="856" spans="1:8" x14ac:dyDescent="0.25">
      <c r="A856" t="s">
        <v>338</v>
      </c>
      <c r="B856" t="s">
        <v>132</v>
      </c>
      <c r="C856" t="s">
        <v>132</v>
      </c>
      <c r="D856" t="s">
        <v>22</v>
      </c>
      <c r="E856" t="s">
        <v>356</v>
      </c>
      <c r="F856" t="s">
        <v>347</v>
      </c>
      <c r="G856">
        <v>23</v>
      </c>
      <c r="H856" s="304">
        <v>0.39600000000000002</v>
      </c>
    </row>
    <row r="857" spans="1:8" x14ac:dyDescent="0.25">
      <c r="A857" t="s">
        <v>338</v>
      </c>
      <c r="B857" t="s">
        <v>132</v>
      </c>
      <c r="C857" t="s">
        <v>132</v>
      </c>
      <c r="D857" t="s">
        <v>22</v>
      </c>
      <c r="E857" t="s">
        <v>356</v>
      </c>
      <c r="F857" t="s">
        <v>348</v>
      </c>
      <c r="G857">
        <v>23</v>
      </c>
      <c r="H857" s="304">
        <v>0.39600000000000002</v>
      </c>
    </row>
    <row r="858" spans="1:8" x14ac:dyDescent="0.25">
      <c r="A858" t="s">
        <v>338</v>
      </c>
      <c r="B858" t="s">
        <v>132</v>
      </c>
      <c r="C858" t="s">
        <v>132</v>
      </c>
      <c r="D858" t="s">
        <v>23</v>
      </c>
      <c r="E858" t="s">
        <v>356</v>
      </c>
      <c r="F858" t="s">
        <v>340</v>
      </c>
      <c r="G858">
        <v>24</v>
      </c>
      <c r="H858" s="304">
        <v>17.07207</v>
      </c>
    </row>
    <row r="859" spans="1:8" x14ac:dyDescent="0.25">
      <c r="A859" t="s">
        <v>338</v>
      </c>
      <c r="B859" t="s">
        <v>132</v>
      </c>
      <c r="C859" t="s">
        <v>132</v>
      </c>
      <c r="D859" t="s">
        <v>23</v>
      </c>
      <c r="E859" t="s">
        <v>356</v>
      </c>
      <c r="F859" t="s">
        <v>341</v>
      </c>
      <c r="G859">
        <v>24</v>
      </c>
      <c r="H859" s="304">
        <v>5.5368625890000001</v>
      </c>
    </row>
    <row r="860" spans="1:8" x14ac:dyDescent="0.25">
      <c r="A860" t="s">
        <v>338</v>
      </c>
      <c r="B860" t="s">
        <v>132</v>
      </c>
      <c r="C860" t="s">
        <v>132</v>
      </c>
      <c r="D860" t="s">
        <v>23</v>
      </c>
      <c r="E860" t="s">
        <v>356</v>
      </c>
      <c r="F860" t="s">
        <v>342</v>
      </c>
      <c r="G860">
        <v>24</v>
      </c>
      <c r="H860" s="304">
        <v>0.45164888799999997</v>
      </c>
    </row>
    <row r="861" spans="1:8" x14ac:dyDescent="0.25">
      <c r="A861" t="s">
        <v>338</v>
      </c>
      <c r="B861" t="s">
        <v>132</v>
      </c>
      <c r="C861" t="s">
        <v>132</v>
      </c>
      <c r="D861" t="s">
        <v>23</v>
      </c>
      <c r="E861" t="s">
        <v>356</v>
      </c>
      <c r="F861" t="s">
        <v>343</v>
      </c>
      <c r="G861">
        <v>24</v>
      </c>
      <c r="H861" s="304">
        <v>22.157283700999997</v>
      </c>
    </row>
    <row r="862" spans="1:8" x14ac:dyDescent="0.25">
      <c r="A862" t="s">
        <v>338</v>
      </c>
      <c r="B862" t="s">
        <v>132</v>
      </c>
      <c r="C862" t="s">
        <v>132</v>
      </c>
      <c r="D862" t="s">
        <v>23</v>
      </c>
      <c r="E862" t="s">
        <v>356</v>
      </c>
      <c r="F862" t="s">
        <v>344</v>
      </c>
      <c r="G862">
        <v>24</v>
      </c>
      <c r="H862" s="304">
        <v>0.1707207</v>
      </c>
    </row>
    <row r="863" spans="1:8" x14ac:dyDescent="0.25">
      <c r="A863" t="s">
        <v>338</v>
      </c>
      <c r="B863" t="s">
        <v>132</v>
      </c>
      <c r="C863" t="s">
        <v>132</v>
      </c>
      <c r="D863" t="s">
        <v>23</v>
      </c>
      <c r="E863" t="s">
        <v>356</v>
      </c>
      <c r="F863" t="s">
        <v>345</v>
      </c>
      <c r="G863">
        <v>24</v>
      </c>
      <c r="H863" s="304">
        <v>0.1707207</v>
      </c>
    </row>
    <row r="864" spans="1:8" x14ac:dyDescent="0.25">
      <c r="A864" t="s">
        <v>338</v>
      </c>
      <c r="B864" t="s">
        <v>132</v>
      </c>
      <c r="C864" t="s">
        <v>132</v>
      </c>
      <c r="D864" t="s">
        <v>23</v>
      </c>
      <c r="E864" t="s">
        <v>356</v>
      </c>
      <c r="F864" t="s">
        <v>346</v>
      </c>
      <c r="G864">
        <v>24</v>
      </c>
      <c r="H864" s="304">
        <v>0.18809999999999999</v>
      </c>
    </row>
    <row r="865" spans="1:8" x14ac:dyDescent="0.25">
      <c r="A865" t="s">
        <v>338</v>
      </c>
      <c r="B865" t="s">
        <v>132</v>
      </c>
      <c r="C865" t="s">
        <v>132</v>
      </c>
      <c r="D865" t="s">
        <v>23</v>
      </c>
      <c r="E865" t="s">
        <v>356</v>
      </c>
      <c r="F865" t="s">
        <v>347</v>
      </c>
      <c r="G865">
        <v>24</v>
      </c>
      <c r="H865" s="304">
        <v>3.2112563669999997E-2</v>
      </c>
    </row>
    <row r="866" spans="1:8" x14ac:dyDescent="0.25">
      <c r="A866" t="s">
        <v>338</v>
      </c>
      <c r="B866" t="s">
        <v>132</v>
      </c>
      <c r="C866" t="s">
        <v>132</v>
      </c>
      <c r="D866" t="s">
        <v>23</v>
      </c>
      <c r="E866" t="s">
        <v>356</v>
      </c>
      <c r="F866" t="s">
        <v>348</v>
      </c>
      <c r="G866">
        <v>24</v>
      </c>
      <c r="H866" s="304">
        <v>3.2112563669999997E-2</v>
      </c>
    </row>
    <row r="867" spans="1:8" x14ac:dyDescent="0.25">
      <c r="A867" t="s">
        <v>338</v>
      </c>
      <c r="B867" t="s">
        <v>132</v>
      </c>
      <c r="C867" t="s">
        <v>132</v>
      </c>
      <c r="D867" t="s">
        <v>24</v>
      </c>
      <c r="E867" t="s">
        <v>356</v>
      </c>
      <c r="F867" t="s">
        <v>340</v>
      </c>
      <c r="G867">
        <v>25</v>
      </c>
      <c r="H867" s="304">
        <v>10.36487</v>
      </c>
    </row>
    <row r="868" spans="1:8" x14ac:dyDescent="0.25">
      <c r="A868" t="s">
        <v>338</v>
      </c>
      <c r="B868" t="s">
        <v>132</v>
      </c>
      <c r="C868" t="s">
        <v>132</v>
      </c>
      <c r="D868" t="s">
        <v>24</v>
      </c>
      <c r="E868" t="s">
        <v>356</v>
      </c>
      <c r="F868" t="s">
        <v>341</v>
      </c>
      <c r="G868">
        <v>25</v>
      </c>
      <c r="H868" s="304">
        <v>1.1487255240000001</v>
      </c>
    </row>
    <row r="869" spans="1:8" x14ac:dyDescent="0.25">
      <c r="A869" t="s">
        <v>338</v>
      </c>
      <c r="B869" t="s">
        <v>132</v>
      </c>
      <c r="C869" t="s">
        <v>132</v>
      </c>
      <c r="D869" t="s">
        <v>24</v>
      </c>
      <c r="E869" t="s">
        <v>356</v>
      </c>
      <c r="F869" t="s">
        <v>342</v>
      </c>
      <c r="G869">
        <v>25</v>
      </c>
      <c r="H869" s="304">
        <v>0.40310531099999997</v>
      </c>
    </row>
    <row r="870" spans="1:8" x14ac:dyDescent="0.25">
      <c r="A870" t="s">
        <v>338</v>
      </c>
      <c r="B870" t="s">
        <v>132</v>
      </c>
      <c r="C870" t="s">
        <v>132</v>
      </c>
      <c r="D870" t="s">
        <v>24</v>
      </c>
      <c r="E870" t="s">
        <v>356</v>
      </c>
      <c r="F870" t="s">
        <v>343</v>
      </c>
      <c r="G870">
        <v>25</v>
      </c>
      <c r="H870" s="304">
        <v>11.110490213</v>
      </c>
    </row>
    <row r="871" spans="1:8" x14ac:dyDescent="0.25">
      <c r="A871" t="s">
        <v>338</v>
      </c>
      <c r="B871" t="s">
        <v>132</v>
      </c>
      <c r="C871" t="s">
        <v>132</v>
      </c>
      <c r="D871" t="s">
        <v>24</v>
      </c>
      <c r="E871" t="s">
        <v>356</v>
      </c>
      <c r="F871" t="s">
        <v>344</v>
      </c>
      <c r="G871">
        <v>25</v>
      </c>
      <c r="H871" s="304">
        <v>0.20729739999999999</v>
      </c>
    </row>
    <row r="872" spans="1:8" x14ac:dyDescent="0.25">
      <c r="A872" t="s">
        <v>338</v>
      </c>
      <c r="B872" t="s">
        <v>132</v>
      </c>
      <c r="C872" t="s">
        <v>132</v>
      </c>
      <c r="D872" t="s">
        <v>24</v>
      </c>
      <c r="E872" t="s">
        <v>356</v>
      </c>
      <c r="F872" t="s">
        <v>345</v>
      </c>
      <c r="G872">
        <v>25</v>
      </c>
      <c r="H872" s="304">
        <v>0.20729739999999999</v>
      </c>
    </row>
    <row r="873" spans="1:8" x14ac:dyDescent="0.25">
      <c r="A873" t="s">
        <v>338</v>
      </c>
      <c r="B873" t="s">
        <v>132</v>
      </c>
      <c r="C873" t="s">
        <v>132</v>
      </c>
      <c r="D873" t="s">
        <v>24</v>
      </c>
      <c r="E873" t="s">
        <v>356</v>
      </c>
      <c r="F873" t="s">
        <v>346</v>
      </c>
      <c r="G873">
        <v>25</v>
      </c>
      <c r="H873" s="304">
        <v>0.14799999999999999</v>
      </c>
    </row>
    <row r="874" spans="1:8" x14ac:dyDescent="0.25">
      <c r="A874" t="s">
        <v>338</v>
      </c>
      <c r="B874" t="s">
        <v>132</v>
      </c>
      <c r="C874" t="s">
        <v>132</v>
      </c>
      <c r="D874" t="s">
        <v>24</v>
      </c>
      <c r="E874" t="s">
        <v>356</v>
      </c>
      <c r="F874" t="s">
        <v>347</v>
      </c>
      <c r="G874">
        <v>25</v>
      </c>
      <c r="H874" s="304">
        <v>3.0680015199999997E-2</v>
      </c>
    </row>
    <row r="875" spans="1:8" x14ac:dyDescent="0.25">
      <c r="A875" t="s">
        <v>338</v>
      </c>
      <c r="B875" t="s">
        <v>132</v>
      </c>
      <c r="C875" t="s">
        <v>132</v>
      </c>
      <c r="D875" t="s">
        <v>24</v>
      </c>
      <c r="E875" t="s">
        <v>356</v>
      </c>
      <c r="F875" t="s">
        <v>348</v>
      </c>
      <c r="G875">
        <v>25</v>
      </c>
      <c r="H875" s="304">
        <v>3.0680015199999997E-2</v>
      </c>
    </row>
    <row r="876" spans="1:8" x14ac:dyDescent="0.25">
      <c r="A876" t="s">
        <v>338</v>
      </c>
      <c r="B876" t="s">
        <v>349</v>
      </c>
      <c r="C876" t="s">
        <v>349</v>
      </c>
      <c r="D876" t="s">
        <v>26</v>
      </c>
      <c r="E876" t="s">
        <v>356</v>
      </c>
      <c r="F876" t="s">
        <v>340</v>
      </c>
      <c r="G876">
        <v>29</v>
      </c>
      <c r="H876" s="304">
        <v>1.8373599999999999</v>
      </c>
    </row>
    <row r="877" spans="1:8" x14ac:dyDescent="0.25">
      <c r="A877" t="s">
        <v>338</v>
      </c>
      <c r="B877" t="s">
        <v>349</v>
      </c>
      <c r="C877" t="s">
        <v>349</v>
      </c>
      <c r="D877" t="s">
        <v>26</v>
      </c>
      <c r="E877" t="s">
        <v>356</v>
      </c>
      <c r="F877" t="s">
        <v>341</v>
      </c>
      <c r="G877">
        <v>29</v>
      </c>
      <c r="H877" s="304">
        <v>0.55204256899999993</v>
      </c>
    </row>
    <row r="878" spans="1:8" x14ac:dyDescent="0.25">
      <c r="A878" t="s">
        <v>338</v>
      </c>
      <c r="B878" t="s">
        <v>349</v>
      </c>
      <c r="C878" t="s">
        <v>349</v>
      </c>
      <c r="D878" t="s">
        <v>26</v>
      </c>
      <c r="E878" t="s">
        <v>356</v>
      </c>
      <c r="F878" t="s">
        <v>342</v>
      </c>
      <c r="G878">
        <v>29</v>
      </c>
      <c r="H878" s="304">
        <v>0.21498809599999996</v>
      </c>
    </row>
    <row r="879" spans="1:8" x14ac:dyDescent="0.25">
      <c r="A879" t="s">
        <v>338</v>
      </c>
      <c r="B879" t="s">
        <v>349</v>
      </c>
      <c r="C879" t="s">
        <v>349</v>
      </c>
      <c r="D879" t="s">
        <v>26</v>
      </c>
      <c r="E879" t="s">
        <v>356</v>
      </c>
      <c r="F879" t="s">
        <v>343</v>
      </c>
      <c r="G879">
        <v>29</v>
      </c>
      <c r="H879" s="304">
        <v>2.1744144729999997</v>
      </c>
    </row>
    <row r="880" spans="1:8" x14ac:dyDescent="0.25">
      <c r="A880" t="s">
        <v>338</v>
      </c>
      <c r="B880" t="s">
        <v>349</v>
      </c>
      <c r="C880" t="s">
        <v>349</v>
      </c>
      <c r="D880" t="s">
        <v>26</v>
      </c>
      <c r="E880" t="s">
        <v>356</v>
      </c>
      <c r="F880" t="s">
        <v>344</v>
      </c>
      <c r="G880">
        <v>29</v>
      </c>
      <c r="H880" s="304">
        <v>1.4278695120999998</v>
      </c>
    </row>
    <row r="881" spans="1:8" x14ac:dyDescent="0.25">
      <c r="A881" t="s">
        <v>338</v>
      </c>
      <c r="B881" t="s">
        <v>349</v>
      </c>
      <c r="C881" t="s">
        <v>349</v>
      </c>
      <c r="D881" t="s">
        <v>26</v>
      </c>
      <c r="E881" t="s">
        <v>356</v>
      </c>
      <c r="F881" t="s">
        <v>345</v>
      </c>
      <c r="G881">
        <v>29</v>
      </c>
      <c r="H881" s="304">
        <v>1.2065364535273935</v>
      </c>
    </row>
    <row r="882" spans="1:8" x14ac:dyDescent="0.25">
      <c r="A882" t="s">
        <v>338</v>
      </c>
      <c r="B882" t="s">
        <v>349</v>
      </c>
      <c r="C882" t="s">
        <v>349</v>
      </c>
      <c r="D882" t="s">
        <v>26</v>
      </c>
      <c r="E882" t="s">
        <v>356</v>
      </c>
      <c r="F882" t="s">
        <v>346</v>
      </c>
      <c r="G882">
        <v>29</v>
      </c>
      <c r="H882" s="304">
        <v>0.22500000000000001</v>
      </c>
    </row>
    <row r="883" spans="1:8" x14ac:dyDescent="0.25">
      <c r="A883" t="s">
        <v>338</v>
      </c>
      <c r="B883" t="s">
        <v>349</v>
      </c>
      <c r="C883" t="s">
        <v>349</v>
      </c>
      <c r="D883" t="s">
        <v>26</v>
      </c>
      <c r="E883" t="s">
        <v>356</v>
      </c>
      <c r="F883" t="s">
        <v>347</v>
      </c>
      <c r="G883">
        <v>29</v>
      </c>
      <c r="H883" s="304">
        <v>0.32127064022249996</v>
      </c>
    </row>
    <row r="884" spans="1:8" x14ac:dyDescent="0.25">
      <c r="A884" t="s">
        <v>338</v>
      </c>
      <c r="B884" t="s">
        <v>349</v>
      </c>
      <c r="C884" t="s">
        <v>349</v>
      </c>
      <c r="D884" t="s">
        <v>26</v>
      </c>
      <c r="E884" t="s">
        <v>356</v>
      </c>
      <c r="F884" t="s">
        <v>348</v>
      </c>
      <c r="G884">
        <v>29</v>
      </c>
      <c r="H884" s="304">
        <v>0.27147070204366353</v>
      </c>
    </row>
    <row r="885" spans="1:8" x14ac:dyDescent="0.25">
      <c r="A885" t="s">
        <v>338</v>
      </c>
      <c r="B885" t="s">
        <v>349</v>
      </c>
      <c r="C885" t="s">
        <v>349</v>
      </c>
      <c r="D885" t="s">
        <v>27</v>
      </c>
      <c r="E885" t="s">
        <v>356</v>
      </c>
      <c r="F885" t="s">
        <v>340</v>
      </c>
      <c r="G885">
        <v>30</v>
      </c>
      <c r="H885" s="304">
        <v>1.1264399999999999</v>
      </c>
    </row>
    <row r="886" spans="1:8" x14ac:dyDescent="0.25">
      <c r="A886" t="s">
        <v>338</v>
      </c>
      <c r="B886" t="s">
        <v>349</v>
      </c>
      <c r="C886" t="s">
        <v>349</v>
      </c>
      <c r="D886" t="s">
        <v>27</v>
      </c>
      <c r="E886" t="s">
        <v>356</v>
      </c>
      <c r="F886" t="s">
        <v>341</v>
      </c>
      <c r="G886">
        <v>30</v>
      </c>
      <c r="H886" s="304">
        <v>0.145449044</v>
      </c>
    </row>
    <row r="887" spans="1:8" x14ac:dyDescent="0.25">
      <c r="A887" t="s">
        <v>338</v>
      </c>
      <c r="B887" t="s">
        <v>349</v>
      </c>
      <c r="C887" t="s">
        <v>349</v>
      </c>
      <c r="D887" t="s">
        <v>27</v>
      </c>
      <c r="E887" t="s">
        <v>356</v>
      </c>
      <c r="F887" t="s">
        <v>342</v>
      </c>
      <c r="G887">
        <v>30</v>
      </c>
      <c r="H887" s="304">
        <v>0.242927738</v>
      </c>
    </row>
    <row r="888" spans="1:8" x14ac:dyDescent="0.25">
      <c r="A888" t="s">
        <v>338</v>
      </c>
      <c r="B888" t="s">
        <v>349</v>
      </c>
      <c r="C888" t="s">
        <v>349</v>
      </c>
      <c r="D888" t="s">
        <v>27</v>
      </c>
      <c r="E888" t="s">
        <v>356</v>
      </c>
      <c r="F888" t="s">
        <v>343</v>
      </c>
      <c r="G888">
        <v>30</v>
      </c>
      <c r="H888" s="304">
        <v>1.0289613059999998</v>
      </c>
    </row>
    <row r="889" spans="1:8" x14ac:dyDescent="0.25">
      <c r="A889" t="s">
        <v>338</v>
      </c>
      <c r="B889" t="s">
        <v>349</v>
      </c>
      <c r="C889" t="s">
        <v>349</v>
      </c>
      <c r="D889" t="s">
        <v>27</v>
      </c>
      <c r="E889" t="s">
        <v>356</v>
      </c>
      <c r="F889" t="s">
        <v>344</v>
      </c>
      <c r="G889">
        <v>30</v>
      </c>
      <c r="H889" s="304">
        <v>0.83944676903999993</v>
      </c>
    </row>
    <row r="890" spans="1:8" x14ac:dyDescent="0.25">
      <c r="A890" t="s">
        <v>338</v>
      </c>
      <c r="B890" t="s">
        <v>349</v>
      </c>
      <c r="C890" t="s">
        <v>349</v>
      </c>
      <c r="D890" t="s">
        <v>27</v>
      </c>
      <c r="E890" t="s">
        <v>356</v>
      </c>
      <c r="F890" t="s">
        <v>345</v>
      </c>
      <c r="G890">
        <v>30</v>
      </c>
      <c r="H890" s="304">
        <v>0.83944676903999993</v>
      </c>
    </row>
    <row r="891" spans="1:8" x14ac:dyDescent="0.25">
      <c r="A891" t="s">
        <v>338</v>
      </c>
      <c r="B891" t="s">
        <v>349</v>
      </c>
      <c r="C891" t="s">
        <v>349</v>
      </c>
      <c r="D891" t="s">
        <v>27</v>
      </c>
      <c r="E891" t="s">
        <v>356</v>
      </c>
      <c r="F891" t="s">
        <v>346</v>
      </c>
      <c r="G891">
        <v>30</v>
      </c>
      <c r="H891" s="304">
        <v>0.26</v>
      </c>
    </row>
    <row r="892" spans="1:8" x14ac:dyDescent="0.25">
      <c r="A892" t="s">
        <v>338</v>
      </c>
      <c r="B892" t="s">
        <v>349</v>
      </c>
      <c r="C892" t="s">
        <v>349</v>
      </c>
      <c r="D892" t="s">
        <v>27</v>
      </c>
      <c r="E892" t="s">
        <v>356</v>
      </c>
      <c r="F892" t="s">
        <v>347</v>
      </c>
      <c r="G892">
        <v>30</v>
      </c>
      <c r="H892" s="304">
        <v>0.21825615995039999</v>
      </c>
    </row>
    <row r="893" spans="1:8" x14ac:dyDescent="0.25">
      <c r="A893" t="s">
        <v>338</v>
      </c>
      <c r="B893" t="s">
        <v>349</v>
      </c>
      <c r="C893" t="s">
        <v>349</v>
      </c>
      <c r="D893" t="s">
        <v>27</v>
      </c>
      <c r="E893" t="s">
        <v>356</v>
      </c>
      <c r="F893" t="s">
        <v>348</v>
      </c>
      <c r="G893">
        <v>30</v>
      </c>
      <c r="H893" s="304">
        <v>0.21825615995039999</v>
      </c>
    </row>
    <row r="894" spans="1:8" x14ac:dyDescent="0.25">
      <c r="A894" t="s">
        <v>338</v>
      </c>
      <c r="B894" t="s">
        <v>349</v>
      </c>
      <c r="C894" t="s">
        <v>349</v>
      </c>
      <c r="D894" t="s">
        <v>28</v>
      </c>
      <c r="E894" t="s">
        <v>356</v>
      </c>
      <c r="F894" t="s">
        <v>340</v>
      </c>
      <c r="G894">
        <v>31</v>
      </c>
      <c r="H894" s="304">
        <v>0.32145999999999997</v>
      </c>
    </row>
    <row r="895" spans="1:8" x14ac:dyDescent="0.25">
      <c r="A895" t="s">
        <v>338</v>
      </c>
      <c r="B895" t="s">
        <v>349</v>
      </c>
      <c r="C895" t="s">
        <v>349</v>
      </c>
      <c r="D895" t="s">
        <v>28</v>
      </c>
      <c r="E895" t="s">
        <v>356</v>
      </c>
      <c r="F895" t="s">
        <v>341</v>
      </c>
      <c r="G895">
        <v>31</v>
      </c>
      <c r="H895" s="304">
        <v>0.202839298</v>
      </c>
    </row>
    <row r="896" spans="1:8" x14ac:dyDescent="0.25">
      <c r="A896" t="s">
        <v>338</v>
      </c>
      <c r="B896" t="s">
        <v>349</v>
      </c>
      <c r="C896" t="s">
        <v>349</v>
      </c>
      <c r="D896" t="s">
        <v>28</v>
      </c>
      <c r="E896" t="s">
        <v>356</v>
      </c>
      <c r="F896" t="s">
        <v>342</v>
      </c>
      <c r="G896">
        <v>31</v>
      </c>
      <c r="H896" s="304">
        <v>2.6938E-4</v>
      </c>
    </row>
    <row r="897" spans="1:8" x14ac:dyDescent="0.25">
      <c r="A897" t="s">
        <v>338</v>
      </c>
      <c r="B897" t="s">
        <v>349</v>
      </c>
      <c r="C897" t="s">
        <v>349</v>
      </c>
      <c r="D897" t="s">
        <v>28</v>
      </c>
      <c r="E897" t="s">
        <v>356</v>
      </c>
      <c r="F897" t="s">
        <v>343</v>
      </c>
      <c r="G897">
        <v>31</v>
      </c>
      <c r="H897" s="304">
        <v>0.52402991800000009</v>
      </c>
    </row>
    <row r="898" spans="1:8" x14ac:dyDescent="0.25">
      <c r="A898" t="s">
        <v>338</v>
      </c>
      <c r="B898" t="s">
        <v>349</v>
      </c>
      <c r="C898" t="s">
        <v>349</v>
      </c>
      <c r="D898" t="s">
        <v>28</v>
      </c>
      <c r="E898" t="s">
        <v>356</v>
      </c>
      <c r="F898" t="s">
        <v>344</v>
      </c>
      <c r="G898">
        <v>31</v>
      </c>
      <c r="H898" s="304">
        <v>0.51905630502</v>
      </c>
    </row>
    <row r="899" spans="1:8" x14ac:dyDescent="0.25">
      <c r="A899" t="s">
        <v>338</v>
      </c>
      <c r="B899" t="s">
        <v>349</v>
      </c>
      <c r="C899" t="s">
        <v>349</v>
      </c>
      <c r="D899" t="s">
        <v>28</v>
      </c>
      <c r="E899" t="s">
        <v>356</v>
      </c>
      <c r="F899" t="s">
        <v>345</v>
      </c>
      <c r="G899">
        <v>31</v>
      </c>
      <c r="H899" s="304">
        <v>0.31840899551794133</v>
      </c>
    </row>
    <row r="900" spans="1:8" x14ac:dyDescent="0.25">
      <c r="A900" t="s">
        <v>338</v>
      </c>
      <c r="B900" t="s">
        <v>349</v>
      </c>
      <c r="C900" t="s">
        <v>349</v>
      </c>
      <c r="D900" t="s">
        <v>28</v>
      </c>
      <c r="E900" t="s">
        <v>356</v>
      </c>
      <c r="F900" t="s">
        <v>346</v>
      </c>
      <c r="G900">
        <v>31</v>
      </c>
      <c r="H900" s="304">
        <v>0.35</v>
      </c>
    </row>
    <row r="901" spans="1:8" x14ac:dyDescent="0.25">
      <c r="A901" t="s">
        <v>338</v>
      </c>
      <c r="B901" t="s">
        <v>349</v>
      </c>
      <c r="C901" t="s">
        <v>349</v>
      </c>
      <c r="D901" t="s">
        <v>28</v>
      </c>
      <c r="E901" t="s">
        <v>356</v>
      </c>
      <c r="F901" t="s">
        <v>347</v>
      </c>
      <c r="G901">
        <v>31</v>
      </c>
      <c r="H901" s="304">
        <v>0.18166970675699998</v>
      </c>
    </row>
    <row r="902" spans="1:8" x14ac:dyDescent="0.25">
      <c r="A902" t="s">
        <v>338</v>
      </c>
      <c r="B902" t="s">
        <v>349</v>
      </c>
      <c r="C902" t="s">
        <v>349</v>
      </c>
      <c r="D902" t="s">
        <v>28</v>
      </c>
      <c r="E902" t="s">
        <v>356</v>
      </c>
      <c r="F902" t="s">
        <v>348</v>
      </c>
      <c r="G902">
        <v>31</v>
      </c>
      <c r="H902" s="304">
        <v>0.11144314843127946</v>
      </c>
    </row>
    <row r="903" spans="1:8" x14ac:dyDescent="0.25">
      <c r="A903" t="s">
        <v>338</v>
      </c>
      <c r="B903" t="s">
        <v>349</v>
      </c>
      <c r="C903" t="s">
        <v>349</v>
      </c>
      <c r="D903" t="s">
        <v>29</v>
      </c>
      <c r="E903" t="s">
        <v>356</v>
      </c>
      <c r="F903" t="s">
        <v>340</v>
      </c>
      <c r="G903">
        <v>32</v>
      </c>
      <c r="H903" s="304">
        <v>0.74214999999999987</v>
      </c>
    </row>
    <row r="904" spans="1:8" x14ac:dyDescent="0.25">
      <c r="A904" t="s">
        <v>338</v>
      </c>
      <c r="B904" t="s">
        <v>349</v>
      </c>
      <c r="C904" t="s">
        <v>349</v>
      </c>
      <c r="D904" t="s">
        <v>29</v>
      </c>
      <c r="E904" t="s">
        <v>356</v>
      </c>
      <c r="F904" t="s">
        <v>341</v>
      </c>
      <c r="G904">
        <v>32</v>
      </c>
      <c r="H904" s="304">
        <v>0.43111549900000001</v>
      </c>
    </row>
    <row r="905" spans="1:8" x14ac:dyDescent="0.25">
      <c r="A905" t="s">
        <v>338</v>
      </c>
      <c r="B905" t="s">
        <v>349</v>
      </c>
      <c r="C905" t="s">
        <v>349</v>
      </c>
      <c r="D905" t="s">
        <v>29</v>
      </c>
      <c r="E905" t="s">
        <v>356</v>
      </c>
      <c r="F905" t="s">
        <v>342</v>
      </c>
      <c r="G905">
        <v>32</v>
      </c>
      <c r="H905" s="304">
        <v>3.4046688999999998E-2</v>
      </c>
    </row>
    <row r="906" spans="1:8" x14ac:dyDescent="0.25">
      <c r="A906" t="s">
        <v>338</v>
      </c>
      <c r="B906" t="s">
        <v>349</v>
      </c>
      <c r="C906" t="s">
        <v>349</v>
      </c>
      <c r="D906" t="s">
        <v>29</v>
      </c>
      <c r="E906" t="s">
        <v>356</v>
      </c>
      <c r="F906" t="s">
        <v>343</v>
      </c>
      <c r="G906">
        <v>32</v>
      </c>
      <c r="H906" s="304">
        <v>1.1392188099999998</v>
      </c>
    </row>
    <row r="907" spans="1:8" x14ac:dyDescent="0.25">
      <c r="A907" t="s">
        <v>338</v>
      </c>
      <c r="B907" t="s">
        <v>349</v>
      </c>
      <c r="C907" t="s">
        <v>349</v>
      </c>
      <c r="D907" t="s">
        <v>29</v>
      </c>
      <c r="E907" t="s">
        <v>356</v>
      </c>
      <c r="F907" t="s">
        <v>344</v>
      </c>
      <c r="G907">
        <v>32</v>
      </c>
      <c r="H907" s="304">
        <v>0.62224298582417492</v>
      </c>
    </row>
    <row r="908" spans="1:8" x14ac:dyDescent="0.25">
      <c r="A908" t="s">
        <v>338</v>
      </c>
      <c r="B908" t="s">
        <v>349</v>
      </c>
      <c r="C908" t="s">
        <v>349</v>
      </c>
      <c r="D908" t="s">
        <v>29</v>
      </c>
      <c r="E908" t="s">
        <v>356</v>
      </c>
      <c r="F908" t="s">
        <v>345</v>
      </c>
      <c r="G908">
        <v>32</v>
      </c>
      <c r="H908" s="304">
        <v>0.62224298582417492</v>
      </c>
    </row>
    <row r="909" spans="1:8" x14ac:dyDescent="0.25">
      <c r="A909" t="s">
        <v>338</v>
      </c>
      <c r="B909" t="s">
        <v>349</v>
      </c>
      <c r="C909" t="s">
        <v>349</v>
      </c>
      <c r="D909" t="s">
        <v>29</v>
      </c>
      <c r="E909" t="s">
        <v>356</v>
      </c>
      <c r="F909" t="s">
        <v>346</v>
      </c>
      <c r="G909">
        <v>32</v>
      </c>
      <c r="H909" s="304">
        <v>0.25</v>
      </c>
    </row>
    <row r="910" spans="1:8" x14ac:dyDescent="0.25">
      <c r="A910" t="s">
        <v>338</v>
      </c>
      <c r="B910" t="s">
        <v>349</v>
      </c>
      <c r="C910" t="s">
        <v>349</v>
      </c>
      <c r="D910" t="s">
        <v>29</v>
      </c>
      <c r="E910" t="s">
        <v>356</v>
      </c>
      <c r="F910" t="s">
        <v>347</v>
      </c>
      <c r="G910">
        <v>32</v>
      </c>
      <c r="H910" s="304">
        <v>0.15556074645604373</v>
      </c>
    </row>
    <row r="911" spans="1:8" x14ac:dyDescent="0.25">
      <c r="A911" t="s">
        <v>338</v>
      </c>
      <c r="B911" t="s">
        <v>349</v>
      </c>
      <c r="C911" t="s">
        <v>349</v>
      </c>
      <c r="D911" t="s">
        <v>29</v>
      </c>
      <c r="E911" t="s">
        <v>356</v>
      </c>
      <c r="F911" t="s">
        <v>348</v>
      </c>
      <c r="G911">
        <v>32</v>
      </c>
      <c r="H911" s="304">
        <v>0.15556074645604373</v>
      </c>
    </row>
    <row r="912" spans="1:8" x14ac:dyDescent="0.25">
      <c r="A912" t="s">
        <v>146</v>
      </c>
      <c r="B912" t="s">
        <v>350</v>
      </c>
      <c r="C912" t="s">
        <v>351</v>
      </c>
      <c r="D912" t="s">
        <v>33</v>
      </c>
      <c r="E912" t="s">
        <v>356</v>
      </c>
      <c r="F912" t="s">
        <v>340</v>
      </c>
      <c r="G912">
        <v>40</v>
      </c>
      <c r="H912" s="304">
        <v>0.93132547789999975</v>
      </c>
    </row>
    <row r="913" spans="1:8" x14ac:dyDescent="0.25">
      <c r="A913" t="s">
        <v>146</v>
      </c>
      <c r="B913" t="s">
        <v>350</v>
      </c>
      <c r="C913" t="s">
        <v>351</v>
      </c>
      <c r="D913" t="s">
        <v>33</v>
      </c>
      <c r="E913" t="s">
        <v>356</v>
      </c>
      <c r="F913" t="s">
        <v>343</v>
      </c>
      <c r="G913">
        <v>40</v>
      </c>
      <c r="H913" s="304">
        <v>0.93132547789999975</v>
      </c>
    </row>
    <row r="914" spans="1:8" x14ac:dyDescent="0.25">
      <c r="A914" t="s">
        <v>146</v>
      </c>
      <c r="B914" t="s">
        <v>350</v>
      </c>
      <c r="C914" t="s">
        <v>351</v>
      </c>
      <c r="D914" t="s">
        <v>33</v>
      </c>
      <c r="E914" t="s">
        <v>356</v>
      </c>
      <c r="F914" t="s">
        <v>344</v>
      </c>
      <c r="G914">
        <v>40</v>
      </c>
      <c r="H914" s="304">
        <v>0.91269896834199971</v>
      </c>
    </row>
    <row r="915" spans="1:8" x14ac:dyDescent="0.25">
      <c r="A915" t="s">
        <v>146</v>
      </c>
      <c r="B915" t="s">
        <v>350</v>
      </c>
      <c r="C915" t="s">
        <v>351</v>
      </c>
      <c r="D915" t="s">
        <v>33</v>
      </c>
      <c r="E915" t="s">
        <v>356</v>
      </c>
      <c r="F915" t="s">
        <v>345</v>
      </c>
      <c r="G915">
        <v>40</v>
      </c>
      <c r="H915" s="304">
        <v>0.91269896834199971</v>
      </c>
    </row>
    <row r="916" spans="1:8" x14ac:dyDescent="0.25">
      <c r="A916" t="s">
        <v>146</v>
      </c>
      <c r="B916" t="s">
        <v>350</v>
      </c>
      <c r="C916" t="s">
        <v>351</v>
      </c>
      <c r="D916" t="s">
        <v>33</v>
      </c>
      <c r="E916" t="s">
        <v>356</v>
      </c>
      <c r="F916" t="s">
        <v>346</v>
      </c>
      <c r="G916">
        <v>40</v>
      </c>
      <c r="H916" s="304">
        <v>0.43</v>
      </c>
    </row>
    <row r="917" spans="1:8" x14ac:dyDescent="0.25">
      <c r="A917" t="s">
        <v>146</v>
      </c>
      <c r="B917" t="s">
        <v>350</v>
      </c>
      <c r="C917" t="s">
        <v>351</v>
      </c>
      <c r="D917" t="s">
        <v>33</v>
      </c>
      <c r="E917" t="s">
        <v>356</v>
      </c>
      <c r="F917" t="s">
        <v>347</v>
      </c>
      <c r="G917">
        <v>40</v>
      </c>
      <c r="H917" s="304">
        <v>0.39246055638705984</v>
      </c>
    </row>
    <row r="918" spans="1:8" x14ac:dyDescent="0.25">
      <c r="A918" t="s">
        <v>146</v>
      </c>
      <c r="B918" t="s">
        <v>350</v>
      </c>
      <c r="C918" t="s">
        <v>351</v>
      </c>
      <c r="D918" t="s">
        <v>33</v>
      </c>
      <c r="E918" t="s">
        <v>356</v>
      </c>
      <c r="F918" t="s">
        <v>348</v>
      </c>
      <c r="G918">
        <v>40</v>
      </c>
      <c r="H918" s="304">
        <v>0.39246055638705984</v>
      </c>
    </row>
    <row r="919" spans="1:8" x14ac:dyDescent="0.25">
      <c r="A919" t="s">
        <v>146</v>
      </c>
      <c r="B919" t="s">
        <v>350</v>
      </c>
      <c r="C919" t="s">
        <v>351</v>
      </c>
      <c r="D919" t="s">
        <v>34</v>
      </c>
      <c r="E919" t="s">
        <v>356</v>
      </c>
      <c r="F919" t="s">
        <v>340</v>
      </c>
      <c r="G919">
        <v>41</v>
      </c>
      <c r="H919" s="304">
        <v>10.019924976090852</v>
      </c>
    </row>
    <row r="920" spans="1:8" x14ac:dyDescent="0.25">
      <c r="A920" t="s">
        <v>146</v>
      </c>
      <c r="B920" t="s">
        <v>350</v>
      </c>
      <c r="C920" t="s">
        <v>351</v>
      </c>
      <c r="D920" t="s">
        <v>34</v>
      </c>
      <c r="E920" t="s">
        <v>356</v>
      </c>
      <c r="F920" t="s">
        <v>342</v>
      </c>
      <c r="G920">
        <v>41</v>
      </c>
      <c r="H920" s="304">
        <v>0.76124426400000011</v>
      </c>
    </row>
    <row r="921" spans="1:8" x14ac:dyDescent="0.25">
      <c r="A921" t="s">
        <v>146</v>
      </c>
      <c r="B921" t="s">
        <v>350</v>
      </c>
      <c r="C921" t="s">
        <v>351</v>
      </c>
      <c r="D921" t="s">
        <v>34</v>
      </c>
      <c r="E921" t="s">
        <v>356</v>
      </c>
      <c r="F921" t="s">
        <v>343</v>
      </c>
      <c r="G921">
        <v>41</v>
      </c>
      <c r="H921" s="304">
        <v>9.2586807120908521</v>
      </c>
    </row>
    <row r="922" spans="1:8" x14ac:dyDescent="0.25">
      <c r="A922" t="s">
        <v>146</v>
      </c>
      <c r="B922" t="s">
        <v>350</v>
      </c>
      <c r="C922" t="s">
        <v>351</v>
      </c>
      <c r="D922" t="s">
        <v>34</v>
      </c>
      <c r="E922" t="s">
        <v>356</v>
      </c>
      <c r="F922" t="s">
        <v>344</v>
      </c>
      <c r="G922">
        <v>41</v>
      </c>
      <c r="H922" s="304">
        <v>9.0735070978490349</v>
      </c>
    </row>
    <row r="923" spans="1:8" x14ac:dyDescent="0.25">
      <c r="A923" t="s">
        <v>146</v>
      </c>
      <c r="B923" t="s">
        <v>350</v>
      </c>
      <c r="C923" t="s">
        <v>351</v>
      </c>
      <c r="D923" t="s">
        <v>34</v>
      </c>
      <c r="E923" t="s">
        <v>356</v>
      </c>
      <c r="F923" t="s">
        <v>345</v>
      </c>
      <c r="G923">
        <v>41</v>
      </c>
      <c r="H923" s="304">
        <v>0</v>
      </c>
    </row>
    <row r="924" spans="1:8" x14ac:dyDescent="0.25">
      <c r="A924" t="s">
        <v>146</v>
      </c>
      <c r="B924" t="s">
        <v>350</v>
      </c>
      <c r="C924" t="s">
        <v>351</v>
      </c>
      <c r="D924" t="s">
        <v>34</v>
      </c>
      <c r="E924" t="s">
        <v>356</v>
      </c>
      <c r="F924" t="s">
        <v>346</v>
      </c>
      <c r="G924">
        <v>41</v>
      </c>
      <c r="H924" s="304">
        <v>0.45500000000000002</v>
      </c>
    </row>
    <row r="925" spans="1:8" x14ac:dyDescent="0.25">
      <c r="A925" t="s">
        <v>146</v>
      </c>
      <c r="B925" t="s">
        <v>350</v>
      </c>
      <c r="C925" t="s">
        <v>351</v>
      </c>
      <c r="D925" t="s">
        <v>34</v>
      </c>
      <c r="E925" t="s">
        <v>356</v>
      </c>
      <c r="F925" t="s">
        <v>347</v>
      </c>
      <c r="G925">
        <v>41</v>
      </c>
      <c r="H925" s="304">
        <v>4.1284457295213111</v>
      </c>
    </row>
    <row r="926" spans="1:8" x14ac:dyDescent="0.25">
      <c r="A926" t="s">
        <v>146</v>
      </c>
      <c r="B926" t="s">
        <v>350</v>
      </c>
      <c r="C926" t="s">
        <v>351</v>
      </c>
      <c r="D926" t="s">
        <v>34</v>
      </c>
      <c r="E926" t="s">
        <v>356</v>
      </c>
      <c r="F926" t="s">
        <v>348</v>
      </c>
      <c r="G926">
        <v>41</v>
      </c>
      <c r="H926" s="304">
        <v>0</v>
      </c>
    </row>
    <row r="927" spans="1:8" x14ac:dyDescent="0.25">
      <c r="A927" t="s">
        <v>146</v>
      </c>
      <c r="B927" t="s">
        <v>350</v>
      </c>
      <c r="C927" t="s">
        <v>351</v>
      </c>
      <c r="D927" t="s">
        <v>35</v>
      </c>
      <c r="E927" t="s">
        <v>356</v>
      </c>
      <c r="F927" t="s">
        <v>341</v>
      </c>
      <c r="G927">
        <v>42</v>
      </c>
      <c r="H927" s="304">
        <v>16.533869141</v>
      </c>
    </row>
    <row r="928" spans="1:8" x14ac:dyDescent="0.25">
      <c r="A928" t="s">
        <v>146</v>
      </c>
      <c r="B928" t="s">
        <v>350</v>
      </c>
      <c r="C928" t="s">
        <v>351</v>
      </c>
      <c r="D928" t="s">
        <v>35</v>
      </c>
      <c r="E928" t="s">
        <v>356</v>
      </c>
      <c r="F928" t="s">
        <v>343</v>
      </c>
      <c r="G928">
        <v>42</v>
      </c>
      <c r="H928" s="304">
        <v>16.533869141</v>
      </c>
    </row>
    <row r="929" spans="1:8" x14ac:dyDescent="0.25">
      <c r="A929" t="s">
        <v>146</v>
      </c>
      <c r="B929" t="s">
        <v>350</v>
      </c>
      <c r="C929" t="s">
        <v>351</v>
      </c>
      <c r="D929" t="s">
        <v>35</v>
      </c>
      <c r="E929" t="s">
        <v>356</v>
      </c>
      <c r="F929" t="s">
        <v>344</v>
      </c>
      <c r="G929">
        <v>42</v>
      </c>
      <c r="H929" s="304">
        <v>16.533869141</v>
      </c>
    </row>
    <row r="930" spans="1:8" x14ac:dyDescent="0.25">
      <c r="A930" t="s">
        <v>146</v>
      </c>
      <c r="B930" t="s">
        <v>350</v>
      </c>
      <c r="C930" t="s">
        <v>351</v>
      </c>
      <c r="D930" t="s">
        <v>35</v>
      </c>
      <c r="E930" t="s">
        <v>356</v>
      </c>
      <c r="F930" t="s">
        <v>345</v>
      </c>
      <c r="G930">
        <v>42</v>
      </c>
      <c r="H930" s="304">
        <v>0</v>
      </c>
    </row>
    <row r="931" spans="1:8" x14ac:dyDescent="0.25">
      <c r="A931" t="s">
        <v>146</v>
      </c>
      <c r="B931" t="s">
        <v>350</v>
      </c>
      <c r="C931" t="s">
        <v>351</v>
      </c>
      <c r="D931" t="s">
        <v>35</v>
      </c>
      <c r="E931" t="s">
        <v>356</v>
      </c>
      <c r="F931" t="s">
        <v>346</v>
      </c>
      <c r="G931">
        <v>42</v>
      </c>
      <c r="H931" s="304">
        <v>0.45500000000000002</v>
      </c>
    </row>
    <row r="932" spans="1:8" x14ac:dyDescent="0.25">
      <c r="A932" t="s">
        <v>146</v>
      </c>
      <c r="B932" t="s">
        <v>350</v>
      </c>
      <c r="C932" t="s">
        <v>351</v>
      </c>
      <c r="D932" t="s">
        <v>35</v>
      </c>
      <c r="E932" t="s">
        <v>356</v>
      </c>
      <c r="F932" t="s">
        <v>347</v>
      </c>
      <c r="G932">
        <v>42</v>
      </c>
      <c r="H932" s="304">
        <v>7.5229104591550007</v>
      </c>
    </row>
    <row r="933" spans="1:8" x14ac:dyDescent="0.25">
      <c r="A933" t="s">
        <v>146</v>
      </c>
      <c r="B933" t="s">
        <v>350</v>
      </c>
      <c r="C933" t="s">
        <v>351</v>
      </c>
      <c r="D933" t="s">
        <v>35</v>
      </c>
      <c r="E933" t="s">
        <v>356</v>
      </c>
      <c r="F933" t="s">
        <v>348</v>
      </c>
      <c r="G933">
        <v>42</v>
      </c>
      <c r="H933" s="304">
        <v>0</v>
      </c>
    </row>
    <row r="934" spans="1:8" x14ac:dyDescent="0.25">
      <c r="A934" t="s">
        <v>146</v>
      </c>
      <c r="B934" t="s">
        <v>350</v>
      </c>
      <c r="C934" t="s">
        <v>351</v>
      </c>
      <c r="D934" t="s">
        <v>36</v>
      </c>
      <c r="E934" t="s">
        <v>356</v>
      </c>
      <c r="F934" t="s">
        <v>340</v>
      </c>
      <c r="G934">
        <v>43</v>
      </c>
      <c r="H934" s="304">
        <v>0.3</v>
      </c>
    </row>
    <row r="935" spans="1:8" x14ac:dyDescent="0.25">
      <c r="A935" t="s">
        <v>146</v>
      </c>
      <c r="B935" t="s">
        <v>350</v>
      </c>
      <c r="C935" t="s">
        <v>351</v>
      </c>
      <c r="D935" t="s">
        <v>36</v>
      </c>
      <c r="E935" t="s">
        <v>356</v>
      </c>
      <c r="F935" t="s">
        <v>343</v>
      </c>
      <c r="G935">
        <v>43</v>
      </c>
      <c r="H935" s="304">
        <v>0.3</v>
      </c>
    </row>
    <row r="936" spans="1:8" x14ac:dyDescent="0.25">
      <c r="A936" t="s">
        <v>146</v>
      </c>
      <c r="B936" t="s">
        <v>350</v>
      </c>
      <c r="C936" t="s">
        <v>351</v>
      </c>
      <c r="D936" t="s">
        <v>36</v>
      </c>
      <c r="E936" t="s">
        <v>356</v>
      </c>
      <c r="F936" t="s">
        <v>344</v>
      </c>
      <c r="G936">
        <v>43</v>
      </c>
      <c r="H936" s="304">
        <v>0.3</v>
      </c>
    </row>
    <row r="937" spans="1:8" x14ac:dyDescent="0.25">
      <c r="A937" t="s">
        <v>146</v>
      </c>
      <c r="B937" t="s">
        <v>350</v>
      </c>
      <c r="C937" t="s">
        <v>351</v>
      </c>
      <c r="D937" t="s">
        <v>36</v>
      </c>
      <c r="E937" t="s">
        <v>356</v>
      </c>
      <c r="F937" t="s">
        <v>345</v>
      </c>
      <c r="G937">
        <v>43</v>
      </c>
      <c r="H937" s="304">
        <v>0</v>
      </c>
    </row>
    <row r="938" spans="1:8" x14ac:dyDescent="0.25">
      <c r="A938" t="s">
        <v>146</v>
      </c>
      <c r="B938" t="s">
        <v>350</v>
      </c>
      <c r="C938" t="s">
        <v>351</v>
      </c>
      <c r="D938" t="s">
        <v>36</v>
      </c>
      <c r="E938" t="s">
        <v>356</v>
      </c>
      <c r="F938" t="s">
        <v>346</v>
      </c>
      <c r="G938">
        <v>43</v>
      </c>
      <c r="H938" s="304">
        <v>0.625</v>
      </c>
    </row>
    <row r="939" spans="1:8" x14ac:dyDescent="0.25">
      <c r="A939" t="s">
        <v>146</v>
      </c>
      <c r="B939" t="s">
        <v>350</v>
      </c>
      <c r="C939" t="s">
        <v>351</v>
      </c>
      <c r="D939" t="s">
        <v>36</v>
      </c>
      <c r="E939" t="s">
        <v>356</v>
      </c>
      <c r="F939" t="s">
        <v>347</v>
      </c>
      <c r="G939">
        <v>43</v>
      </c>
      <c r="H939" s="304">
        <v>0.1875</v>
      </c>
    </row>
    <row r="940" spans="1:8" x14ac:dyDescent="0.25">
      <c r="A940" t="s">
        <v>146</v>
      </c>
      <c r="B940" t="s">
        <v>350</v>
      </c>
      <c r="C940" t="s">
        <v>351</v>
      </c>
      <c r="D940" t="s">
        <v>36</v>
      </c>
      <c r="E940" t="s">
        <v>356</v>
      </c>
      <c r="F940" t="s">
        <v>348</v>
      </c>
      <c r="G940">
        <v>43</v>
      </c>
      <c r="H940" s="304">
        <v>0</v>
      </c>
    </row>
    <row r="941" spans="1:8" x14ac:dyDescent="0.25">
      <c r="A941" t="s">
        <v>146</v>
      </c>
      <c r="B941" t="s">
        <v>350</v>
      </c>
      <c r="C941" t="s">
        <v>352</v>
      </c>
      <c r="D941" t="s">
        <v>38</v>
      </c>
      <c r="E941" t="s">
        <v>356</v>
      </c>
      <c r="F941" t="s">
        <v>340</v>
      </c>
      <c r="G941">
        <v>47</v>
      </c>
      <c r="H941" s="304">
        <v>9.2566481463973513</v>
      </c>
    </row>
    <row r="942" spans="1:8" x14ac:dyDescent="0.25">
      <c r="A942" t="s">
        <v>146</v>
      </c>
      <c r="B942" t="s">
        <v>350</v>
      </c>
      <c r="C942" t="s">
        <v>352</v>
      </c>
      <c r="D942" t="s">
        <v>38</v>
      </c>
      <c r="E942" t="s">
        <v>356</v>
      </c>
      <c r="F942" t="s">
        <v>342</v>
      </c>
      <c r="G942">
        <v>47</v>
      </c>
      <c r="H942" s="304">
        <v>0.70280589199999988</v>
      </c>
    </row>
    <row r="943" spans="1:8" x14ac:dyDescent="0.25">
      <c r="A943" t="s">
        <v>146</v>
      </c>
      <c r="B943" t="s">
        <v>350</v>
      </c>
      <c r="C943" t="s">
        <v>352</v>
      </c>
      <c r="D943" t="s">
        <v>38</v>
      </c>
      <c r="E943" t="s">
        <v>356</v>
      </c>
      <c r="F943" t="s">
        <v>343</v>
      </c>
      <c r="G943">
        <v>47</v>
      </c>
      <c r="H943" s="304">
        <v>8.5538422543973507</v>
      </c>
    </row>
    <row r="944" spans="1:8" x14ac:dyDescent="0.25">
      <c r="A944" t="s">
        <v>146</v>
      </c>
      <c r="B944" t="s">
        <v>350</v>
      </c>
      <c r="C944" t="s">
        <v>352</v>
      </c>
      <c r="D944" t="s">
        <v>38</v>
      </c>
      <c r="E944" t="s">
        <v>356</v>
      </c>
      <c r="F944" t="s">
        <v>344</v>
      </c>
      <c r="G944">
        <v>47</v>
      </c>
      <c r="H944" s="304">
        <v>8.5538422543973507</v>
      </c>
    </row>
    <row r="945" spans="1:8" x14ac:dyDescent="0.25">
      <c r="A945" t="s">
        <v>146</v>
      </c>
      <c r="B945" t="s">
        <v>350</v>
      </c>
      <c r="C945" t="s">
        <v>352</v>
      </c>
      <c r="D945" t="s">
        <v>38</v>
      </c>
      <c r="E945" t="s">
        <v>356</v>
      </c>
      <c r="F945" t="s">
        <v>345</v>
      </c>
      <c r="G945">
        <v>47</v>
      </c>
      <c r="H945" s="304">
        <v>8.5538422543973507</v>
      </c>
    </row>
    <row r="946" spans="1:8" x14ac:dyDescent="0.25">
      <c r="A946" t="s">
        <v>146</v>
      </c>
      <c r="B946" t="s">
        <v>350</v>
      </c>
      <c r="C946" t="s">
        <v>352</v>
      </c>
      <c r="D946" t="s">
        <v>38</v>
      </c>
      <c r="E946" t="s">
        <v>356</v>
      </c>
      <c r="F946" t="s">
        <v>346</v>
      </c>
      <c r="G946">
        <v>47</v>
      </c>
      <c r="H946" s="304">
        <v>0.33</v>
      </c>
    </row>
    <row r="947" spans="1:8" x14ac:dyDescent="0.25">
      <c r="A947" t="s">
        <v>146</v>
      </c>
      <c r="B947" t="s">
        <v>350</v>
      </c>
      <c r="C947" t="s">
        <v>352</v>
      </c>
      <c r="D947" t="s">
        <v>38</v>
      </c>
      <c r="E947" t="s">
        <v>356</v>
      </c>
      <c r="F947" t="s">
        <v>347</v>
      </c>
      <c r="G947">
        <v>47</v>
      </c>
      <c r="H947" s="304">
        <v>2.822767943951126</v>
      </c>
    </row>
    <row r="948" spans="1:8" x14ac:dyDescent="0.25">
      <c r="A948" t="s">
        <v>146</v>
      </c>
      <c r="B948" t="s">
        <v>350</v>
      </c>
      <c r="C948" t="s">
        <v>352</v>
      </c>
      <c r="D948" t="s">
        <v>38</v>
      </c>
      <c r="E948" t="s">
        <v>356</v>
      </c>
      <c r="F948" t="s">
        <v>348</v>
      </c>
      <c r="G948">
        <v>47</v>
      </c>
      <c r="H948" s="304">
        <v>2.822767943951126</v>
      </c>
    </row>
    <row r="949" spans="1:8" x14ac:dyDescent="0.25">
      <c r="A949" t="s">
        <v>146</v>
      </c>
      <c r="B949" t="s">
        <v>350</v>
      </c>
      <c r="C949" t="s">
        <v>352</v>
      </c>
      <c r="D949" t="s">
        <v>39</v>
      </c>
      <c r="E949" t="s">
        <v>356</v>
      </c>
      <c r="F949" t="s">
        <v>340</v>
      </c>
      <c r="G949">
        <v>48</v>
      </c>
      <c r="H949" s="304">
        <v>3.083723840445836</v>
      </c>
    </row>
    <row r="950" spans="1:8" x14ac:dyDescent="0.25">
      <c r="A950" t="s">
        <v>146</v>
      </c>
      <c r="B950" t="s">
        <v>350</v>
      </c>
      <c r="C950" t="s">
        <v>352</v>
      </c>
      <c r="D950" t="s">
        <v>39</v>
      </c>
      <c r="E950" t="s">
        <v>356</v>
      </c>
      <c r="F950" t="s">
        <v>343</v>
      </c>
      <c r="G950">
        <v>48</v>
      </c>
      <c r="H950" s="304">
        <v>3.083723840445836</v>
      </c>
    </row>
    <row r="951" spans="1:8" x14ac:dyDescent="0.25">
      <c r="A951" t="s">
        <v>146</v>
      </c>
      <c r="B951" t="s">
        <v>350</v>
      </c>
      <c r="C951" t="s">
        <v>352</v>
      </c>
      <c r="D951" t="s">
        <v>39</v>
      </c>
      <c r="E951" t="s">
        <v>356</v>
      </c>
      <c r="F951" t="s">
        <v>344</v>
      </c>
      <c r="G951">
        <v>48</v>
      </c>
      <c r="H951" s="304">
        <v>3.083723840445836</v>
      </c>
    </row>
    <row r="952" spans="1:8" x14ac:dyDescent="0.25">
      <c r="A952" t="s">
        <v>146</v>
      </c>
      <c r="B952" t="s">
        <v>350</v>
      </c>
      <c r="C952" t="s">
        <v>352</v>
      </c>
      <c r="D952" t="s">
        <v>39</v>
      </c>
      <c r="E952" t="s">
        <v>356</v>
      </c>
      <c r="F952" t="s">
        <v>345</v>
      </c>
      <c r="G952">
        <v>48</v>
      </c>
      <c r="H952" s="304">
        <v>0</v>
      </c>
    </row>
    <row r="953" spans="1:8" x14ac:dyDescent="0.25">
      <c r="A953" t="s">
        <v>146</v>
      </c>
      <c r="B953" t="s">
        <v>350</v>
      </c>
      <c r="C953" t="s">
        <v>352</v>
      </c>
      <c r="D953" t="s">
        <v>39</v>
      </c>
      <c r="E953" t="s">
        <v>356</v>
      </c>
      <c r="F953" t="s">
        <v>346</v>
      </c>
      <c r="G953">
        <v>48</v>
      </c>
      <c r="H953" s="304">
        <v>0.33</v>
      </c>
    </row>
    <row r="954" spans="1:8" x14ac:dyDescent="0.25">
      <c r="A954" t="s">
        <v>146</v>
      </c>
      <c r="B954" t="s">
        <v>350</v>
      </c>
      <c r="C954" t="s">
        <v>352</v>
      </c>
      <c r="D954" t="s">
        <v>39</v>
      </c>
      <c r="E954" t="s">
        <v>356</v>
      </c>
      <c r="F954" t="s">
        <v>347</v>
      </c>
      <c r="G954">
        <v>48</v>
      </c>
      <c r="H954" s="304">
        <v>1.0176288673471259</v>
      </c>
    </row>
    <row r="955" spans="1:8" x14ac:dyDescent="0.25">
      <c r="A955" t="s">
        <v>146</v>
      </c>
      <c r="B955" t="s">
        <v>350</v>
      </c>
      <c r="C955" t="s">
        <v>352</v>
      </c>
      <c r="D955" t="s">
        <v>39</v>
      </c>
      <c r="E955" t="s">
        <v>356</v>
      </c>
      <c r="F955" t="s">
        <v>348</v>
      </c>
      <c r="G955">
        <v>48</v>
      </c>
      <c r="H955" s="304">
        <v>0</v>
      </c>
    </row>
    <row r="956" spans="1:8" x14ac:dyDescent="0.25">
      <c r="A956" t="s">
        <v>146</v>
      </c>
      <c r="B956" t="s">
        <v>350</v>
      </c>
      <c r="C956" t="s">
        <v>352</v>
      </c>
      <c r="D956" t="s">
        <v>40</v>
      </c>
      <c r="E956" t="s">
        <v>356</v>
      </c>
      <c r="F956" t="s">
        <v>341</v>
      </c>
      <c r="G956">
        <v>49</v>
      </c>
      <c r="H956" s="304">
        <v>0.57610459800000002</v>
      </c>
    </row>
    <row r="957" spans="1:8" x14ac:dyDescent="0.25">
      <c r="A957" t="s">
        <v>146</v>
      </c>
      <c r="B957" t="s">
        <v>350</v>
      </c>
      <c r="C957" t="s">
        <v>352</v>
      </c>
      <c r="D957" t="s">
        <v>40</v>
      </c>
      <c r="E957" t="s">
        <v>356</v>
      </c>
      <c r="F957" t="s">
        <v>343</v>
      </c>
      <c r="G957">
        <v>49</v>
      </c>
      <c r="H957" s="304">
        <v>0.57610459800000002</v>
      </c>
    </row>
    <row r="958" spans="1:8" x14ac:dyDescent="0.25">
      <c r="A958" t="s">
        <v>146</v>
      </c>
      <c r="B958" t="s">
        <v>350</v>
      </c>
      <c r="C958" t="s">
        <v>352</v>
      </c>
      <c r="D958" t="s">
        <v>40</v>
      </c>
      <c r="E958" t="s">
        <v>356</v>
      </c>
      <c r="F958" t="s">
        <v>344</v>
      </c>
      <c r="G958">
        <v>49</v>
      </c>
      <c r="H958" s="304">
        <v>0.57610459800000002</v>
      </c>
    </row>
    <row r="959" spans="1:8" x14ac:dyDescent="0.25">
      <c r="A959" t="s">
        <v>146</v>
      </c>
      <c r="B959" t="s">
        <v>350</v>
      </c>
      <c r="C959" t="s">
        <v>352</v>
      </c>
      <c r="D959" t="s">
        <v>40</v>
      </c>
      <c r="E959" t="s">
        <v>356</v>
      </c>
      <c r="F959" t="s">
        <v>345</v>
      </c>
      <c r="G959">
        <v>49</v>
      </c>
      <c r="H959" s="304">
        <v>0</v>
      </c>
    </row>
    <row r="960" spans="1:8" x14ac:dyDescent="0.25">
      <c r="A960" t="s">
        <v>146</v>
      </c>
      <c r="B960" t="s">
        <v>350</v>
      </c>
      <c r="C960" t="s">
        <v>352</v>
      </c>
      <c r="D960" t="s">
        <v>40</v>
      </c>
      <c r="E960" t="s">
        <v>356</v>
      </c>
      <c r="F960" t="s">
        <v>346</v>
      </c>
      <c r="G960">
        <v>49</v>
      </c>
      <c r="H960" s="304">
        <v>0.33</v>
      </c>
    </row>
    <row r="961" spans="1:8" x14ac:dyDescent="0.25">
      <c r="A961" t="s">
        <v>146</v>
      </c>
      <c r="B961" t="s">
        <v>350</v>
      </c>
      <c r="C961" t="s">
        <v>352</v>
      </c>
      <c r="D961" t="s">
        <v>40</v>
      </c>
      <c r="E961" t="s">
        <v>356</v>
      </c>
      <c r="F961" t="s">
        <v>347</v>
      </c>
      <c r="G961">
        <v>49</v>
      </c>
      <c r="H961" s="304">
        <v>0.19011451734000001</v>
      </c>
    </row>
    <row r="962" spans="1:8" x14ac:dyDescent="0.25">
      <c r="A962" t="s">
        <v>146</v>
      </c>
      <c r="B962" t="s">
        <v>350</v>
      </c>
      <c r="C962" t="s">
        <v>352</v>
      </c>
      <c r="D962" t="s">
        <v>40</v>
      </c>
      <c r="E962" t="s">
        <v>356</v>
      </c>
      <c r="F962" t="s">
        <v>348</v>
      </c>
      <c r="G962">
        <v>49</v>
      </c>
      <c r="H962" s="304">
        <v>0</v>
      </c>
    </row>
    <row r="963" spans="1:8" x14ac:dyDescent="0.25">
      <c r="A963" t="s">
        <v>146</v>
      </c>
      <c r="B963" t="s">
        <v>350</v>
      </c>
      <c r="C963" t="s">
        <v>353</v>
      </c>
      <c r="D963" t="s">
        <v>42</v>
      </c>
      <c r="E963" t="s">
        <v>356</v>
      </c>
      <c r="F963" t="s">
        <v>340</v>
      </c>
      <c r="G963">
        <v>53</v>
      </c>
      <c r="H963" s="304">
        <v>4.8177696230790064</v>
      </c>
    </row>
    <row r="964" spans="1:8" x14ac:dyDescent="0.25">
      <c r="A964" t="s">
        <v>146</v>
      </c>
      <c r="B964" t="s">
        <v>350</v>
      </c>
      <c r="C964" t="s">
        <v>353</v>
      </c>
      <c r="D964" t="s">
        <v>42</v>
      </c>
      <c r="E964" t="s">
        <v>356</v>
      </c>
      <c r="F964" t="s">
        <v>342</v>
      </c>
      <c r="G964">
        <v>53</v>
      </c>
      <c r="H964" s="304">
        <v>0.91194492199999999</v>
      </c>
    </row>
    <row r="965" spans="1:8" x14ac:dyDescent="0.25">
      <c r="A965" t="s">
        <v>146</v>
      </c>
      <c r="B965" t="s">
        <v>350</v>
      </c>
      <c r="C965" t="s">
        <v>353</v>
      </c>
      <c r="D965" t="s">
        <v>42</v>
      </c>
      <c r="E965" t="s">
        <v>356</v>
      </c>
      <c r="F965" t="s">
        <v>343</v>
      </c>
      <c r="G965">
        <v>53</v>
      </c>
      <c r="H965" s="304">
        <v>3.9058247010790064</v>
      </c>
    </row>
    <row r="966" spans="1:8" x14ac:dyDescent="0.25">
      <c r="A966" t="s">
        <v>146</v>
      </c>
      <c r="B966" t="s">
        <v>350</v>
      </c>
      <c r="C966" t="s">
        <v>353</v>
      </c>
      <c r="D966" t="s">
        <v>42</v>
      </c>
      <c r="E966" t="s">
        <v>356</v>
      </c>
      <c r="F966" t="s">
        <v>344</v>
      </c>
      <c r="G966">
        <v>53</v>
      </c>
      <c r="H966" s="304">
        <v>3.9058247010790064</v>
      </c>
    </row>
    <row r="967" spans="1:8" x14ac:dyDescent="0.25">
      <c r="A967" t="s">
        <v>146</v>
      </c>
      <c r="B967" t="s">
        <v>350</v>
      </c>
      <c r="C967" t="s">
        <v>353</v>
      </c>
      <c r="D967" t="s">
        <v>42</v>
      </c>
      <c r="E967" t="s">
        <v>356</v>
      </c>
      <c r="F967" t="s">
        <v>345</v>
      </c>
      <c r="G967">
        <v>53</v>
      </c>
      <c r="H967" s="304">
        <v>3.9058247010790064</v>
      </c>
    </row>
    <row r="968" spans="1:8" x14ac:dyDescent="0.25">
      <c r="A968" t="s">
        <v>146</v>
      </c>
      <c r="B968" t="s">
        <v>350</v>
      </c>
      <c r="C968" t="s">
        <v>353</v>
      </c>
      <c r="D968" t="s">
        <v>42</v>
      </c>
      <c r="E968" t="s">
        <v>356</v>
      </c>
      <c r="F968" t="s">
        <v>346</v>
      </c>
      <c r="G968">
        <v>53</v>
      </c>
      <c r="H968" s="304">
        <v>0.36</v>
      </c>
    </row>
    <row r="969" spans="1:8" x14ac:dyDescent="0.25">
      <c r="A969" t="s">
        <v>146</v>
      </c>
      <c r="B969" t="s">
        <v>350</v>
      </c>
      <c r="C969" t="s">
        <v>353</v>
      </c>
      <c r="D969" t="s">
        <v>42</v>
      </c>
      <c r="E969" t="s">
        <v>356</v>
      </c>
      <c r="F969" t="s">
        <v>347</v>
      </c>
      <c r="G969">
        <v>53</v>
      </c>
      <c r="H969" s="304">
        <v>1.4060968923884423</v>
      </c>
    </row>
    <row r="970" spans="1:8" x14ac:dyDescent="0.25">
      <c r="A970" t="s">
        <v>146</v>
      </c>
      <c r="B970" t="s">
        <v>350</v>
      </c>
      <c r="C970" t="s">
        <v>353</v>
      </c>
      <c r="D970" t="s">
        <v>42</v>
      </c>
      <c r="E970" t="s">
        <v>356</v>
      </c>
      <c r="F970" t="s">
        <v>348</v>
      </c>
      <c r="G970">
        <v>53</v>
      </c>
      <c r="H970" s="304">
        <v>1.4060968923884423</v>
      </c>
    </row>
    <row r="971" spans="1:8" x14ac:dyDescent="0.25">
      <c r="A971" t="s">
        <v>146</v>
      </c>
      <c r="B971" t="s">
        <v>350</v>
      </c>
      <c r="C971" t="s">
        <v>353</v>
      </c>
      <c r="D971" t="s">
        <v>43</v>
      </c>
      <c r="E971" t="s">
        <v>356</v>
      </c>
      <c r="F971" t="s">
        <v>340</v>
      </c>
      <c r="G971">
        <v>54</v>
      </c>
      <c r="H971" s="304">
        <v>0.555553670214054</v>
      </c>
    </row>
    <row r="972" spans="1:8" x14ac:dyDescent="0.25">
      <c r="A972" t="s">
        <v>146</v>
      </c>
      <c r="B972" t="s">
        <v>350</v>
      </c>
      <c r="C972" t="s">
        <v>353</v>
      </c>
      <c r="D972" t="s">
        <v>43</v>
      </c>
      <c r="E972" t="s">
        <v>356</v>
      </c>
      <c r="F972" t="s">
        <v>343</v>
      </c>
      <c r="G972">
        <v>54</v>
      </c>
      <c r="H972" s="304">
        <v>0.555553670214054</v>
      </c>
    </row>
    <row r="973" spans="1:8" x14ac:dyDescent="0.25">
      <c r="A973" t="s">
        <v>146</v>
      </c>
      <c r="B973" t="s">
        <v>350</v>
      </c>
      <c r="C973" t="s">
        <v>353</v>
      </c>
      <c r="D973" t="s">
        <v>43</v>
      </c>
      <c r="E973" t="s">
        <v>356</v>
      </c>
      <c r="F973" t="s">
        <v>344</v>
      </c>
      <c r="G973">
        <v>54</v>
      </c>
      <c r="H973" s="304">
        <v>0.555553670214054</v>
      </c>
    </row>
    <row r="974" spans="1:8" x14ac:dyDescent="0.25">
      <c r="A974" t="s">
        <v>146</v>
      </c>
      <c r="B974" t="s">
        <v>350</v>
      </c>
      <c r="C974" t="s">
        <v>353</v>
      </c>
      <c r="D974" t="s">
        <v>43</v>
      </c>
      <c r="E974" t="s">
        <v>356</v>
      </c>
      <c r="F974" t="s">
        <v>345</v>
      </c>
      <c r="G974">
        <v>54</v>
      </c>
      <c r="H974" s="304">
        <v>0</v>
      </c>
    </row>
    <row r="975" spans="1:8" x14ac:dyDescent="0.25">
      <c r="A975" t="s">
        <v>146</v>
      </c>
      <c r="B975" t="s">
        <v>350</v>
      </c>
      <c r="C975" t="s">
        <v>353</v>
      </c>
      <c r="D975" t="s">
        <v>43</v>
      </c>
      <c r="E975" t="s">
        <v>356</v>
      </c>
      <c r="F975" t="s">
        <v>346</v>
      </c>
      <c r="G975">
        <v>54</v>
      </c>
      <c r="H975" s="304">
        <v>0.36</v>
      </c>
    </row>
    <row r="976" spans="1:8" x14ac:dyDescent="0.25">
      <c r="A976" t="s">
        <v>146</v>
      </c>
      <c r="B976" t="s">
        <v>350</v>
      </c>
      <c r="C976" t="s">
        <v>353</v>
      </c>
      <c r="D976" t="s">
        <v>43</v>
      </c>
      <c r="E976" t="s">
        <v>356</v>
      </c>
      <c r="F976" t="s">
        <v>347</v>
      </c>
      <c r="G976">
        <v>54</v>
      </c>
      <c r="H976" s="304">
        <v>0.19999932127705944</v>
      </c>
    </row>
    <row r="977" spans="1:8" x14ac:dyDescent="0.25">
      <c r="A977" t="s">
        <v>146</v>
      </c>
      <c r="B977" t="s">
        <v>350</v>
      </c>
      <c r="C977" t="s">
        <v>353</v>
      </c>
      <c r="D977" t="s">
        <v>43</v>
      </c>
      <c r="E977" t="s">
        <v>356</v>
      </c>
      <c r="F977" t="s">
        <v>348</v>
      </c>
      <c r="G977">
        <v>54</v>
      </c>
      <c r="H977" s="304">
        <v>0</v>
      </c>
    </row>
    <row r="978" spans="1:8" x14ac:dyDescent="0.25">
      <c r="A978" t="s">
        <v>146</v>
      </c>
      <c r="B978" t="s">
        <v>350</v>
      </c>
      <c r="C978" t="s">
        <v>353</v>
      </c>
      <c r="D978" t="s">
        <v>44</v>
      </c>
      <c r="E978" t="s">
        <v>356</v>
      </c>
      <c r="F978" t="s">
        <v>341</v>
      </c>
      <c r="G978">
        <v>55</v>
      </c>
      <c r="H978" s="304">
        <v>2.3518591289999997</v>
      </c>
    </row>
    <row r="979" spans="1:8" x14ac:dyDescent="0.25">
      <c r="A979" t="s">
        <v>146</v>
      </c>
      <c r="B979" t="s">
        <v>350</v>
      </c>
      <c r="C979" t="s">
        <v>353</v>
      </c>
      <c r="D979" t="s">
        <v>44</v>
      </c>
      <c r="E979" t="s">
        <v>356</v>
      </c>
      <c r="F979" t="s">
        <v>343</v>
      </c>
      <c r="G979">
        <v>55</v>
      </c>
      <c r="H979" s="304">
        <v>2.3518591289999997</v>
      </c>
    </row>
    <row r="980" spans="1:8" x14ac:dyDescent="0.25">
      <c r="A980" t="s">
        <v>146</v>
      </c>
      <c r="B980" t="s">
        <v>350</v>
      </c>
      <c r="C980" t="s">
        <v>353</v>
      </c>
      <c r="D980" t="s">
        <v>44</v>
      </c>
      <c r="E980" t="s">
        <v>356</v>
      </c>
      <c r="F980" t="s">
        <v>344</v>
      </c>
      <c r="G980">
        <v>55</v>
      </c>
      <c r="H980" s="304">
        <v>2.3518591289999997</v>
      </c>
    </row>
    <row r="981" spans="1:8" x14ac:dyDescent="0.25">
      <c r="A981" t="s">
        <v>146</v>
      </c>
      <c r="B981" t="s">
        <v>350</v>
      </c>
      <c r="C981" t="s">
        <v>353</v>
      </c>
      <c r="D981" t="s">
        <v>44</v>
      </c>
      <c r="E981" t="s">
        <v>356</v>
      </c>
      <c r="F981" t="s">
        <v>345</v>
      </c>
      <c r="G981">
        <v>55</v>
      </c>
      <c r="H981" s="304">
        <v>0</v>
      </c>
    </row>
    <row r="982" spans="1:8" x14ac:dyDescent="0.25">
      <c r="A982" t="s">
        <v>146</v>
      </c>
      <c r="B982" t="s">
        <v>350</v>
      </c>
      <c r="C982" t="s">
        <v>353</v>
      </c>
      <c r="D982" t="s">
        <v>44</v>
      </c>
      <c r="E982" t="s">
        <v>356</v>
      </c>
      <c r="F982" t="s">
        <v>346</v>
      </c>
      <c r="G982">
        <v>55</v>
      </c>
      <c r="H982" s="304">
        <v>0.36</v>
      </c>
    </row>
    <row r="983" spans="1:8" x14ac:dyDescent="0.25">
      <c r="A983" t="s">
        <v>146</v>
      </c>
      <c r="B983" t="s">
        <v>350</v>
      </c>
      <c r="C983" t="s">
        <v>353</v>
      </c>
      <c r="D983" t="s">
        <v>44</v>
      </c>
      <c r="E983" t="s">
        <v>356</v>
      </c>
      <c r="F983" t="s">
        <v>347</v>
      </c>
      <c r="G983">
        <v>55</v>
      </c>
      <c r="H983" s="304">
        <v>0.84666928643999984</v>
      </c>
    </row>
    <row r="984" spans="1:8" x14ac:dyDescent="0.25">
      <c r="A984" t="s">
        <v>146</v>
      </c>
      <c r="B984" t="s">
        <v>350</v>
      </c>
      <c r="C984" t="s">
        <v>353</v>
      </c>
      <c r="D984" t="s">
        <v>44</v>
      </c>
      <c r="E984" t="s">
        <v>356</v>
      </c>
      <c r="F984" t="s">
        <v>348</v>
      </c>
      <c r="G984">
        <v>55</v>
      </c>
      <c r="H984" s="304">
        <v>0</v>
      </c>
    </row>
    <row r="985" spans="1:8" x14ac:dyDescent="0.25">
      <c r="A985" t="s">
        <v>146</v>
      </c>
      <c r="B985" t="s">
        <v>350</v>
      </c>
      <c r="C985" t="s">
        <v>48</v>
      </c>
      <c r="D985" t="s">
        <v>46</v>
      </c>
      <c r="E985" t="s">
        <v>356</v>
      </c>
      <c r="F985" t="s">
        <v>340</v>
      </c>
      <c r="G985">
        <v>59</v>
      </c>
      <c r="H985" s="304">
        <v>0</v>
      </c>
    </row>
    <row r="986" spans="1:8" x14ac:dyDescent="0.25">
      <c r="A986" t="s">
        <v>146</v>
      </c>
      <c r="B986" t="s">
        <v>350</v>
      </c>
      <c r="C986" t="s">
        <v>48</v>
      </c>
      <c r="D986" t="s">
        <v>46</v>
      </c>
      <c r="E986" t="s">
        <v>356</v>
      </c>
      <c r="F986" t="s">
        <v>341</v>
      </c>
      <c r="G986">
        <v>59</v>
      </c>
      <c r="H986" s="304">
        <v>1.4145646990000003</v>
      </c>
    </row>
    <row r="987" spans="1:8" x14ac:dyDescent="0.25">
      <c r="A987" t="s">
        <v>146</v>
      </c>
      <c r="B987" t="s">
        <v>350</v>
      </c>
      <c r="C987" t="s">
        <v>48</v>
      </c>
      <c r="D987" t="s">
        <v>46</v>
      </c>
      <c r="E987" t="s">
        <v>356</v>
      </c>
      <c r="F987" t="s">
        <v>342</v>
      </c>
      <c r="G987">
        <v>59</v>
      </c>
      <c r="H987" s="304">
        <v>8.120717600000002E-2</v>
      </c>
    </row>
    <row r="988" spans="1:8" x14ac:dyDescent="0.25">
      <c r="A988" t="s">
        <v>146</v>
      </c>
      <c r="B988" t="s">
        <v>350</v>
      </c>
      <c r="C988" t="s">
        <v>48</v>
      </c>
      <c r="D988" t="s">
        <v>46</v>
      </c>
      <c r="E988" t="s">
        <v>356</v>
      </c>
      <c r="F988" t="s">
        <v>343</v>
      </c>
      <c r="G988">
        <v>59</v>
      </c>
      <c r="H988" s="304">
        <v>1.3333575230000003</v>
      </c>
    </row>
    <row r="989" spans="1:8" x14ac:dyDescent="0.25">
      <c r="A989" t="s">
        <v>146</v>
      </c>
      <c r="B989" t="s">
        <v>350</v>
      </c>
      <c r="C989" t="s">
        <v>48</v>
      </c>
      <c r="D989" t="s">
        <v>46</v>
      </c>
      <c r="E989" t="s">
        <v>356</v>
      </c>
      <c r="F989" t="s">
        <v>344</v>
      </c>
      <c r="G989">
        <v>59</v>
      </c>
      <c r="H989" s="304">
        <v>1.3333575230000003</v>
      </c>
    </row>
    <row r="990" spans="1:8" x14ac:dyDescent="0.25">
      <c r="A990" t="s">
        <v>146</v>
      </c>
      <c r="B990" t="s">
        <v>350</v>
      </c>
      <c r="C990" t="s">
        <v>48</v>
      </c>
      <c r="D990" t="s">
        <v>46</v>
      </c>
      <c r="E990" t="s">
        <v>356</v>
      </c>
      <c r="F990" t="s">
        <v>345</v>
      </c>
      <c r="G990">
        <v>59</v>
      </c>
      <c r="H990" s="304">
        <v>-8.120717600000002E-2</v>
      </c>
    </row>
    <row r="991" spans="1:8" x14ac:dyDescent="0.25">
      <c r="A991" t="s">
        <v>146</v>
      </c>
      <c r="B991" t="s">
        <v>350</v>
      </c>
      <c r="C991" t="s">
        <v>48</v>
      </c>
      <c r="D991" t="s">
        <v>46</v>
      </c>
      <c r="E991" t="s">
        <v>356</v>
      </c>
      <c r="F991" t="s">
        <v>346</v>
      </c>
      <c r="G991">
        <v>59</v>
      </c>
      <c r="H991" s="304">
        <v>0.16</v>
      </c>
    </row>
    <row r="992" spans="1:8" x14ac:dyDescent="0.25">
      <c r="A992" t="s">
        <v>146</v>
      </c>
      <c r="B992" t="s">
        <v>350</v>
      </c>
      <c r="C992" t="s">
        <v>48</v>
      </c>
      <c r="D992" t="s">
        <v>46</v>
      </c>
      <c r="E992" t="s">
        <v>356</v>
      </c>
      <c r="F992" t="s">
        <v>347</v>
      </c>
      <c r="G992">
        <v>59</v>
      </c>
      <c r="H992" s="304">
        <v>0.21333720368000006</v>
      </c>
    </row>
    <row r="993" spans="1:8" x14ac:dyDescent="0.25">
      <c r="A993" t="s">
        <v>146</v>
      </c>
      <c r="B993" t="s">
        <v>350</v>
      </c>
      <c r="C993" t="s">
        <v>48</v>
      </c>
      <c r="D993" t="s">
        <v>46</v>
      </c>
      <c r="E993" t="s">
        <v>356</v>
      </c>
      <c r="F993" t="s">
        <v>348</v>
      </c>
      <c r="G993">
        <v>59</v>
      </c>
      <c r="H993" s="304">
        <v>-1.2993148160000004E-2</v>
      </c>
    </row>
    <row r="994" spans="1:8" x14ac:dyDescent="0.25">
      <c r="A994" t="s">
        <v>146</v>
      </c>
      <c r="B994" t="s">
        <v>350</v>
      </c>
      <c r="C994" t="s">
        <v>48</v>
      </c>
      <c r="D994" t="s">
        <v>47</v>
      </c>
      <c r="E994" t="s">
        <v>356</v>
      </c>
      <c r="F994" t="s">
        <v>340</v>
      </c>
      <c r="G994">
        <v>60</v>
      </c>
      <c r="H994" s="304">
        <v>0.36799999999999999</v>
      </c>
    </row>
    <row r="995" spans="1:8" x14ac:dyDescent="0.25">
      <c r="A995" t="s">
        <v>146</v>
      </c>
      <c r="B995" t="s">
        <v>350</v>
      </c>
      <c r="C995" t="s">
        <v>48</v>
      </c>
      <c r="D995" t="s">
        <v>47</v>
      </c>
      <c r="E995" t="s">
        <v>356</v>
      </c>
      <c r="F995" t="s">
        <v>341</v>
      </c>
      <c r="G995">
        <v>60</v>
      </c>
      <c r="H995" s="304">
        <v>4.4547326999999998E-2</v>
      </c>
    </row>
    <row r="996" spans="1:8" x14ac:dyDescent="0.25">
      <c r="A996" t="s">
        <v>146</v>
      </c>
      <c r="B996" t="s">
        <v>350</v>
      </c>
      <c r="C996" t="s">
        <v>48</v>
      </c>
      <c r="D996" t="s">
        <v>47</v>
      </c>
      <c r="E996" t="s">
        <v>356</v>
      </c>
      <c r="F996" t="s">
        <v>342</v>
      </c>
      <c r="G996">
        <v>60</v>
      </c>
      <c r="H996" s="304">
        <v>7.2077280000000001E-3</v>
      </c>
    </row>
    <row r="997" spans="1:8" x14ac:dyDescent="0.25">
      <c r="A997" t="s">
        <v>146</v>
      </c>
      <c r="B997" t="s">
        <v>350</v>
      </c>
      <c r="C997" t="s">
        <v>48</v>
      </c>
      <c r="D997" t="s">
        <v>47</v>
      </c>
      <c r="E997" t="s">
        <v>356</v>
      </c>
      <c r="F997" t="s">
        <v>343</v>
      </c>
      <c r="G997">
        <v>60</v>
      </c>
      <c r="H997" s="304">
        <v>0.40533959899999994</v>
      </c>
    </row>
    <row r="998" spans="1:8" x14ac:dyDescent="0.25">
      <c r="A998" t="s">
        <v>146</v>
      </c>
      <c r="B998" t="s">
        <v>350</v>
      </c>
      <c r="C998" t="s">
        <v>48</v>
      </c>
      <c r="D998" t="s">
        <v>47</v>
      </c>
      <c r="E998" t="s">
        <v>356</v>
      </c>
      <c r="F998" t="s">
        <v>344</v>
      </c>
      <c r="G998">
        <v>60</v>
      </c>
      <c r="H998" s="304">
        <v>0.40533959899999994</v>
      </c>
    </row>
    <row r="999" spans="1:8" x14ac:dyDescent="0.25">
      <c r="A999" t="s">
        <v>146</v>
      </c>
      <c r="B999" t="s">
        <v>350</v>
      </c>
      <c r="C999" t="s">
        <v>48</v>
      </c>
      <c r="D999" t="s">
        <v>47</v>
      </c>
      <c r="E999" t="s">
        <v>356</v>
      </c>
      <c r="F999" t="s">
        <v>345</v>
      </c>
      <c r="G999">
        <v>60</v>
      </c>
      <c r="H999" s="304">
        <v>0</v>
      </c>
    </row>
    <row r="1000" spans="1:8" x14ac:dyDescent="0.25">
      <c r="A1000" t="s">
        <v>146</v>
      </c>
      <c r="B1000" t="s">
        <v>350</v>
      </c>
      <c r="C1000" t="s">
        <v>48</v>
      </c>
      <c r="D1000" t="s">
        <v>47</v>
      </c>
      <c r="E1000" t="s">
        <v>356</v>
      </c>
      <c r="F1000" t="s">
        <v>346</v>
      </c>
      <c r="G1000">
        <v>60</v>
      </c>
      <c r="H1000" s="304">
        <v>0.34</v>
      </c>
    </row>
    <row r="1001" spans="1:8" x14ac:dyDescent="0.25">
      <c r="A1001" t="s">
        <v>146</v>
      </c>
      <c r="B1001" t="s">
        <v>350</v>
      </c>
      <c r="C1001" t="s">
        <v>48</v>
      </c>
      <c r="D1001" t="s">
        <v>47</v>
      </c>
      <c r="E1001" t="s">
        <v>356</v>
      </c>
      <c r="F1001" t="s">
        <v>347</v>
      </c>
      <c r="G1001">
        <v>60</v>
      </c>
      <c r="H1001" s="304">
        <v>0.13781546366</v>
      </c>
    </row>
    <row r="1002" spans="1:8" x14ac:dyDescent="0.25">
      <c r="A1002" t="s">
        <v>146</v>
      </c>
      <c r="B1002" t="s">
        <v>350</v>
      </c>
      <c r="C1002" t="s">
        <v>48</v>
      </c>
      <c r="D1002" t="s">
        <v>47</v>
      </c>
      <c r="E1002" t="s">
        <v>356</v>
      </c>
      <c r="F1002" t="s">
        <v>348</v>
      </c>
      <c r="G1002">
        <v>60</v>
      </c>
      <c r="H1002" s="304">
        <v>0</v>
      </c>
    </row>
    <row r="1003" spans="1:8" x14ac:dyDescent="0.25">
      <c r="A1003" t="s">
        <v>146</v>
      </c>
      <c r="B1003" t="s">
        <v>350</v>
      </c>
      <c r="C1003" t="s">
        <v>48</v>
      </c>
      <c r="D1003" t="s">
        <v>48</v>
      </c>
      <c r="E1003" t="s">
        <v>356</v>
      </c>
      <c r="F1003" t="s">
        <v>340</v>
      </c>
      <c r="G1003">
        <v>61</v>
      </c>
      <c r="H1003" s="304">
        <v>0.22700000000000001</v>
      </c>
    </row>
    <row r="1004" spans="1:8" x14ac:dyDescent="0.25">
      <c r="A1004" t="s">
        <v>146</v>
      </c>
      <c r="B1004" t="s">
        <v>350</v>
      </c>
      <c r="C1004" t="s">
        <v>48</v>
      </c>
      <c r="D1004" t="s">
        <v>48</v>
      </c>
      <c r="E1004" t="s">
        <v>356</v>
      </c>
      <c r="F1004" t="s">
        <v>341</v>
      </c>
      <c r="G1004">
        <v>61</v>
      </c>
      <c r="H1004" s="304">
        <v>3.3651316000000008E-2</v>
      </c>
    </row>
    <row r="1005" spans="1:8" x14ac:dyDescent="0.25">
      <c r="A1005" t="s">
        <v>146</v>
      </c>
      <c r="B1005" t="s">
        <v>350</v>
      </c>
      <c r="C1005" t="s">
        <v>48</v>
      </c>
      <c r="D1005" t="s">
        <v>48</v>
      </c>
      <c r="E1005" t="s">
        <v>356</v>
      </c>
      <c r="F1005" t="s">
        <v>342</v>
      </c>
      <c r="G1005">
        <v>61</v>
      </c>
      <c r="H1005" s="304">
        <v>2.8089162999999993E-2</v>
      </c>
    </row>
    <row r="1006" spans="1:8" x14ac:dyDescent="0.25">
      <c r="A1006" t="s">
        <v>146</v>
      </c>
      <c r="B1006" t="s">
        <v>350</v>
      </c>
      <c r="C1006" t="s">
        <v>48</v>
      </c>
      <c r="D1006" t="s">
        <v>48</v>
      </c>
      <c r="E1006" t="s">
        <v>356</v>
      </c>
      <c r="F1006" t="s">
        <v>343</v>
      </c>
      <c r="G1006">
        <v>61</v>
      </c>
      <c r="H1006" s="304">
        <v>0.23256215300000002</v>
      </c>
    </row>
    <row r="1007" spans="1:8" x14ac:dyDescent="0.25">
      <c r="A1007" t="s">
        <v>146</v>
      </c>
      <c r="B1007" t="s">
        <v>350</v>
      </c>
      <c r="C1007" t="s">
        <v>48</v>
      </c>
      <c r="D1007" t="s">
        <v>48</v>
      </c>
      <c r="E1007" t="s">
        <v>356</v>
      </c>
      <c r="F1007" t="s">
        <v>344</v>
      </c>
      <c r="G1007">
        <v>61</v>
      </c>
      <c r="H1007" s="304">
        <v>0.23256215300000002</v>
      </c>
    </row>
    <row r="1008" spans="1:8" x14ac:dyDescent="0.25">
      <c r="A1008" t="s">
        <v>146</v>
      </c>
      <c r="B1008" t="s">
        <v>350</v>
      </c>
      <c r="C1008" t="s">
        <v>48</v>
      </c>
      <c r="D1008" t="s">
        <v>48</v>
      </c>
      <c r="E1008" t="s">
        <v>356</v>
      </c>
      <c r="F1008" t="s">
        <v>345</v>
      </c>
      <c r="G1008">
        <v>61</v>
      </c>
      <c r="H1008" s="304">
        <v>0.19891083700000001</v>
      </c>
    </row>
    <row r="1009" spans="1:8" x14ac:dyDescent="0.25">
      <c r="A1009" t="s">
        <v>146</v>
      </c>
      <c r="B1009" t="s">
        <v>350</v>
      </c>
      <c r="C1009" t="s">
        <v>48</v>
      </c>
      <c r="D1009" t="s">
        <v>48</v>
      </c>
      <c r="E1009" t="s">
        <v>356</v>
      </c>
      <c r="F1009" t="s">
        <v>346</v>
      </c>
      <c r="G1009">
        <v>61</v>
      </c>
      <c r="H1009" s="304">
        <v>0.37</v>
      </c>
    </row>
    <row r="1010" spans="1:8" x14ac:dyDescent="0.25">
      <c r="A1010" t="s">
        <v>146</v>
      </c>
      <c r="B1010" t="s">
        <v>350</v>
      </c>
      <c r="C1010" t="s">
        <v>48</v>
      </c>
      <c r="D1010" t="s">
        <v>48</v>
      </c>
      <c r="E1010" t="s">
        <v>356</v>
      </c>
      <c r="F1010" t="s">
        <v>347</v>
      </c>
      <c r="G1010">
        <v>61</v>
      </c>
      <c r="H1010" s="304">
        <v>8.604799661000001E-2</v>
      </c>
    </row>
    <row r="1011" spans="1:8" x14ac:dyDescent="0.25">
      <c r="A1011" t="s">
        <v>146</v>
      </c>
      <c r="B1011" t="s">
        <v>350</v>
      </c>
      <c r="C1011" t="s">
        <v>48</v>
      </c>
      <c r="D1011" t="s">
        <v>48</v>
      </c>
      <c r="E1011" t="s">
        <v>356</v>
      </c>
      <c r="F1011" t="s">
        <v>348</v>
      </c>
      <c r="G1011">
        <v>61</v>
      </c>
      <c r="H1011" s="304">
        <v>7.3597009690000006E-2</v>
      </c>
    </row>
    <row r="1012" spans="1:8" x14ac:dyDescent="0.25">
      <c r="A1012" t="s">
        <v>146</v>
      </c>
      <c r="B1012" t="s">
        <v>354</v>
      </c>
      <c r="C1012" t="s">
        <v>354</v>
      </c>
      <c r="D1012" t="s">
        <v>50</v>
      </c>
      <c r="E1012" t="s">
        <v>356</v>
      </c>
      <c r="F1012" t="s">
        <v>340</v>
      </c>
      <c r="G1012">
        <v>65</v>
      </c>
      <c r="H1012" s="304">
        <v>4</v>
      </c>
    </row>
    <row r="1013" spans="1:8" x14ac:dyDescent="0.25">
      <c r="A1013" t="s">
        <v>146</v>
      </c>
      <c r="B1013" t="s">
        <v>354</v>
      </c>
      <c r="C1013" t="s">
        <v>354</v>
      </c>
      <c r="D1013" t="s">
        <v>50</v>
      </c>
      <c r="E1013" t="s">
        <v>356</v>
      </c>
      <c r="F1013" t="s">
        <v>341</v>
      </c>
      <c r="G1013">
        <v>65</v>
      </c>
      <c r="H1013" s="304">
        <v>0.51024220999999992</v>
      </c>
    </row>
    <row r="1014" spans="1:8" x14ac:dyDescent="0.25">
      <c r="A1014" t="s">
        <v>146</v>
      </c>
      <c r="B1014" t="s">
        <v>354</v>
      </c>
      <c r="C1014" t="s">
        <v>354</v>
      </c>
      <c r="D1014" t="s">
        <v>50</v>
      </c>
      <c r="E1014" t="s">
        <v>356</v>
      </c>
      <c r="F1014" t="s">
        <v>342</v>
      </c>
      <c r="G1014">
        <v>65</v>
      </c>
      <c r="H1014" s="304">
        <v>0.46626388500000004</v>
      </c>
    </row>
    <row r="1015" spans="1:8" x14ac:dyDescent="0.25">
      <c r="A1015" t="s">
        <v>146</v>
      </c>
      <c r="B1015" t="s">
        <v>354</v>
      </c>
      <c r="C1015" t="s">
        <v>354</v>
      </c>
      <c r="D1015" t="s">
        <v>50</v>
      </c>
      <c r="E1015" t="s">
        <v>356</v>
      </c>
      <c r="F1015" t="s">
        <v>343</v>
      </c>
      <c r="G1015">
        <v>65</v>
      </c>
      <c r="H1015" s="304">
        <v>4.0439783249999994</v>
      </c>
    </row>
    <row r="1016" spans="1:8" x14ac:dyDescent="0.25">
      <c r="A1016" t="s">
        <v>146</v>
      </c>
      <c r="B1016" t="s">
        <v>354</v>
      </c>
      <c r="C1016" t="s">
        <v>354</v>
      </c>
      <c r="D1016" t="s">
        <v>50</v>
      </c>
      <c r="E1016" t="s">
        <v>356</v>
      </c>
      <c r="F1016" t="s">
        <v>344</v>
      </c>
      <c r="G1016">
        <v>65</v>
      </c>
      <c r="H1016" s="304">
        <v>4.0439783249999994</v>
      </c>
    </row>
    <row r="1017" spans="1:8" x14ac:dyDescent="0.25">
      <c r="A1017" t="s">
        <v>146</v>
      </c>
      <c r="B1017" t="s">
        <v>354</v>
      </c>
      <c r="C1017" t="s">
        <v>354</v>
      </c>
      <c r="D1017" t="s">
        <v>50</v>
      </c>
      <c r="E1017" t="s">
        <v>356</v>
      </c>
      <c r="F1017" t="s">
        <v>345</v>
      </c>
      <c r="G1017">
        <v>65</v>
      </c>
      <c r="H1017" s="304">
        <v>4.0439783249999994</v>
      </c>
    </row>
    <row r="1018" spans="1:8" x14ac:dyDescent="0.25">
      <c r="A1018" t="s">
        <v>146</v>
      </c>
      <c r="B1018" t="s">
        <v>354</v>
      </c>
      <c r="C1018" t="s">
        <v>354</v>
      </c>
      <c r="D1018" t="s">
        <v>50</v>
      </c>
      <c r="E1018" t="s">
        <v>356</v>
      </c>
      <c r="F1018" t="s">
        <v>346</v>
      </c>
      <c r="G1018">
        <v>65</v>
      </c>
      <c r="H1018" s="304">
        <v>0.19</v>
      </c>
    </row>
    <row r="1019" spans="1:8" x14ac:dyDescent="0.25">
      <c r="A1019" t="s">
        <v>146</v>
      </c>
      <c r="B1019" t="s">
        <v>354</v>
      </c>
      <c r="C1019" t="s">
        <v>354</v>
      </c>
      <c r="D1019" t="s">
        <v>50</v>
      </c>
      <c r="E1019" t="s">
        <v>356</v>
      </c>
      <c r="F1019" t="s">
        <v>347</v>
      </c>
      <c r="G1019">
        <v>65</v>
      </c>
      <c r="H1019" s="304">
        <v>0.76835588174999991</v>
      </c>
    </row>
    <row r="1020" spans="1:8" x14ac:dyDescent="0.25">
      <c r="A1020" t="s">
        <v>146</v>
      </c>
      <c r="B1020" t="s">
        <v>354</v>
      </c>
      <c r="C1020" t="s">
        <v>354</v>
      </c>
      <c r="D1020" t="s">
        <v>50</v>
      </c>
      <c r="E1020" t="s">
        <v>356</v>
      </c>
      <c r="F1020" t="s">
        <v>348</v>
      </c>
      <c r="G1020">
        <v>65</v>
      </c>
      <c r="H1020" s="304">
        <v>0.76835588174999991</v>
      </c>
    </row>
    <row r="1021" spans="1:8" x14ac:dyDescent="0.25">
      <c r="A1021" t="s">
        <v>146</v>
      </c>
      <c r="B1021" t="s">
        <v>354</v>
      </c>
      <c r="C1021" t="s">
        <v>354</v>
      </c>
      <c r="D1021" t="s">
        <v>51</v>
      </c>
      <c r="E1021" t="s">
        <v>356</v>
      </c>
      <c r="F1021" t="s">
        <v>340</v>
      </c>
      <c r="G1021">
        <v>66</v>
      </c>
      <c r="H1021" s="304">
        <v>1.1000000000000001</v>
      </c>
    </row>
    <row r="1022" spans="1:8" x14ac:dyDescent="0.25">
      <c r="A1022" t="s">
        <v>146</v>
      </c>
      <c r="B1022" t="s">
        <v>354</v>
      </c>
      <c r="C1022" t="s">
        <v>354</v>
      </c>
      <c r="D1022" t="s">
        <v>51</v>
      </c>
      <c r="E1022" t="s">
        <v>356</v>
      </c>
      <c r="F1022" t="s">
        <v>343</v>
      </c>
      <c r="G1022">
        <v>66</v>
      </c>
      <c r="H1022" s="304">
        <v>1.1000000000000001</v>
      </c>
    </row>
    <row r="1023" spans="1:8" x14ac:dyDescent="0.25">
      <c r="A1023" t="s">
        <v>146</v>
      </c>
      <c r="B1023" t="s">
        <v>354</v>
      </c>
      <c r="C1023" t="s">
        <v>354</v>
      </c>
      <c r="D1023" t="s">
        <v>51</v>
      </c>
      <c r="E1023" t="s">
        <v>356</v>
      </c>
      <c r="F1023" t="s">
        <v>344</v>
      </c>
      <c r="G1023">
        <v>66</v>
      </c>
      <c r="H1023" s="304">
        <v>0.7</v>
      </c>
    </row>
    <row r="1024" spans="1:8" x14ac:dyDescent="0.25">
      <c r="A1024" t="s">
        <v>146</v>
      </c>
      <c r="B1024" t="s">
        <v>354</v>
      </c>
      <c r="C1024" t="s">
        <v>354</v>
      </c>
      <c r="D1024" t="s">
        <v>51</v>
      </c>
      <c r="E1024" t="s">
        <v>356</v>
      </c>
      <c r="F1024" t="s">
        <v>345</v>
      </c>
      <c r="G1024">
        <v>66</v>
      </c>
      <c r="H1024" s="304">
        <v>0.7</v>
      </c>
    </row>
    <row r="1025" spans="1:8" x14ac:dyDescent="0.25">
      <c r="A1025" t="s">
        <v>146</v>
      </c>
      <c r="B1025" t="s">
        <v>354</v>
      </c>
      <c r="C1025" t="s">
        <v>354</v>
      </c>
      <c r="D1025" t="s">
        <v>51</v>
      </c>
      <c r="E1025" t="s">
        <v>356</v>
      </c>
      <c r="F1025" t="s">
        <v>346</v>
      </c>
      <c r="G1025">
        <v>66</v>
      </c>
      <c r="H1025" s="304">
        <v>0.73</v>
      </c>
    </row>
    <row r="1026" spans="1:8" x14ac:dyDescent="0.25">
      <c r="A1026" t="s">
        <v>146</v>
      </c>
      <c r="B1026" t="s">
        <v>354</v>
      </c>
      <c r="C1026" t="s">
        <v>354</v>
      </c>
      <c r="D1026" t="s">
        <v>51</v>
      </c>
      <c r="E1026" t="s">
        <v>356</v>
      </c>
      <c r="F1026" t="s">
        <v>347</v>
      </c>
      <c r="G1026">
        <v>66</v>
      </c>
      <c r="H1026" s="304">
        <v>0.51100000000000001</v>
      </c>
    </row>
    <row r="1027" spans="1:8" x14ac:dyDescent="0.25">
      <c r="A1027" t="s">
        <v>146</v>
      </c>
      <c r="B1027" t="s">
        <v>354</v>
      </c>
      <c r="C1027" t="s">
        <v>354</v>
      </c>
      <c r="D1027" t="s">
        <v>51</v>
      </c>
      <c r="E1027" t="s">
        <v>356</v>
      </c>
      <c r="F1027" t="s">
        <v>348</v>
      </c>
      <c r="G1027">
        <v>66</v>
      </c>
      <c r="H1027" s="304">
        <v>0.51100000000000001</v>
      </c>
    </row>
    <row r="1028" spans="1:8" x14ac:dyDescent="0.25">
      <c r="A1028" t="s">
        <v>146</v>
      </c>
      <c r="B1028" t="s">
        <v>354</v>
      </c>
      <c r="C1028" t="s">
        <v>354</v>
      </c>
      <c r="D1028" t="s">
        <v>52</v>
      </c>
      <c r="E1028" t="s">
        <v>356</v>
      </c>
      <c r="F1028" t="s">
        <v>340</v>
      </c>
      <c r="G1028">
        <v>67</v>
      </c>
      <c r="H1028" s="304">
        <v>3.1290466950687326</v>
      </c>
    </row>
    <row r="1029" spans="1:8" x14ac:dyDescent="0.25">
      <c r="A1029" t="s">
        <v>146</v>
      </c>
      <c r="B1029" t="s">
        <v>354</v>
      </c>
      <c r="C1029" t="s">
        <v>354</v>
      </c>
      <c r="D1029" t="s">
        <v>52</v>
      </c>
      <c r="E1029" t="s">
        <v>356</v>
      </c>
      <c r="F1029" t="s">
        <v>341</v>
      </c>
      <c r="G1029">
        <v>67</v>
      </c>
      <c r="H1029" s="304">
        <v>0.7894272670000001</v>
      </c>
    </row>
    <row r="1030" spans="1:8" x14ac:dyDescent="0.25">
      <c r="A1030" t="s">
        <v>146</v>
      </c>
      <c r="B1030" t="s">
        <v>354</v>
      </c>
      <c r="C1030" t="s">
        <v>354</v>
      </c>
      <c r="D1030" t="s">
        <v>52</v>
      </c>
      <c r="E1030" t="s">
        <v>356</v>
      </c>
      <c r="F1030" t="s">
        <v>342</v>
      </c>
      <c r="G1030">
        <v>67</v>
      </c>
      <c r="H1030" s="304">
        <v>0.297730893</v>
      </c>
    </row>
    <row r="1031" spans="1:8" x14ac:dyDescent="0.25">
      <c r="A1031" t="s">
        <v>146</v>
      </c>
      <c r="B1031" t="s">
        <v>354</v>
      </c>
      <c r="C1031" t="s">
        <v>354</v>
      </c>
      <c r="D1031" t="s">
        <v>52</v>
      </c>
      <c r="E1031" t="s">
        <v>356</v>
      </c>
      <c r="F1031" t="s">
        <v>343</v>
      </c>
      <c r="G1031">
        <v>67</v>
      </c>
      <c r="H1031" s="304">
        <v>3.620743069068733</v>
      </c>
    </row>
    <row r="1032" spans="1:8" x14ac:dyDescent="0.25">
      <c r="A1032" t="s">
        <v>146</v>
      </c>
      <c r="B1032" t="s">
        <v>354</v>
      </c>
      <c r="C1032" t="s">
        <v>354</v>
      </c>
      <c r="D1032" t="s">
        <v>52</v>
      </c>
      <c r="E1032" t="s">
        <v>356</v>
      </c>
      <c r="F1032" t="s">
        <v>344</v>
      </c>
      <c r="G1032">
        <v>67</v>
      </c>
      <c r="H1032" s="304">
        <v>3.620743069068733</v>
      </c>
    </row>
    <row r="1033" spans="1:8" x14ac:dyDescent="0.25">
      <c r="A1033" t="s">
        <v>146</v>
      </c>
      <c r="B1033" t="s">
        <v>354</v>
      </c>
      <c r="C1033" t="s">
        <v>354</v>
      </c>
      <c r="D1033" t="s">
        <v>52</v>
      </c>
      <c r="E1033" t="s">
        <v>356</v>
      </c>
      <c r="F1033" t="s">
        <v>345</v>
      </c>
      <c r="G1033">
        <v>67</v>
      </c>
      <c r="H1033" s="304">
        <v>2.8313158020687323</v>
      </c>
    </row>
    <row r="1034" spans="1:8" x14ac:dyDescent="0.25">
      <c r="A1034" t="s">
        <v>146</v>
      </c>
      <c r="B1034" t="s">
        <v>354</v>
      </c>
      <c r="C1034" t="s">
        <v>354</v>
      </c>
      <c r="D1034" t="s">
        <v>52</v>
      </c>
      <c r="E1034" t="s">
        <v>356</v>
      </c>
      <c r="F1034" t="s">
        <v>346</v>
      </c>
      <c r="G1034">
        <v>67</v>
      </c>
      <c r="H1034" t="s">
        <v>53</v>
      </c>
    </row>
    <row r="1035" spans="1:8" x14ac:dyDescent="0.25">
      <c r="A1035" t="s">
        <v>146</v>
      </c>
      <c r="B1035" t="s">
        <v>354</v>
      </c>
      <c r="C1035" t="s">
        <v>354</v>
      </c>
      <c r="D1035" t="s">
        <v>52</v>
      </c>
      <c r="E1035" t="s">
        <v>356</v>
      </c>
      <c r="F1035" t="s">
        <v>347</v>
      </c>
      <c r="G1035">
        <v>67</v>
      </c>
      <c r="H1035" s="304">
        <v>1.0625401027106198</v>
      </c>
    </row>
    <row r="1036" spans="1:8" x14ac:dyDescent="0.25">
      <c r="A1036" t="s">
        <v>146</v>
      </c>
      <c r="B1036" t="s">
        <v>354</v>
      </c>
      <c r="C1036" t="s">
        <v>354</v>
      </c>
      <c r="D1036" t="s">
        <v>52</v>
      </c>
      <c r="E1036" t="s">
        <v>356</v>
      </c>
      <c r="F1036" t="s">
        <v>348</v>
      </c>
      <c r="G1036">
        <v>67</v>
      </c>
      <c r="H1036" s="304">
        <v>0.8493947406206197</v>
      </c>
    </row>
    <row r="1037" spans="1:8" x14ac:dyDescent="0.25">
      <c r="A1037" t="s">
        <v>146</v>
      </c>
      <c r="B1037" t="s">
        <v>354</v>
      </c>
      <c r="C1037" t="s">
        <v>354</v>
      </c>
      <c r="D1037" t="s">
        <v>54</v>
      </c>
      <c r="E1037" t="s">
        <v>356</v>
      </c>
      <c r="F1037" t="s">
        <v>340</v>
      </c>
      <c r="G1037">
        <v>68</v>
      </c>
      <c r="H1037" s="304">
        <v>5.88</v>
      </c>
    </row>
    <row r="1038" spans="1:8" x14ac:dyDescent="0.25">
      <c r="A1038" t="s">
        <v>146</v>
      </c>
      <c r="B1038" t="s">
        <v>354</v>
      </c>
      <c r="C1038" t="s">
        <v>354</v>
      </c>
      <c r="D1038" t="s">
        <v>54</v>
      </c>
      <c r="E1038" t="s">
        <v>356</v>
      </c>
      <c r="F1038" t="s">
        <v>343</v>
      </c>
      <c r="G1038">
        <v>68</v>
      </c>
      <c r="H1038" s="304">
        <v>5.88</v>
      </c>
    </row>
    <row r="1039" spans="1:8" x14ac:dyDescent="0.25">
      <c r="A1039" t="s">
        <v>146</v>
      </c>
      <c r="B1039" t="s">
        <v>354</v>
      </c>
      <c r="C1039" t="s">
        <v>354</v>
      </c>
      <c r="D1039" t="s">
        <v>54</v>
      </c>
      <c r="E1039" t="s">
        <v>356</v>
      </c>
      <c r="F1039" t="s">
        <v>344</v>
      </c>
      <c r="G1039">
        <v>68</v>
      </c>
      <c r="H1039" s="304">
        <v>5.88</v>
      </c>
    </row>
    <row r="1040" spans="1:8" x14ac:dyDescent="0.25">
      <c r="A1040" t="s">
        <v>146</v>
      </c>
      <c r="B1040" t="s">
        <v>354</v>
      </c>
      <c r="C1040" t="s">
        <v>354</v>
      </c>
      <c r="D1040" t="s">
        <v>54</v>
      </c>
      <c r="E1040" t="s">
        <v>356</v>
      </c>
      <c r="F1040" t="s">
        <v>345</v>
      </c>
      <c r="G1040">
        <v>68</v>
      </c>
      <c r="H1040" s="304">
        <v>5.88</v>
      </c>
    </row>
    <row r="1041" spans="1:8" x14ac:dyDescent="0.25">
      <c r="A1041" t="s">
        <v>146</v>
      </c>
      <c r="B1041" t="s">
        <v>354</v>
      </c>
      <c r="C1041" t="s">
        <v>354</v>
      </c>
      <c r="D1041" t="s">
        <v>54</v>
      </c>
      <c r="E1041" t="s">
        <v>356</v>
      </c>
      <c r="F1041" t="s">
        <v>346</v>
      </c>
      <c r="G1041">
        <v>68</v>
      </c>
      <c r="H1041" s="304">
        <v>5.3999999999999999E-2</v>
      </c>
    </row>
    <row r="1042" spans="1:8" x14ac:dyDescent="0.25">
      <c r="A1042" t="s">
        <v>146</v>
      </c>
      <c r="B1042" t="s">
        <v>354</v>
      </c>
      <c r="C1042" t="s">
        <v>354</v>
      </c>
      <c r="D1042" t="s">
        <v>54</v>
      </c>
      <c r="E1042" t="s">
        <v>356</v>
      </c>
      <c r="F1042" t="s">
        <v>347</v>
      </c>
      <c r="G1042">
        <v>68</v>
      </c>
      <c r="H1042" s="304">
        <v>0.31751999999999997</v>
      </c>
    </row>
    <row r="1043" spans="1:8" x14ac:dyDescent="0.25">
      <c r="A1043" t="s">
        <v>146</v>
      </c>
      <c r="B1043" t="s">
        <v>354</v>
      </c>
      <c r="C1043" t="s">
        <v>354</v>
      </c>
      <c r="D1043" t="s">
        <v>54</v>
      </c>
      <c r="E1043" t="s">
        <v>356</v>
      </c>
      <c r="F1043" t="s">
        <v>348</v>
      </c>
      <c r="G1043">
        <v>68</v>
      </c>
      <c r="H1043" s="304">
        <v>0.31751999999999997</v>
      </c>
    </row>
    <row r="1044" spans="1:8" x14ac:dyDescent="0.25">
      <c r="A1044" t="s">
        <v>146</v>
      </c>
      <c r="B1044" t="s">
        <v>354</v>
      </c>
      <c r="C1044" t="s">
        <v>354</v>
      </c>
      <c r="D1044" t="s">
        <v>55</v>
      </c>
      <c r="E1044" t="s">
        <v>356</v>
      </c>
      <c r="F1044" t="s">
        <v>340</v>
      </c>
      <c r="G1044">
        <v>69</v>
      </c>
      <c r="H1044" s="304">
        <v>7.3607600300916456</v>
      </c>
    </row>
    <row r="1045" spans="1:8" x14ac:dyDescent="0.25">
      <c r="A1045" t="s">
        <v>146</v>
      </c>
      <c r="B1045" t="s">
        <v>354</v>
      </c>
      <c r="C1045" t="s">
        <v>354</v>
      </c>
      <c r="D1045" t="s">
        <v>55</v>
      </c>
      <c r="E1045" t="s">
        <v>356</v>
      </c>
      <c r="F1045" t="s">
        <v>341</v>
      </c>
      <c r="G1045">
        <v>69</v>
      </c>
      <c r="H1045" s="304">
        <v>6.7465232E-2</v>
      </c>
    </row>
    <row r="1046" spans="1:8" x14ac:dyDescent="0.25">
      <c r="A1046" t="s">
        <v>146</v>
      </c>
      <c r="B1046" t="s">
        <v>354</v>
      </c>
      <c r="C1046" t="s">
        <v>354</v>
      </c>
      <c r="D1046" t="s">
        <v>55</v>
      </c>
      <c r="E1046" t="s">
        <v>356</v>
      </c>
      <c r="F1046" t="s">
        <v>342</v>
      </c>
      <c r="G1046">
        <v>69</v>
      </c>
      <c r="H1046" s="304">
        <v>0.11156665099999999</v>
      </c>
    </row>
    <row r="1047" spans="1:8" x14ac:dyDescent="0.25">
      <c r="A1047" t="s">
        <v>146</v>
      </c>
      <c r="B1047" t="s">
        <v>354</v>
      </c>
      <c r="C1047" t="s">
        <v>354</v>
      </c>
      <c r="D1047" t="s">
        <v>55</v>
      </c>
      <c r="E1047" t="s">
        <v>356</v>
      </c>
      <c r="F1047" t="s">
        <v>343</v>
      </c>
      <c r="G1047">
        <v>69</v>
      </c>
      <c r="H1047" s="304">
        <v>7.3166586110916452</v>
      </c>
    </row>
    <row r="1048" spans="1:8" x14ac:dyDescent="0.25">
      <c r="A1048" t="s">
        <v>146</v>
      </c>
      <c r="B1048" t="s">
        <v>354</v>
      </c>
      <c r="C1048" t="s">
        <v>354</v>
      </c>
      <c r="D1048" t="s">
        <v>55</v>
      </c>
      <c r="E1048" t="s">
        <v>356</v>
      </c>
      <c r="F1048" t="s">
        <v>344</v>
      </c>
      <c r="G1048">
        <v>69</v>
      </c>
      <c r="H1048" s="304">
        <v>7.3166586110916452</v>
      </c>
    </row>
    <row r="1049" spans="1:8" x14ac:dyDescent="0.25">
      <c r="A1049" t="s">
        <v>146</v>
      </c>
      <c r="B1049" t="s">
        <v>354</v>
      </c>
      <c r="C1049" t="s">
        <v>354</v>
      </c>
      <c r="D1049" t="s">
        <v>55</v>
      </c>
      <c r="E1049" t="s">
        <v>356</v>
      </c>
      <c r="F1049" t="s">
        <v>345</v>
      </c>
      <c r="G1049">
        <v>69</v>
      </c>
      <c r="H1049" s="304">
        <v>7.3166586110916452</v>
      </c>
    </row>
    <row r="1050" spans="1:8" x14ac:dyDescent="0.25">
      <c r="A1050" t="s">
        <v>146</v>
      </c>
      <c r="B1050" t="s">
        <v>354</v>
      </c>
      <c r="C1050" t="s">
        <v>354</v>
      </c>
      <c r="D1050" t="s">
        <v>55</v>
      </c>
      <c r="E1050" t="s">
        <v>356</v>
      </c>
      <c r="F1050" t="s">
        <v>346</v>
      </c>
      <c r="G1050">
        <v>69</v>
      </c>
      <c r="H1050" s="304">
        <v>0.155</v>
      </c>
    </row>
    <row r="1051" spans="1:8" x14ac:dyDescent="0.25">
      <c r="A1051" t="s">
        <v>146</v>
      </c>
      <c r="B1051" t="s">
        <v>354</v>
      </c>
      <c r="C1051" t="s">
        <v>354</v>
      </c>
      <c r="D1051" t="s">
        <v>55</v>
      </c>
      <c r="E1051" t="s">
        <v>356</v>
      </c>
      <c r="F1051" t="s">
        <v>347</v>
      </c>
      <c r="G1051">
        <v>69</v>
      </c>
      <c r="H1051" s="304">
        <v>1.134082084719205</v>
      </c>
    </row>
    <row r="1052" spans="1:8" x14ac:dyDescent="0.25">
      <c r="A1052" t="s">
        <v>146</v>
      </c>
      <c r="B1052" t="s">
        <v>354</v>
      </c>
      <c r="C1052" t="s">
        <v>354</v>
      </c>
      <c r="D1052" t="s">
        <v>55</v>
      </c>
      <c r="E1052" t="s">
        <v>356</v>
      </c>
      <c r="F1052" t="s">
        <v>348</v>
      </c>
      <c r="G1052">
        <v>69</v>
      </c>
      <c r="H1052" s="304">
        <v>1.134082084719205</v>
      </c>
    </row>
    <row r="1053" spans="1:8" x14ac:dyDescent="0.25">
      <c r="A1053" t="s">
        <v>146</v>
      </c>
      <c r="B1053" t="s">
        <v>354</v>
      </c>
      <c r="C1053" t="s">
        <v>354</v>
      </c>
      <c r="D1053" t="s">
        <v>56</v>
      </c>
      <c r="E1053" t="s">
        <v>356</v>
      </c>
      <c r="F1053" t="s">
        <v>340</v>
      </c>
      <c r="G1053">
        <v>70</v>
      </c>
      <c r="H1053" s="304">
        <v>0</v>
      </c>
    </row>
    <row r="1054" spans="1:8" x14ac:dyDescent="0.25">
      <c r="A1054" t="s">
        <v>146</v>
      </c>
      <c r="B1054" t="s">
        <v>354</v>
      </c>
      <c r="C1054" t="s">
        <v>354</v>
      </c>
      <c r="D1054" t="s">
        <v>56</v>
      </c>
      <c r="E1054" t="s">
        <v>356</v>
      </c>
      <c r="F1054" t="s">
        <v>341</v>
      </c>
      <c r="G1054">
        <v>70</v>
      </c>
      <c r="H1054" s="304">
        <v>0.12368025599999999</v>
      </c>
    </row>
    <row r="1055" spans="1:8" x14ac:dyDescent="0.25">
      <c r="A1055" t="s">
        <v>146</v>
      </c>
      <c r="B1055" t="s">
        <v>354</v>
      </c>
      <c r="C1055" t="s">
        <v>354</v>
      </c>
      <c r="D1055" t="s">
        <v>56</v>
      </c>
      <c r="E1055" t="s">
        <v>356</v>
      </c>
      <c r="F1055" t="s">
        <v>342</v>
      </c>
      <c r="G1055">
        <v>70</v>
      </c>
      <c r="H1055" s="304">
        <v>7.4893879999999996E-3</v>
      </c>
    </row>
    <row r="1056" spans="1:8" x14ac:dyDescent="0.25">
      <c r="A1056" t="s">
        <v>146</v>
      </c>
      <c r="B1056" t="s">
        <v>354</v>
      </c>
      <c r="C1056" t="s">
        <v>354</v>
      </c>
      <c r="D1056" t="s">
        <v>56</v>
      </c>
      <c r="E1056" t="s">
        <v>356</v>
      </c>
      <c r="F1056" t="s">
        <v>343</v>
      </c>
      <c r="G1056">
        <v>70</v>
      </c>
      <c r="H1056" s="304">
        <v>0.11619086799999999</v>
      </c>
    </row>
    <row r="1057" spans="1:8" x14ac:dyDescent="0.25">
      <c r="A1057" t="s">
        <v>146</v>
      </c>
      <c r="B1057" t="s">
        <v>354</v>
      </c>
      <c r="C1057" t="s">
        <v>354</v>
      </c>
      <c r="D1057" t="s">
        <v>56</v>
      </c>
      <c r="E1057" t="s">
        <v>356</v>
      </c>
      <c r="F1057" t="s">
        <v>344</v>
      </c>
      <c r="G1057">
        <v>70</v>
      </c>
      <c r="H1057" s="304">
        <v>0.11619086799999999</v>
      </c>
    </row>
    <row r="1058" spans="1:8" x14ac:dyDescent="0.25">
      <c r="A1058" t="s">
        <v>146</v>
      </c>
      <c r="B1058" t="s">
        <v>354</v>
      </c>
      <c r="C1058" t="s">
        <v>354</v>
      </c>
      <c r="D1058" t="s">
        <v>56</v>
      </c>
      <c r="E1058" t="s">
        <v>356</v>
      </c>
      <c r="F1058" t="s">
        <v>345</v>
      </c>
      <c r="G1058">
        <v>70</v>
      </c>
      <c r="H1058" s="304">
        <v>0</v>
      </c>
    </row>
    <row r="1059" spans="1:8" x14ac:dyDescent="0.25">
      <c r="A1059" t="s">
        <v>146</v>
      </c>
      <c r="B1059" t="s">
        <v>354</v>
      </c>
      <c r="C1059" t="s">
        <v>354</v>
      </c>
      <c r="D1059" t="s">
        <v>56</v>
      </c>
      <c r="E1059" t="s">
        <v>356</v>
      </c>
      <c r="F1059" t="s">
        <v>346</v>
      </c>
      <c r="G1059">
        <v>70</v>
      </c>
      <c r="H1059" s="304">
        <v>7.4999999999999997E-2</v>
      </c>
    </row>
    <row r="1060" spans="1:8" x14ac:dyDescent="0.25">
      <c r="A1060" t="s">
        <v>146</v>
      </c>
      <c r="B1060" t="s">
        <v>354</v>
      </c>
      <c r="C1060" t="s">
        <v>354</v>
      </c>
      <c r="D1060" t="s">
        <v>56</v>
      </c>
      <c r="E1060" t="s">
        <v>356</v>
      </c>
      <c r="F1060" t="s">
        <v>347</v>
      </c>
      <c r="G1060">
        <v>70</v>
      </c>
      <c r="H1060" s="304">
        <v>8.7143150999999981E-3</v>
      </c>
    </row>
    <row r="1061" spans="1:8" x14ac:dyDescent="0.25">
      <c r="A1061" t="s">
        <v>146</v>
      </c>
      <c r="B1061" t="s">
        <v>354</v>
      </c>
      <c r="C1061" t="s">
        <v>354</v>
      </c>
      <c r="D1061" t="s">
        <v>56</v>
      </c>
      <c r="E1061" t="s">
        <v>356</v>
      </c>
      <c r="F1061" t="s">
        <v>348</v>
      </c>
      <c r="G1061">
        <v>70</v>
      </c>
      <c r="H1061" s="304">
        <v>0</v>
      </c>
    </row>
    <row r="1062" spans="1:8" x14ac:dyDescent="0.25">
      <c r="A1062" t="s">
        <v>146</v>
      </c>
      <c r="B1062" t="s">
        <v>354</v>
      </c>
      <c r="C1062" t="s">
        <v>354</v>
      </c>
      <c r="D1062" t="s">
        <v>57</v>
      </c>
      <c r="E1062" t="s">
        <v>356</v>
      </c>
      <c r="F1062" t="s">
        <v>340</v>
      </c>
      <c r="G1062">
        <v>71</v>
      </c>
      <c r="H1062" s="304">
        <v>6.3148399999999993</v>
      </c>
    </row>
    <row r="1063" spans="1:8" x14ac:dyDescent="0.25">
      <c r="A1063" t="s">
        <v>146</v>
      </c>
      <c r="B1063" t="s">
        <v>354</v>
      </c>
      <c r="C1063" t="s">
        <v>354</v>
      </c>
      <c r="D1063" t="s">
        <v>57</v>
      </c>
      <c r="E1063" t="s">
        <v>356</v>
      </c>
      <c r="F1063" t="s">
        <v>341</v>
      </c>
      <c r="G1063">
        <v>71</v>
      </c>
      <c r="H1063" s="304">
        <v>1.214305089</v>
      </c>
    </row>
    <row r="1064" spans="1:8" x14ac:dyDescent="0.25">
      <c r="A1064" t="s">
        <v>146</v>
      </c>
      <c r="B1064" t="s">
        <v>354</v>
      </c>
      <c r="C1064" t="s">
        <v>354</v>
      </c>
      <c r="D1064" t="s">
        <v>57</v>
      </c>
      <c r="E1064" t="s">
        <v>356</v>
      </c>
      <c r="F1064" t="s">
        <v>342</v>
      </c>
      <c r="G1064">
        <v>71</v>
      </c>
      <c r="H1064" s="304">
        <v>0.13428633000000004</v>
      </c>
    </row>
    <row r="1065" spans="1:8" x14ac:dyDescent="0.25">
      <c r="A1065" t="s">
        <v>146</v>
      </c>
      <c r="B1065" t="s">
        <v>354</v>
      </c>
      <c r="C1065" t="s">
        <v>354</v>
      </c>
      <c r="D1065" t="s">
        <v>57</v>
      </c>
      <c r="E1065" t="s">
        <v>356</v>
      </c>
      <c r="F1065" t="s">
        <v>343</v>
      </c>
      <c r="G1065">
        <v>71</v>
      </c>
      <c r="H1065" s="304">
        <v>7.394858758999999</v>
      </c>
    </row>
    <row r="1066" spans="1:8" x14ac:dyDescent="0.25">
      <c r="A1066" t="s">
        <v>146</v>
      </c>
      <c r="B1066" t="s">
        <v>354</v>
      </c>
      <c r="C1066" t="s">
        <v>354</v>
      </c>
      <c r="D1066" t="s">
        <v>57</v>
      </c>
      <c r="E1066" t="s">
        <v>356</v>
      </c>
      <c r="F1066" t="s">
        <v>344</v>
      </c>
      <c r="G1066">
        <v>71</v>
      </c>
      <c r="H1066" s="304">
        <v>7.394858758999999</v>
      </c>
    </row>
    <row r="1067" spans="1:8" x14ac:dyDescent="0.25">
      <c r="A1067" t="s">
        <v>146</v>
      </c>
      <c r="B1067" t="s">
        <v>354</v>
      </c>
      <c r="C1067" t="s">
        <v>354</v>
      </c>
      <c r="D1067" t="s">
        <v>57</v>
      </c>
      <c r="E1067" t="s">
        <v>356</v>
      </c>
      <c r="F1067" t="s">
        <v>345</v>
      </c>
      <c r="G1067">
        <v>71</v>
      </c>
      <c r="H1067" s="304">
        <v>6.1805536699999983</v>
      </c>
    </row>
    <row r="1068" spans="1:8" x14ac:dyDescent="0.25">
      <c r="A1068" t="s">
        <v>146</v>
      </c>
      <c r="B1068" t="s">
        <v>354</v>
      </c>
      <c r="C1068" t="s">
        <v>354</v>
      </c>
      <c r="D1068" t="s">
        <v>57</v>
      </c>
      <c r="E1068" t="s">
        <v>356</v>
      </c>
      <c r="F1068" t="s">
        <v>346</v>
      </c>
      <c r="G1068">
        <v>71</v>
      </c>
      <c r="H1068" s="304">
        <v>7.9000000000000001E-2</v>
      </c>
    </row>
    <row r="1069" spans="1:8" x14ac:dyDescent="0.25">
      <c r="A1069" t="s">
        <v>146</v>
      </c>
      <c r="B1069" t="s">
        <v>354</v>
      </c>
      <c r="C1069" t="s">
        <v>354</v>
      </c>
      <c r="D1069" t="s">
        <v>57</v>
      </c>
      <c r="E1069" t="s">
        <v>356</v>
      </c>
      <c r="F1069" t="s">
        <v>347</v>
      </c>
      <c r="G1069">
        <v>71</v>
      </c>
      <c r="H1069" s="304">
        <v>0.58419384196099988</v>
      </c>
    </row>
    <row r="1070" spans="1:8" x14ac:dyDescent="0.25">
      <c r="A1070" t="s">
        <v>146</v>
      </c>
      <c r="B1070" t="s">
        <v>354</v>
      </c>
      <c r="C1070" t="s">
        <v>354</v>
      </c>
      <c r="D1070" t="s">
        <v>57</v>
      </c>
      <c r="E1070" t="s">
        <v>356</v>
      </c>
      <c r="F1070" t="s">
        <v>348</v>
      </c>
      <c r="G1070">
        <v>71</v>
      </c>
      <c r="H1070" s="304">
        <v>0.48826373992999988</v>
      </c>
    </row>
    <row r="1071" spans="1:8" x14ac:dyDescent="0.25">
      <c r="A1071" t="s">
        <v>146</v>
      </c>
      <c r="B1071" t="s">
        <v>354</v>
      </c>
      <c r="C1071" t="s">
        <v>354</v>
      </c>
      <c r="D1071" t="s">
        <v>58</v>
      </c>
      <c r="E1071" t="s">
        <v>356</v>
      </c>
      <c r="F1071" t="s">
        <v>340</v>
      </c>
      <c r="G1071">
        <v>72</v>
      </c>
      <c r="H1071" s="304">
        <v>3.273746</v>
      </c>
    </row>
    <row r="1072" spans="1:8" x14ac:dyDescent="0.25">
      <c r="A1072" t="s">
        <v>146</v>
      </c>
      <c r="B1072" t="s">
        <v>354</v>
      </c>
      <c r="C1072" t="s">
        <v>354</v>
      </c>
      <c r="D1072" t="s">
        <v>58</v>
      </c>
      <c r="E1072" t="s">
        <v>356</v>
      </c>
      <c r="F1072" t="s">
        <v>341</v>
      </c>
      <c r="G1072">
        <v>72</v>
      </c>
      <c r="H1072" s="304">
        <v>1.3046518620000001</v>
      </c>
    </row>
    <row r="1073" spans="1:8" x14ac:dyDescent="0.25">
      <c r="A1073" t="s">
        <v>146</v>
      </c>
      <c r="B1073" t="s">
        <v>354</v>
      </c>
      <c r="C1073" t="s">
        <v>354</v>
      </c>
      <c r="D1073" t="s">
        <v>58</v>
      </c>
      <c r="E1073" t="s">
        <v>356</v>
      </c>
      <c r="F1073" t="s">
        <v>342</v>
      </c>
      <c r="G1073">
        <v>72</v>
      </c>
      <c r="H1073" s="304">
        <v>0.26660683600000001</v>
      </c>
    </row>
    <row r="1074" spans="1:8" x14ac:dyDescent="0.25">
      <c r="A1074" t="s">
        <v>146</v>
      </c>
      <c r="B1074" t="s">
        <v>354</v>
      </c>
      <c r="C1074" t="s">
        <v>354</v>
      </c>
      <c r="D1074" t="s">
        <v>58</v>
      </c>
      <c r="E1074" t="s">
        <v>356</v>
      </c>
      <c r="F1074" t="s">
        <v>343</v>
      </c>
      <c r="G1074">
        <v>72</v>
      </c>
      <c r="H1074" s="304">
        <v>4.3117910259999999</v>
      </c>
    </row>
    <row r="1075" spans="1:8" x14ac:dyDescent="0.25">
      <c r="A1075" t="s">
        <v>146</v>
      </c>
      <c r="B1075" t="s">
        <v>354</v>
      </c>
      <c r="C1075" t="s">
        <v>354</v>
      </c>
      <c r="D1075" t="s">
        <v>58</v>
      </c>
      <c r="E1075" t="s">
        <v>356</v>
      </c>
      <c r="F1075" t="s">
        <v>344</v>
      </c>
      <c r="G1075">
        <v>72</v>
      </c>
      <c r="H1075" s="304">
        <v>1.3797731283199999</v>
      </c>
    </row>
    <row r="1076" spans="1:8" x14ac:dyDescent="0.25">
      <c r="A1076" t="s">
        <v>146</v>
      </c>
      <c r="B1076" t="s">
        <v>354</v>
      </c>
      <c r="C1076" t="s">
        <v>354</v>
      </c>
      <c r="D1076" t="s">
        <v>58</v>
      </c>
      <c r="E1076" t="s">
        <v>356</v>
      </c>
      <c r="F1076" t="s">
        <v>345</v>
      </c>
      <c r="G1076">
        <v>72</v>
      </c>
      <c r="H1076" s="304">
        <v>1.3797731283199999</v>
      </c>
    </row>
    <row r="1077" spans="1:8" ht="60" x14ac:dyDescent="0.25">
      <c r="A1077" t="s">
        <v>146</v>
      </c>
      <c r="B1077" t="s">
        <v>354</v>
      </c>
      <c r="C1077" t="s">
        <v>354</v>
      </c>
      <c r="D1077" t="s">
        <v>58</v>
      </c>
      <c r="E1077" t="s">
        <v>356</v>
      </c>
      <c r="F1077" t="s">
        <v>346</v>
      </c>
      <c r="G1077">
        <v>72</v>
      </c>
      <c r="H1077" s="305" t="s">
        <v>59</v>
      </c>
    </row>
    <row r="1078" spans="1:8" x14ac:dyDescent="0.25">
      <c r="A1078" t="s">
        <v>146</v>
      </c>
      <c r="B1078" t="s">
        <v>354</v>
      </c>
      <c r="C1078" t="s">
        <v>354</v>
      </c>
      <c r="D1078" t="s">
        <v>58</v>
      </c>
      <c r="E1078" t="s">
        <v>356</v>
      </c>
      <c r="F1078" t="s">
        <v>347</v>
      </c>
      <c r="G1078">
        <v>72</v>
      </c>
      <c r="H1078" s="304">
        <v>0.14763572473023998</v>
      </c>
    </row>
    <row r="1079" spans="1:8" x14ac:dyDescent="0.25">
      <c r="A1079" t="s">
        <v>146</v>
      </c>
      <c r="B1079" t="s">
        <v>354</v>
      </c>
      <c r="C1079" t="s">
        <v>354</v>
      </c>
      <c r="D1079" t="s">
        <v>58</v>
      </c>
      <c r="E1079" t="s">
        <v>356</v>
      </c>
      <c r="F1079" t="s">
        <v>348</v>
      </c>
      <c r="G1079">
        <v>72</v>
      </c>
      <c r="H1079" s="304">
        <v>0.14763572473023998</v>
      </c>
    </row>
    <row r="1080" spans="1:8" x14ac:dyDescent="0.25">
      <c r="A1080" t="s">
        <v>201</v>
      </c>
      <c r="B1080" t="s">
        <v>201</v>
      </c>
      <c r="C1080" t="s">
        <v>201</v>
      </c>
      <c r="D1080" t="s">
        <v>62</v>
      </c>
      <c r="E1080" t="s">
        <v>356</v>
      </c>
      <c r="F1080" t="s">
        <v>340</v>
      </c>
      <c r="G1080">
        <v>76</v>
      </c>
      <c r="H1080" s="304">
        <v>0.38100000000000001</v>
      </c>
    </row>
    <row r="1081" spans="1:8" x14ac:dyDescent="0.25">
      <c r="A1081" t="s">
        <v>201</v>
      </c>
      <c r="B1081" t="s">
        <v>201</v>
      </c>
      <c r="C1081" t="s">
        <v>201</v>
      </c>
      <c r="D1081" t="s">
        <v>62</v>
      </c>
      <c r="E1081" t="s">
        <v>356</v>
      </c>
      <c r="F1081" t="s">
        <v>341</v>
      </c>
      <c r="G1081">
        <v>76</v>
      </c>
      <c r="H1081" s="304">
        <v>0.242275139</v>
      </c>
    </row>
    <row r="1082" spans="1:8" x14ac:dyDescent="0.25">
      <c r="A1082" t="s">
        <v>201</v>
      </c>
      <c r="B1082" t="s">
        <v>201</v>
      </c>
      <c r="C1082" t="s">
        <v>201</v>
      </c>
      <c r="D1082" t="s">
        <v>62</v>
      </c>
      <c r="E1082" t="s">
        <v>356</v>
      </c>
      <c r="F1082" t="s">
        <v>342</v>
      </c>
      <c r="G1082">
        <v>76</v>
      </c>
      <c r="H1082" s="304">
        <v>0.16205135999999998</v>
      </c>
    </row>
    <row r="1083" spans="1:8" x14ac:dyDescent="0.25">
      <c r="A1083" t="s">
        <v>201</v>
      </c>
      <c r="B1083" t="s">
        <v>201</v>
      </c>
      <c r="C1083" t="s">
        <v>201</v>
      </c>
      <c r="D1083" t="s">
        <v>62</v>
      </c>
      <c r="E1083" t="s">
        <v>356</v>
      </c>
      <c r="F1083" t="s">
        <v>343</v>
      </c>
      <c r="G1083">
        <v>76</v>
      </c>
      <c r="H1083" s="304">
        <v>0.461223779</v>
      </c>
    </row>
    <row r="1084" spans="1:8" x14ac:dyDescent="0.25">
      <c r="A1084" t="s">
        <v>201</v>
      </c>
      <c r="B1084" t="s">
        <v>201</v>
      </c>
      <c r="C1084" t="s">
        <v>201</v>
      </c>
      <c r="D1084" t="s">
        <v>62</v>
      </c>
      <c r="E1084" t="s">
        <v>356</v>
      </c>
      <c r="F1084" t="s">
        <v>344</v>
      </c>
      <c r="G1084">
        <v>76</v>
      </c>
      <c r="H1084" s="304">
        <v>0.461223779</v>
      </c>
    </row>
    <row r="1085" spans="1:8" x14ac:dyDescent="0.25">
      <c r="A1085" t="s">
        <v>201</v>
      </c>
      <c r="B1085" t="s">
        <v>201</v>
      </c>
      <c r="C1085" t="s">
        <v>201</v>
      </c>
      <c r="D1085" t="s">
        <v>62</v>
      </c>
      <c r="E1085" t="s">
        <v>356</v>
      </c>
      <c r="F1085" t="s">
        <v>345</v>
      </c>
      <c r="G1085">
        <v>76</v>
      </c>
      <c r="H1085" s="304">
        <v>0.38100000000000001</v>
      </c>
    </row>
    <row r="1086" spans="1:8" x14ac:dyDescent="0.25">
      <c r="A1086" t="s">
        <v>201</v>
      </c>
      <c r="B1086" t="s">
        <v>201</v>
      </c>
      <c r="C1086" t="s">
        <v>201</v>
      </c>
      <c r="D1086" t="s">
        <v>62</v>
      </c>
      <c r="E1086" t="s">
        <v>356</v>
      </c>
      <c r="F1086" t="s">
        <v>346</v>
      </c>
      <c r="G1086">
        <v>76</v>
      </c>
      <c r="H1086" s="304">
        <v>0.65</v>
      </c>
    </row>
    <row r="1087" spans="1:8" x14ac:dyDescent="0.25">
      <c r="A1087" t="s">
        <v>201</v>
      </c>
      <c r="B1087" t="s">
        <v>201</v>
      </c>
      <c r="C1087" t="s">
        <v>201</v>
      </c>
      <c r="D1087" t="s">
        <v>62</v>
      </c>
      <c r="E1087" t="s">
        <v>356</v>
      </c>
      <c r="F1087" t="s">
        <v>347</v>
      </c>
      <c r="G1087">
        <v>76</v>
      </c>
      <c r="H1087" s="304">
        <v>0.29979545634999999</v>
      </c>
    </row>
    <row r="1088" spans="1:8" x14ac:dyDescent="0.25">
      <c r="A1088" t="s">
        <v>201</v>
      </c>
      <c r="B1088" t="s">
        <v>201</v>
      </c>
      <c r="C1088" t="s">
        <v>201</v>
      </c>
      <c r="D1088" t="s">
        <v>62</v>
      </c>
      <c r="E1088" t="s">
        <v>356</v>
      </c>
      <c r="F1088" t="s">
        <v>348</v>
      </c>
      <c r="G1088">
        <v>76</v>
      </c>
      <c r="H1088" s="304">
        <v>0.24765000000000001</v>
      </c>
    </row>
    <row r="1089" spans="1:8" x14ac:dyDescent="0.25">
      <c r="A1089" t="s">
        <v>201</v>
      </c>
      <c r="B1089" t="s">
        <v>201</v>
      </c>
      <c r="C1089" t="s">
        <v>201</v>
      </c>
      <c r="D1089" t="s">
        <v>63</v>
      </c>
      <c r="E1089" t="s">
        <v>356</v>
      </c>
      <c r="F1089" t="s">
        <v>340</v>
      </c>
      <c r="G1089">
        <v>77</v>
      </c>
      <c r="H1089" s="304">
        <v>2.1772</v>
      </c>
    </row>
    <row r="1090" spans="1:8" x14ac:dyDescent="0.25">
      <c r="A1090" t="s">
        <v>201</v>
      </c>
      <c r="B1090" t="s">
        <v>201</v>
      </c>
      <c r="C1090" t="s">
        <v>201</v>
      </c>
      <c r="D1090" t="s">
        <v>63</v>
      </c>
      <c r="E1090" t="s">
        <v>356</v>
      </c>
      <c r="F1090" t="s">
        <v>341</v>
      </c>
      <c r="G1090">
        <v>77</v>
      </c>
      <c r="H1090" s="304">
        <v>9.2651452999999995E-2</v>
      </c>
    </row>
    <row r="1091" spans="1:8" x14ac:dyDescent="0.25">
      <c r="A1091" t="s">
        <v>201</v>
      </c>
      <c r="B1091" t="s">
        <v>201</v>
      </c>
      <c r="C1091" t="s">
        <v>201</v>
      </c>
      <c r="D1091" t="s">
        <v>63</v>
      </c>
      <c r="E1091" t="s">
        <v>356</v>
      </c>
      <c r="F1091" t="s">
        <v>342</v>
      </c>
      <c r="G1091">
        <v>77</v>
      </c>
      <c r="H1091" s="304">
        <v>0.79117732799999996</v>
      </c>
    </row>
    <row r="1092" spans="1:8" x14ac:dyDescent="0.25">
      <c r="A1092" t="s">
        <v>201</v>
      </c>
      <c r="B1092" t="s">
        <v>201</v>
      </c>
      <c r="C1092" t="s">
        <v>201</v>
      </c>
      <c r="D1092" t="s">
        <v>63</v>
      </c>
      <c r="E1092" t="s">
        <v>356</v>
      </c>
      <c r="F1092" t="s">
        <v>343</v>
      </c>
      <c r="G1092">
        <v>77</v>
      </c>
      <c r="H1092" s="304">
        <v>1.4786741250000004</v>
      </c>
    </row>
    <row r="1093" spans="1:8" x14ac:dyDescent="0.25">
      <c r="A1093" t="s">
        <v>201</v>
      </c>
      <c r="B1093" t="s">
        <v>201</v>
      </c>
      <c r="C1093" t="s">
        <v>201</v>
      </c>
      <c r="D1093" t="s">
        <v>63</v>
      </c>
      <c r="E1093" t="s">
        <v>356</v>
      </c>
      <c r="F1093" t="s">
        <v>344</v>
      </c>
      <c r="G1093">
        <v>77</v>
      </c>
      <c r="H1093" s="304">
        <v>0.8</v>
      </c>
    </row>
    <row r="1094" spans="1:8" x14ac:dyDescent="0.25">
      <c r="A1094" t="s">
        <v>201</v>
      </c>
      <c r="B1094" t="s">
        <v>201</v>
      </c>
      <c r="C1094" t="s">
        <v>201</v>
      </c>
      <c r="D1094" t="s">
        <v>63</v>
      </c>
      <c r="E1094" t="s">
        <v>356</v>
      </c>
      <c r="F1094" t="s">
        <v>345</v>
      </c>
      <c r="G1094">
        <v>77</v>
      </c>
      <c r="H1094" s="304">
        <v>0.8</v>
      </c>
    </row>
    <row r="1095" spans="1:8" x14ac:dyDescent="0.25">
      <c r="A1095" t="s">
        <v>201</v>
      </c>
      <c r="B1095" t="s">
        <v>201</v>
      </c>
      <c r="C1095" t="s">
        <v>201</v>
      </c>
      <c r="D1095" t="s">
        <v>63</v>
      </c>
      <c r="E1095" t="s">
        <v>356</v>
      </c>
      <c r="F1095" t="s">
        <v>346</v>
      </c>
      <c r="G1095">
        <v>77</v>
      </c>
      <c r="H1095" s="304">
        <v>0.125</v>
      </c>
    </row>
    <row r="1096" spans="1:8" x14ac:dyDescent="0.25">
      <c r="A1096" t="s">
        <v>201</v>
      </c>
      <c r="B1096" t="s">
        <v>201</v>
      </c>
      <c r="C1096" t="s">
        <v>201</v>
      </c>
      <c r="D1096" t="s">
        <v>63</v>
      </c>
      <c r="E1096" t="s">
        <v>356</v>
      </c>
      <c r="F1096" t="s">
        <v>347</v>
      </c>
      <c r="G1096">
        <v>77</v>
      </c>
      <c r="H1096" s="304">
        <v>0.1</v>
      </c>
    </row>
    <row r="1097" spans="1:8" x14ac:dyDescent="0.25">
      <c r="A1097" t="s">
        <v>201</v>
      </c>
      <c r="B1097" t="s">
        <v>201</v>
      </c>
      <c r="C1097" t="s">
        <v>201</v>
      </c>
      <c r="D1097" t="s">
        <v>63</v>
      </c>
      <c r="E1097" t="s">
        <v>356</v>
      </c>
      <c r="F1097" t="s">
        <v>348</v>
      </c>
      <c r="G1097">
        <v>77</v>
      </c>
      <c r="H1097" s="304">
        <v>0.1</v>
      </c>
    </row>
    <row r="1098" spans="1:8" x14ac:dyDescent="0.25">
      <c r="A1098" t="s">
        <v>201</v>
      </c>
      <c r="B1098" t="s">
        <v>201</v>
      </c>
      <c r="C1098" t="s">
        <v>201</v>
      </c>
      <c r="D1098" t="s">
        <v>64</v>
      </c>
      <c r="E1098" t="s">
        <v>356</v>
      </c>
      <c r="F1098" t="s">
        <v>340</v>
      </c>
      <c r="G1098">
        <v>78</v>
      </c>
      <c r="H1098" s="304">
        <v>1.44889</v>
      </c>
    </row>
    <row r="1099" spans="1:8" x14ac:dyDescent="0.25">
      <c r="A1099" t="s">
        <v>201</v>
      </c>
      <c r="B1099" t="s">
        <v>201</v>
      </c>
      <c r="C1099" t="s">
        <v>201</v>
      </c>
      <c r="D1099" t="s">
        <v>64</v>
      </c>
      <c r="E1099" t="s">
        <v>356</v>
      </c>
      <c r="F1099" t="s">
        <v>341</v>
      </c>
      <c r="G1099">
        <v>78</v>
      </c>
      <c r="H1099" s="304">
        <v>3.4956632000000001E-2</v>
      </c>
    </row>
    <row r="1100" spans="1:8" x14ac:dyDescent="0.25">
      <c r="A1100" t="s">
        <v>201</v>
      </c>
      <c r="B1100" t="s">
        <v>201</v>
      </c>
      <c r="C1100" t="s">
        <v>201</v>
      </c>
      <c r="D1100" t="s">
        <v>64</v>
      </c>
      <c r="E1100" t="s">
        <v>356</v>
      </c>
      <c r="F1100" t="s">
        <v>342</v>
      </c>
      <c r="G1100">
        <v>78</v>
      </c>
      <c r="H1100" s="304">
        <v>0.70709646699999995</v>
      </c>
    </row>
    <row r="1101" spans="1:8" x14ac:dyDescent="0.25">
      <c r="A1101" t="s">
        <v>201</v>
      </c>
      <c r="B1101" t="s">
        <v>201</v>
      </c>
      <c r="C1101" t="s">
        <v>201</v>
      </c>
      <c r="D1101" t="s">
        <v>64</v>
      </c>
      <c r="E1101" t="s">
        <v>356</v>
      </c>
      <c r="F1101" t="s">
        <v>343</v>
      </c>
      <c r="G1101">
        <v>78</v>
      </c>
      <c r="H1101" s="304">
        <v>0.77675016500000016</v>
      </c>
    </row>
    <row r="1102" spans="1:8" x14ac:dyDescent="0.25">
      <c r="A1102" t="s">
        <v>201</v>
      </c>
      <c r="B1102" t="s">
        <v>201</v>
      </c>
      <c r="C1102" t="s">
        <v>201</v>
      </c>
      <c r="D1102" t="s">
        <v>64</v>
      </c>
      <c r="E1102" t="s">
        <v>356</v>
      </c>
      <c r="F1102" t="s">
        <v>344</v>
      </c>
      <c r="G1102">
        <v>78</v>
      </c>
      <c r="H1102" s="304">
        <v>0.14499999999999999</v>
      </c>
    </row>
    <row r="1103" spans="1:8" x14ac:dyDescent="0.25">
      <c r="A1103" t="s">
        <v>201</v>
      </c>
      <c r="B1103" t="s">
        <v>201</v>
      </c>
      <c r="C1103" t="s">
        <v>201</v>
      </c>
      <c r="D1103" t="s">
        <v>64</v>
      </c>
      <c r="E1103" t="s">
        <v>356</v>
      </c>
      <c r="F1103" t="s">
        <v>345</v>
      </c>
      <c r="G1103">
        <v>78</v>
      </c>
      <c r="H1103" s="304">
        <v>0.14499999999999999</v>
      </c>
    </row>
    <row r="1104" spans="1:8" x14ac:dyDescent="0.25">
      <c r="A1104" t="s">
        <v>201</v>
      </c>
      <c r="B1104" t="s">
        <v>201</v>
      </c>
      <c r="C1104" t="s">
        <v>201</v>
      </c>
      <c r="D1104" t="s">
        <v>64</v>
      </c>
      <c r="E1104" t="s">
        <v>356</v>
      </c>
      <c r="F1104" t="s">
        <v>346</v>
      </c>
      <c r="G1104">
        <v>78</v>
      </c>
      <c r="H1104" s="304">
        <v>0.34</v>
      </c>
    </row>
    <row r="1105" spans="1:8" x14ac:dyDescent="0.25">
      <c r="A1105" t="s">
        <v>201</v>
      </c>
      <c r="B1105" t="s">
        <v>201</v>
      </c>
      <c r="C1105" t="s">
        <v>201</v>
      </c>
      <c r="D1105" t="s">
        <v>64</v>
      </c>
      <c r="E1105" t="s">
        <v>356</v>
      </c>
      <c r="F1105" t="s">
        <v>347</v>
      </c>
      <c r="G1105">
        <v>78</v>
      </c>
      <c r="H1105" s="304">
        <v>4.9300000000000004E-2</v>
      </c>
    </row>
    <row r="1106" spans="1:8" x14ac:dyDescent="0.25">
      <c r="A1106" t="s">
        <v>201</v>
      </c>
      <c r="B1106" t="s">
        <v>201</v>
      </c>
      <c r="C1106" t="s">
        <v>201</v>
      </c>
      <c r="D1106" t="s">
        <v>64</v>
      </c>
      <c r="E1106" t="s">
        <v>356</v>
      </c>
      <c r="F1106" t="s">
        <v>348</v>
      </c>
      <c r="G1106">
        <v>78</v>
      </c>
      <c r="H1106" s="304">
        <v>4.9300000000000004E-2</v>
      </c>
    </row>
    <row r="1107" spans="1:8" x14ac:dyDescent="0.25">
      <c r="A1107" t="s">
        <v>201</v>
      </c>
      <c r="B1107" t="s">
        <v>201</v>
      </c>
      <c r="C1107" t="s">
        <v>201</v>
      </c>
      <c r="D1107" t="s">
        <v>65</v>
      </c>
      <c r="E1107" t="s">
        <v>356</v>
      </c>
      <c r="F1107" t="s">
        <v>340</v>
      </c>
      <c r="G1107">
        <v>79</v>
      </c>
      <c r="H1107" s="304">
        <v>2.96</v>
      </c>
    </row>
    <row r="1108" spans="1:8" x14ac:dyDescent="0.25">
      <c r="A1108" t="s">
        <v>201</v>
      </c>
      <c r="B1108" t="s">
        <v>201</v>
      </c>
      <c r="C1108" t="s">
        <v>201</v>
      </c>
      <c r="D1108" t="s">
        <v>65</v>
      </c>
      <c r="E1108" t="s">
        <v>356</v>
      </c>
      <c r="F1108" t="s">
        <v>341</v>
      </c>
      <c r="G1108">
        <v>79</v>
      </c>
      <c r="H1108" s="304">
        <v>0.10427073099999999</v>
      </c>
    </row>
    <row r="1109" spans="1:8" x14ac:dyDescent="0.25">
      <c r="A1109" t="s">
        <v>201</v>
      </c>
      <c r="B1109" t="s">
        <v>201</v>
      </c>
      <c r="C1109" t="s">
        <v>201</v>
      </c>
      <c r="D1109" t="s">
        <v>65</v>
      </c>
      <c r="E1109" t="s">
        <v>356</v>
      </c>
      <c r="F1109" t="s">
        <v>342</v>
      </c>
      <c r="G1109">
        <v>79</v>
      </c>
      <c r="H1109" s="304">
        <v>1.14844846</v>
      </c>
    </row>
    <row r="1110" spans="1:8" x14ac:dyDescent="0.25">
      <c r="A1110" t="s">
        <v>201</v>
      </c>
      <c r="B1110" t="s">
        <v>201</v>
      </c>
      <c r="C1110" t="s">
        <v>201</v>
      </c>
      <c r="D1110" t="s">
        <v>65</v>
      </c>
      <c r="E1110" t="s">
        <v>356</v>
      </c>
      <c r="F1110" t="s">
        <v>343</v>
      </c>
      <c r="G1110">
        <v>79</v>
      </c>
      <c r="H1110" s="304">
        <v>1.7549999999999999</v>
      </c>
    </row>
    <row r="1111" spans="1:8" x14ac:dyDescent="0.25">
      <c r="A1111" t="s">
        <v>201</v>
      </c>
      <c r="B1111" t="s">
        <v>201</v>
      </c>
      <c r="C1111" t="s">
        <v>201</v>
      </c>
      <c r="D1111" t="s">
        <v>65</v>
      </c>
      <c r="E1111" t="s">
        <v>356</v>
      </c>
      <c r="F1111" t="s">
        <v>344</v>
      </c>
      <c r="G1111">
        <v>79</v>
      </c>
      <c r="H1111" s="304">
        <v>1.4699187713332973</v>
      </c>
    </row>
    <row r="1112" spans="1:8" x14ac:dyDescent="0.25">
      <c r="A1112" t="s">
        <v>201</v>
      </c>
      <c r="B1112" t="s">
        <v>201</v>
      </c>
      <c r="C1112" t="s">
        <v>201</v>
      </c>
      <c r="D1112" t="s">
        <v>65</v>
      </c>
      <c r="E1112" t="s">
        <v>356</v>
      </c>
      <c r="F1112" t="s">
        <v>345</v>
      </c>
      <c r="G1112">
        <v>79</v>
      </c>
      <c r="H1112" s="304">
        <v>1.3676061040677601</v>
      </c>
    </row>
    <row r="1113" spans="1:8" x14ac:dyDescent="0.25">
      <c r="A1113" t="s">
        <v>201</v>
      </c>
      <c r="B1113" t="s">
        <v>201</v>
      </c>
      <c r="C1113" t="s">
        <v>201</v>
      </c>
      <c r="D1113" t="s">
        <v>65</v>
      </c>
      <c r="E1113" t="s">
        <v>356</v>
      </c>
      <c r="F1113" t="s">
        <v>346</v>
      </c>
      <c r="G1113">
        <v>79</v>
      </c>
      <c r="H1113" s="304">
        <v>0.623</v>
      </c>
    </row>
    <row r="1114" spans="1:8" x14ac:dyDescent="0.25">
      <c r="A1114" t="s">
        <v>201</v>
      </c>
      <c r="B1114" t="s">
        <v>201</v>
      </c>
      <c r="C1114" t="s">
        <v>201</v>
      </c>
      <c r="D1114" t="s">
        <v>65</v>
      </c>
      <c r="E1114" t="s">
        <v>356</v>
      </c>
      <c r="F1114" t="s">
        <v>347</v>
      </c>
      <c r="G1114">
        <v>79</v>
      </c>
      <c r="H1114" s="304">
        <v>0.91575939454064426</v>
      </c>
    </row>
    <row r="1115" spans="1:8" x14ac:dyDescent="0.25">
      <c r="A1115" t="s">
        <v>201</v>
      </c>
      <c r="B1115" t="s">
        <v>201</v>
      </c>
      <c r="C1115" t="s">
        <v>201</v>
      </c>
      <c r="D1115" t="s">
        <v>65</v>
      </c>
      <c r="E1115" t="s">
        <v>356</v>
      </c>
      <c r="F1115" t="s">
        <v>348</v>
      </c>
      <c r="G1115">
        <v>79</v>
      </c>
      <c r="H1115" s="304">
        <v>0.85201860283421449</v>
      </c>
    </row>
    <row r="1116" spans="1:8" x14ac:dyDescent="0.25">
      <c r="A1116" t="s">
        <v>201</v>
      </c>
      <c r="B1116" t="s">
        <v>201</v>
      </c>
      <c r="C1116" t="s">
        <v>201</v>
      </c>
      <c r="D1116" t="s">
        <v>66</v>
      </c>
      <c r="E1116" t="s">
        <v>356</v>
      </c>
      <c r="F1116" t="s">
        <v>344</v>
      </c>
      <c r="G1116">
        <v>80</v>
      </c>
      <c r="H1116" s="304">
        <v>5.4</v>
      </c>
    </row>
    <row r="1117" spans="1:8" x14ac:dyDescent="0.25">
      <c r="A1117" t="s">
        <v>201</v>
      </c>
      <c r="B1117" t="s">
        <v>201</v>
      </c>
      <c r="C1117" t="s">
        <v>201</v>
      </c>
      <c r="D1117" t="s">
        <v>66</v>
      </c>
      <c r="E1117" t="s">
        <v>356</v>
      </c>
      <c r="F1117" t="s">
        <v>345</v>
      </c>
      <c r="G1117">
        <v>80</v>
      </c>
      <c r="H1117" s="304">
        <v>5.4</v>
      </c>
    </row>
    <row r="1118" spans="1:8" x14ac:dyDescent="0.25">
      <c r="A1118" t="s">
        <v>201</v>
      </c>
      <c r="B1118" t="s">
        <v>201</v>
      </c>
      <c r="C1118" t="s">
        <v>201</v>
      </c>
      <c r="D1118" t="s">
        <v>66</v>
      </c>
      <c r="E1118" t="s">
        <v>356</v>
      </c>
      <c r="F1118" t="s">
        <v>346</v>
      </c>
      <c r="G1118">
        <v>80</v>
      </c>
      <c r="H1118" s="304">
        <v>9.5000000000000001E-2</v>
      </c>
    </row>
    <row r="1119" spans="1:8" x14ac:dyDescent="0.25">
      <c r="A1119" t="s">
        <v>201</v>
      </c>
      <c r="B1119" t="s">
        <v>201</v>
      </c>
      <c r="C1119" t="s">
        <v>201</v>
      </c>
      <c r="D1119" t="s">
        <v>66</v>
      </c>
      <c r="E1119" t="s">
        <v>356</v>
      </c>
      <c r="F1119" t="s">
        <v>347</v>
      </c>
      <c r="G1119">
        <v>80</v>
      </c>
      <c r="H1119" s="304">
        <v>0.51300000000000001</v>
      </c>
    </row>
    <row r="1120" spans="1:8" x14ac:dyDescent="0.25">
      <c r="A1120" t="s">
        <v>201</v>
      </c>
      <c r="B1120" t="s">
        <v>201</v>
      </c>
      <c r="C1120" t="s">
        <v>201</v>
      </c>
      <c r="D1120" t="s">
        <v>66</v>
      </c>
      <c r="E1120" t="s">
        <v>356</v>
      </c>
      <c r="F1120" t="s">
        <v>348</v>
      </c>
      <c r="G1120">
        <v>80</v>
      </c>
      <c r="H1120" s="304">
        <v>0.51300000000000001</v>
      </c>
    </row>
    <row r="1121" spans="1:8" x14ac:dyDescent="0.25">
      <c r="A1121" t="s">
        <v>214</v>
      </c>
      <c r="B1121" t="s">
        <v>214</v>
      </c>
      <c r="C1121" t="s">
        <v>214</v>
      </c>
      <c r="D1121" t="s">
        <v>68</v>
      </c>
      <c r="E1121" t="s">
        <v>356</v>
      </c>
      <c r="F1121" t="s">
        <v>340</v>
      </c>
      <c r="G1121">
        <v>84</v>
      </c>
      <c r="H1121" s="304">
        <v>633.480245566804</v>
      </c>
    </row>
    <row r="1122" spans="1:8" x14ac:dyDescent="0.25">
      <c r="A1122" t="s">
        <v>214</v>
      </c>
      <c r="B1122" t="s">
        <v>214</v>
      </c>
      <c r="C1122" t="s">
        <v>214</v>
      </c>
      <c r="D1122" t="s">
        <v>68</v>
      </c>
      <c r="E1122" t="s">
        <v>356</v>
      </c>
      <c r="F1122" t="s">
        <v>343</v>
      </c>
      <c r="G1122">
        <v>84</v>
      </c>
      <c r="H1122" s="304">
        <v>633.480245566804</v>
      </c>
    </row>
    <row r="1123" spans="1:8" x14ac:dyDescent="0.25">
      <c r="A1123" t="s">
        <v>214</v>
      </c>
      <c r="B1123" t="s">
        <v>214</v>
      </c>
      <c r="C1123" t="s">
        <v>214</v>
      </c>
      <c r="D1123" t="s">
        <v>68</v>
      </c>
      <c r="E1123" t="s">
        <v>356</v>
      </c>
      <c r="F1123" t="s">
        <v>344</v>
      </c>
      <c r="G1123">
        <v>84</v>
      </c>
      <c r="H1123" s="304">
        <v>633.480245566804</v>
      </c>
    </row>
    <row r="1124" spans="1:8" x14ac:dyDescent="0.25">
      <c r="A1124" t="s">
        <v>214</v>
      </c>
      <c r="B1124" t="s">
        <v>214</v>
      </c>
      <c r="C1124" t="s">
        <v>214</v>
      </c>
      <c r="D1124" t="s">
        <v>68</v>
      </c>
      <c r="E1124" t="s">
        <v>356</v>
      </c>
      <c r="F1124" t="s">
        <v>345</v>
      </c>
      <c r="G1124">
        <v>84</v>
      </c>
      <c r="H1124" s="304">
        <v>633.480245566804</v>
      </c>
    </row>
    <row r="1125" spans="1:8" x14ac:dyDescent="0.25">
      <c r="A1125" t="s">
        <v>214</v>
      </c>
      <c r="B1125" t="s">
        <v>214</v>
      </c>
      <c r="C1125" t="s">
        <v>214</v>
      </c>
      <c r="D1125" t="s">
        <v>68</v>
      </c>
      <c r="E1125" t="s">
        <v>356</v>
      </c>
      <c r="F1125" t="s">
        <v>346</v>
      </c>
      <c r="G1125">
        <v>84</v>
      </c>
      <c r="H1125" s="304">
        <v>2.5972429865201825E-2</v>
      </c>
    </row>
    <row r="1126" spans="1:8" x14ac:dyDescent="0.25">
      <c r="A1126" t="s">
        <v>214</v>
      </c>
      <c r="B1126" t="s">
        <v>214</v>
      </c>
      <c r="C1126" t="s">
        <v>214</v>
      </c>
      <c r="D1126" t="s">
        <v>68</v>
      </c>
      <c r="E1126" t="s">
        <v>356</v>
      </c>
      <c r="F1126" t="s">
        <v>347</v>
      </c>
      <c r="G1126">
        <v>84</v>
      </c>
      <c r="H1126" s="304">
        <v>16.453021248974647</v>
      </c>
    </row>
    <row r="1127" spans="1:8" x14ac:dyDescent="0.25">
      <c r="A1127" t="s">
        <v>214</v>
      </c>
      <c r="B1127" t="s">
        <v>214</v>
      </c>
      <c r="C1127" t="s">
        <v>214</v>
      </c>
      <c r="D1127" t="s">
        <v>68</v>
      </c>
      <c r="E1127" t="s">
        <v>356</v>
      </c>
      <c r="F1127" t="s">
        <v>348</v>
      </c>
      <c r="G1127">
        <v>84</v>
      </c>
      <c r="H1127" s="304">
        <v>16.453021248974647</v>
      </c>
    </row>
    <row r="1128" spans="1:8" x14ac:dyDescent="0.25">
      <c r="A1128" t="s">
        <v>214</v>
      </c>
      <c r="B1128" t="s">
        <v>214</v>
      </c>
      <c r="C1128" t="s">
        <v>214</v>
      </c>
      <c r="D1128" t="s">
        <v>69</v>
      </c>
      <c r="E1128" t="s">
        <v>356</v>
      </c>
      <c r="F1128" t="s">
        <v>340</v>
      </c>
      <c r="G1128">
        <v>85</v>
      </c>
      <c r="H1128" s="304">
        <v>269.25416999999999</v>
      </c>
    </row>
    <row r="1129" spans="1:8" x14ac:dyDescent="0.25">
      <c r="A1129" t="s">
        <v>214</v>
      </c>
      <c r="B1129" t="s">
        <v>214</v>
      </c>
      <c r="C1129" t="s">
        <v>214</v>
      </c>
      <c r="D1129" t="s">
        <v>69</v>
      </c>
      <c r="E1129" t="s">
        <v>356</v>
      </c>
      <c r="F1129" t="s">
        <v>343</v>
      </c>
      <c r="G1129">
        <v>85</v>
      </c>
      <c r="H1129" s="304">
        <v>269.25416999999999</v>
      </c>
    </row>
    <row r="1130" spans="1:8" x14ac:dyDescent="0.25">
      <c r="A1130" t="s">
        <v>214</v>
      </c>
      <c r="B1130" t="s">
        <v>214</v>
      </c>
      <c r="C1130" t="s">
        <v>214</v>
      </c>
      <c r="D1130" t="s">
        <v>69</v>
      </c>
      <c r="E1130" t="s">
        <v>356</v>
      </c>
      <c r="F1130" t="s">
        <v>344</v>
      </c>
      <c r="G1130">
        <v>85</v>
      </c>
      <c r="H1130" s="304">
        <v>269.25416999999999</v>
      </c>
    </row>
    <row r="1131" spans="1:8" x14ac:dyDescent="0.25">
      <c r="A1131" t="s">
        <v>214</v>
      </c>
      <c r="B1131" t="s">
        <v>214</v>
      </c>
      <c r="C1131" t="s">
        <v>214</v>
      </c>
      <c r="D1131" t="s">
        <v>69</v>
      </c>
      <c r="E1131" t="s">
        <v>356</v>
      </c>
      <c r="F1131" t="s">
        <v>345</v>
      </c>
      <c r="G1131">
        <v>85</v>
      </c>
      <c r="H1131" s="304">
        <v>269.25416999999999</v>
      </c>
    </row>
    <row r="1132" spans="1:8" x14ac:dyDescent="0.25">
      <c r="A1132" t="s">
        <v>214</v>
      </c>
      <c r="B1132" t="s">
        <v>214</v>
      </c>
      <c r="C1132" t="s">
        <v>214</v>
      </c>
      <c r="D1132" t="s">
        <v>69</v>
      </c>
      <c r="E1132" t="s">
        <v>356</v>
      </c>
      <c r="F1132" t="s">
        <v>346</v>
      </c>
      <c r="G1132">
        <v>85</v>
      </c>
      <c r="H1132" s="304">
        <v>2.9487499999999996E-2</v>
      </c>
    </row>
    <row r="1133" spans="1:8" x14ac:dyDescent="0.25">
      <c r="A1133" t="s">
        <v>214</v>
      </c>
      <c r="B1133" t="s">
        <v>214</v>
      </c>
      <c r="C1133" t="s">
        <v>214</v>
      </c>
      <c r="D1133" t="s">
        <v>69</v>
      </c>
      <c r="E1133" t="s">
        <v>356</v>
      </c>
      <c r="F1133" t="s">
        <v>347</v>
      </c>
      <c r="G1133">
        <v>85</v>
      </c>
      <c r="H1133" s="304">
        <v>7.9396323378749987</v>
      </c>
    </row>
    <row r="1134" spans="1:8" x14ac:dyDescent="0.25">
      <c r="A1134" t="s">
        <v>214</v>
      </c>
      <c r="B1134" t="s">
        <v>214</v>
      </c>
      <c r="C1134" t="s">
        <v>214</v>
      </c>
      <c r="D1134" t="s">
        <v>69</v>
      </c>
      <c r="E1134" t="s">
        <v>356</v>
      </c>
      <c r="F1134" t="s">
        <v>348</v>
      </c>
      <c r="G1134">
        <v>85</v>
      </c>
      <c r="H1134" s="304">
        <v>7.9396323378749987</v>
      </c>
    </row>
    <row r="1135" spans="1:8" x14ac:dyDescent="0.25">
      <c r="A1135" t="s">
        <v>214</v>
      </c>
      <c r="B1135" t="s">
        <v>214</v>
      </c>
      <c r="C1135" t="s">
        <v>214</v>
      </c>
      <c r="D1135" t="s">
        <v>70</v>
      </c>
      <c r="E1135" t="s">
        <v>356</v>
      </c>
      <c r="F1135" t="s">
        <v>340</v>
      </c>
      <c r="G1135">
        <v>86</v>
      </c>
      <c r="H1135" s="304">
        <v>84.640134004624613</v>
      </c>
    </row>
    <row r="1136" spans="1:8" x14ac:dyDescent="0.25">
      <c r="A1136" t="s">
        <v>214</v>
      </c>
      <c r="B1136" t="s">
        <v>214</v>
      </c>
      <c r="C1136" t="s">
        <v>214</v>
      </c>
      <c r="D1136" t="s">
        <v>70</v>
      </c>
      <c r="E1136" t="s">
        <v>356</v>
      </c>
      <c r="F1136" t="s">
        <v>343</v>
      </c>
      <c r="G1136">
        <v>86</v>
      </c>
      <c r="H1136" s="304">
        <v>84.640134004624613</v>
      </c>
    </row>
    <row r="1137" spans="1:8" x14ac:dyDescent="0.25">
      <c r="A1137" t="s">
        <v>214</v>
      </c>
      <c r="B1137" t="s">
        <v>214</v>
      </c>
      <c r="C1137" t="s">
        <v>214</v>
      </c>
      <c r="D1137" t="s">
        <v>70</v>
      </c>
      <c r="E1137" t="s">
        <v>356</v>
      </c>
      <c r="F1137" t="s">
        <v>344</v>
      </c>
      <c r="G1137">
        <v>86</v>
      </c>
      <c r="H1137" s="304">
        <v>84.640134004624613</v>
      </c>
    </row>
    <row r="1138" spans="1:8" x14ac:dyDescent="0.25">
      <c r="A1138" t="s">
        <v>214</v>
      </c>
      <c r="B1138" t="s">
        <v>214</v>
      </c>
      <c r="C1138" t="s">
        <v>214</v>
      </c>
      <c r="D1138" t="s">
        <v>70</v>
      </c>
      <c r="E1138" t="s">
        <v>356</v>
      </c>
      <c r="F1138" t="s">
        <v>345</v>
      </c>
      <c r="G1138">
        <v>86</v>
      </c>
      <c r="H1138" s="304">
        <v>84.640134004624613</v>
      </c>
    </row>
    <row r="1139" spans="1:8" x14ac:dyDescent="0.25">
      <c r="A1139" t="s">
        <v>214</v>
      </c>
      <c r="B1139" t="s">
        <v>214</v>
      </c>
      <c r="C1139" t="s">
        <v>214</v>
      </c>
      <c r="D1139" t="s">
        <v>70</v>
      </c>
      <c r="E1139" t="s">
        <v>356</v>
      </c>
      <c r="F1139" t="s">
        <v>346</v>
      </c>
      <c r="G1139">
        <v>86</v>
      </c>
      <c r="H1139" s="304">
        <v>7.2099999999999997E-2</v>
      </c>
    </row>
    <row r="1140" spans="1:8" x14ac:dyDescent="0.25">
      <c r="A1140" t="s">
        <v>214</v>
      </c>
      <c r="B1140" t="s">
        <v>214</v>
      </c>
      <c r="C1140" t="s">
        <v>214</v>
      </c>
      <c r="D1140" t="s">
        <v>70</v>
      </c>
      <c r="E1140" t="s">
        <v>356</v>
      </c>
      <c r="F1140" t="s">
        <v>347</v>
      </c>
      <c r="G1140">
        <v>86</v>
      </c>
      <c r="H1140" s="304">
        <v>6.1025536617334346</v>
      </c>
    </row>
    <row r="1141" spans="1:8" x14ac:dyDescent="0.25">
      <c r="A1141" t="s">
        <v>214</v>
      </c>
      <c r="B1141" t="s">
        <v>214</v>
      </c>
      <c r="C1141" t="s">
        <v>214</v>
      </c>
      <c r="D1141" t="s">
        <v>70</v>
      </c>
      <c r="E1141" t="s">
        <v>356</v>
      </c>
      <c r="F1141" t="s">
        <v>348</v>
      </c>
      <c r="G1141">
        <v>86</v>
      </c>
      <c r="H1141" s="304">
        <v>6.1025536617334346</v>
      </c>
    </row>
    <row r="1142" spans="1:8" x14ac:dyDescent="0.25">
      <c r="A1142" t="s">
        <v>214</v>
      </c>
      <c r="B1142" t="s">
        <v>214</v>
      </c>
      <c r="C1142" t="s">
        <v>214</v>
      </c>
      <c r="D1142" t="s">
        <v>71</v>
      </c>
      <c r="E1142" t="s">
        <v>356</v>
      </c>
      <c r="F1142" t="s">
        <v>340</v>
      </c>
      <c r="G1142">
        <v>87</v>
      </c>
      <c r="H1142" s="304">
        <v>3.6283850000000002</v>
      </c>
    </row>
    <row r="1143" spans="1:8" x14ac:dyDescent="0.25">
      <c r="A1143" t="s">
        <v>214</v>
      </c>
      <c r="B1143" t="s">
        <v>214</v>
      </c>
      <c r="C1143" t="s">
        <v>214</v>
      </c>
      <c r="D1143" t="s">
        <v>71</v>
      </c>
      <c r="E1143" t="s">
        <v>356</v>
      </c>
      <c r="F1143" t="s">
        <v>341</v>
      </c>
      <c r="G1143">
        <v>87</v>
      </c>
      <c r="H1143" s="304">
        <v>2.4869558E-2</v>
      </c>
    </row>
    <row r="1144" spans="1:8" x14ac:dyDescent="0.25">
      <c r="A1144" t="s">
        <v>214</v>
      </c>
      <c r="B1144" t="s">
        <v>214</v>
      </c>
      <c r="C1144" t="s">
        <v>214</v>
      </c>
      <c r="D1144" t="s">
        <v>71</v>
      </c>
      <c r="E1144" t="s">
        <v>356</v>
      </c>
      <c r="F1144" t="s">
        <v>342</v>
      </c>
      <c r="G1144">
        <v>87</v>
      </c>
      <c r="H1144" s="304">
        <v>2.4960605980000001</v>
      </c>
    </row>
    <row r="1145" spans="1:8" x14ac:dyDescent="0.25">
      <c r="A1145" t="s">
        <v>214</v>
      </c>
      <c r="B1145" t="s">
        <v>214</v>
      </c>
      <c r="C1145" t="s">
        <v>214</v>
      </c>
      <c r="D1145" t="s">
        <v>71</v>
      </c>
      <c r="E1145" t="s">
        <v>356</v>
      </c>
      <c r="F1145" t="s">
        <v>343</v>
      </c>
      <c r="G1145">
        <v>87</v>
      </c>
      <c r="H1145" s="304">
        <v>1.1571939599999999</v>
      </c>
    </row>
    <row r="1146" spans="1:8" x14ac:dyDescent="0.25">
      <c r="A1146" t="s">
        <v>214</v>
      </c>
      <c r="B1146" t="s">
        <v>214</v>
      </c>
      <c r="C1146" t="s">
        <v>214</v>
      </c>
      <c r="D1146" t="s">
        <v>71</v>
      </c>
      <c r="E1146" t="s">
        <v>356</v>
      </c>
      <c r="F1146" t="s">
        <v>344</v>
      </c>
      <c r="G1146">
        <v>87</v>
      </c>
      <c r="H1146" s="304">
        <v>1.1571939599999999</v>
      </c>
    </row>
    <row r="1147" spans="1:8" x14ac:dyDescent="0.25">
      <c r="A1147" t="s">
        <v>214</v>
      </c>
      <c r="B1147" t="s">
        <v>214</v>
      </c>
      <c r="C1147" t="s">
        <v>214</v>
      </c>
      <c r="D1147" t="s">
        <v>71</v>
      </c>
      <c r="E1147" t="s">
        <v>356</v>
      </c>
      <c r="F1147" t="s">
        <v>345</v>
      </c>
      <c r="G1147">
        <v>87</v>
      </c>
      <c r="H1147" s="304">
        <v>1.1571939599999999</v>
      </c>
    </row>
    <row r="1148" spans="1:8" x14ac:dyDescent="0.25">
      <c r="A1148" t="s">
        <v>214</v>
      </c>
      <c r="B1148" t="s">
        <v>214</v>
      </c>
      <c r="C1148" t="s">
        <v>214</v>
      </c>
      <c r="D1148" t="s">
        <v>71</v>
      </c>
      <c r="E1148" t="s">
        <v>356</v>
      </c>
      <c r="F1148" t="s">
        <v>346</v>
      </c>
      <c r="G1148">
        <v>87</v>
      </c>
      <c r="H1148" s="304">
        <v>0.17</v>
      </c>
    </row>
    <row r="1149" spans="1:8" x14ac:dyDescent="0.25">
      <c r="A1149" t="s">
        <v>214</v>
      </c>
      <c r="B1149" t="s">
        <v>214</v>
      </c>
      <c r="C1149" t="s">
        <v>214</v>
      </c>
      <c r="D1149" t="s">
        <v>71</v>
      </c>
      <c r="E1149" t="s">
        <v>356</v>
      </c>
      <c r="F1149" t="s">
        <v>347</v>
      </c>
      <c r="G1149">
        <v>87</v>
      </c>
      <c r="H1149" s="304">
        <v>0.19672297319999998</v>
      </c>
    </row>
    <row r="1150" spans="1:8" x14ac:dyDescent="0.25">
      <c r="A1150" t="s">
        <v>214</v>
      </c>
      <c r="B1150" t="s">
        <v>214</v>
      </c>
      <c r="C1150" t="s">
        <v>214</v>
      </c>
      <c r="D1150" t="s">
        <v>71</v>
      </c>
      <c r="E1150" t="s">
        <v>356</v>
      </c>
      <c r="F1150" t="s">
        <v>348</v>
      </c>
      <c r="G1150">
        <v>87</v>
      </c>
      <c r="H1150" s="304">
        <v>0.19672297319999998</v>
      </c>
    </row>
    <row r="1151" spans="1:8" x14ac:dyDescent="0.25">
      <c r="A1151" t="s">
        <v>338</v>
      </c>
      <c r="B1151" t="s">
        <v>116</v>
      </c>
      <c r="C1151" t="s">
        <v>116</v>
      </c>
      <c r="D1151" t="s">
        <v>248</v>
      </c>
      <c r="E1151" t="s">
        <v>357</v>
      </c>
      <c r="F1151" t="s">
        <v>340</v>
      </c>
      <c r="G1151">
        <v>11</v>
      </c>
      <c r="H1151" s="304">
        <v>118.09939308199999</v>
      </c>
    </row>
    <row r="1152" spans="1:8" x14ac:dyDescent="0.25">
      <c r="A1152" t="s">
        <v>338</v>
      </c>
      <c r="B1152" t="s">
        <v>116</v>
      </c>
      <c r="C1152" t="s">
        <v>116</v>
      </c>
      <c r="D1152" t="s">
        <v>248</v>
      </c>
      <c r="E1152" t="s">
        <v>357</v>
      </c>
      <c r="F1152" t="s">
        <v>341</v>
      </c>
      <c r="G1152">
        <v>11</v>
      </c>
      <c r="H1152" s="304">
        <v>2.0214566789999999</v>
      </c>
    </row>
    <row r="1153" spans="1:8" x14ac:dyDescent="0.25">
      <c r="A1153" t="s">
        <v>338</v>
      </c>
      <c r="B1153" t="s">
        <v>116</v>
      </c>
      <c r="C1153" t="s">
        <v>116</v>
      </c>
      <c r="D1153" t="s">
        <v>248</v>
      </c>
      <c r="E1153" t="s">
        <v>357</v>
      </c>
      <c r="F1153" t="s">
        <v>342</v>
      </c>
      <c r="G1153">
        <v>11</v>
      </c>
      <c r="H1153" s="304">
        <v>27.396562278000005</v>
      </c>
    </row>
    <row r="1154" spans="1:8" x14ac:dyDescent="0.25">
      <c r="A1154" t="s">
        <v>338</v>
      </c>
      <c r="B1154" t="s">
        <v>116</v>
      </c>
      <c r="C1154" t="s">
        <v>116</v>
      </c>
      <c r="D1154" t="s">
        <v>248</v>
      </c>
      <c r="E1154" t="s">
        <v>357</v>
      </c>
      <c r="F1154" t="s">
        <v>343</v>
      </c>
      <c r="G1154">
        <v>11</v>
      </c>
      <c r="H1154" s="304">
        <v>92.724287482999983</v>
      </c>
    </row>
    <row r="1155" spans="1:8" x14ac:dyDescent="0.25">
      <c r="A1155" t="s">
        <v>338</v>
      </c>
      <c r="B1155" t="s">
        <v>116</v>
      </c>
      <c r="C1155" t="s">
        <v>116</v>
      </c>
      <c r="D1155" t="s">
        <v>248</v>
      </c>
      <c r="E1155" t="s">
        <v>357</v>
      </c>
      <c r="F1155" t="s">
        <v>344</v>
      </c>
      <c r="G1155">
        <v>11</v>
      </c>
      <c r="H1155" s="304">
        <v>38.200000000000003</v>
      </c>
    </row>
    <row r="1156" spans="1:8" x14ac:dyDescent="0.25">
      <c r="A1156" t="s">
        <v>338</v>
      </c>
      <c r="B1156" t="s">
        <v>116</v>
      </c>
      <c r="C1156" t="s">
        <v>116</v>
      </c>
      <c r="D1156" t="s">
        <v>248</v>
      </c>
      <c r="E1156" t="s">
        <v>357</v>
      </c>
      <c r="F1156" t="s">
        <v>345</v>
      </c>
      <c r="G1156">
        <v>11</v>
      </c>
      <c r="H1156" s="304">
        <v>36.178543321000006</v>
      </c>
    </row>
    <row r="1157" spans="1:8" x14ac:dyDescent="0.25">
      <c r="A1157" t="s">
        <v>338</v>
      </c>
      <c r="B1157" t="s">
        <v>116</v>
      </c>
      <c r="C1157" t="s">
        <v>116</v>
      </c>
      <c r="D1157" t="s">
        <v>248</v>
      </c>
      <c r="E1157" t="s">
        <v>357</v>
      </c>
      <c r="F1157" t="s">
        <v>346</v>
      </c>
      <c r="G1157">
        <v>11</v>
      </c>
      <c r="H1157" s="304">
        <v>0.11</v>
      </c>
    </row>
    <row r="1158" spans="1:8" x14ac:dyDescent="0.25">
      <c r="A1158" t="s">
        <v>338</v>
      </c>
      <c r="B1158" t="s">
        <v>116</v>
      </c>
      <c r="C1158" t="s">
        <v>116</v>
      </c>
      <c r="D1158" t="s">
        <v>248</v>
      </c>
      <c r="E1158" t="s">
        <v>357</v>
      </c>
      <c r="F1158" t="s">
        <v>347</v>
      </c>
      <c r="G1158">
        <v>11</v>
      </c>
      <c r="H1158" s="304">
        <v>4.202</v>
      </c>
    </row>
    <row r="1159" spans="1:8" x14ac:dyDescent="0.25">
      <c r="A1159" t="s">
        <v>338</v>
      </c>
      <c r="B1159" t="s">
        <v>116</v>
      </c>
      <c r="C1159" t="s">
        <v>116</v>
      </c>
      <c r="D1159" t="s">
        <v>248</v>
      </c>
      <c r="E1159" t="s">
        <v>357</v>
      </c>
      <c r="F1159" t="s">
        <v>348</v>
      </c>
      <c r="G1159">
        <v>11</v>
      </c>
      <c r="H1159" s="304">
        <v>3.9796397653100009</v>
      </c>
    </row>
    <row r="1160" spans="1:8" x14ac:dyDescent="0.25">
      <c r="A1160" t="s">
        <v>338</v>
      </c>
      <c r="B1160" t="s">
        <v>116</v>
      </c>
      <c r="C1160" t="s">
        <v>116</v>
      </c>
      <c r="D1160" t="s">
        <v>125</v>
      </c>
      <c r="E1160" t="s">
        <v>357</v>
      </c>
      <c r="F1160" t="s">
        <v>340</v>
      </c>
      <c r="G1160">
        <v>12</v>
      </c>
      <c r="H1160" s="304">
        <v>53.937094335000012</v>
      </c>
    </row>
    <row r="1161" spans="1:8" x14ac:dyDescent="0.25">
      <c r="A1161" t="s">
        <v>338</v>
      </c>
      <c r="B1161" t="s">
        <v>116</v>
      </c>
      <c r="C1161" t="s">
        <v>116</v>
      </c>
      <c r="D1161" t="s">
        <v>125</v>
      </c>
      <c r="E1161" t="s">
        <v>357</v>
      </c>
      <c r="F1161" t="s">
        <v>341</v>
      </c>
      <c r="G1161">
        <v>12</v>
      </c>
      <c r="H1161" s="304">
        <v>1.2491446770000003</v>
      </c>
    </row>
    <row r="1162" spans="1:8" x14ac:dyDescent="0.25">
      <c r="A1162" t="s">
        <v>338</v>
      </c>
      <c r="B1162" t="s">
        <v>116</v>
      </c>
      <c r="C1162" t="s">
        <v>116</v>
      </c>
      <c r="D1162" t="s">
        <v>125</v>
      </c>
      <c r="E1162" t="s">
        <v>357</v>
      </c>
      <c r="F1162" t="s">
        <v>342</v>
      </c>
      <c r="G1162">
        <v>12</v>
      </c>
      <c r="H1162" s="304">
        <v>10.612960292000002</v>
      </c>
    </row>
    <row r="1163" spans="1:8" x14ac:dyDescent="0.25">
      <c r="A1163" t="s">
        <v>338</v>
      </c>
      <c r="B1163" t="s">
        <v>116</v>
      </c>
      <c r="C1163" t="s">
        <v>116</v>
      </c>
      <c r="D1163" t="s">
        <v>125</v>
      </c>
      <c r="E1163" t="s">
        <v>357</v>
      </c>
      <c r="F1163" t="s">
        <v>343</v>
      </c>
      <c r="G1163">
        <v>12</v>
      </c>
      <c r="H1163" s="304">
        <v>44.573278720000012</v>
      </c>
    </row>
    <row r="1164" spans="1:8" x14ac:dyDescent="0.25">
      <c r="A1164" t="s">
        <v>338</v>
      </c>
      <c r="B1164" t="s">
        <v>116</v>
      </c>
      <c r="C1164" t="s">
        <v>116</v>
      </c>
      <c r="D1164" t="s">
        <v>125</v>
      </c>
      <c r="E1164" t="s">
        <v>357</v>
      </c>
      <c r="F1164" t="s">
        <v>344</v>
      </c>
      <c r="G1164">
        <v>12</v>
      </c>
      <c r="H1164" s="304">
        <v>35.6</v>
      </c>
    </row>
    <row r="1165" spans="1:8" x14ac:dyDescent="0.25">
      <c r="A1165" t="s">
        <v>338</v>
      </c>
      <c r="B1165" t="s">
        <v>116</v>
      </c>
      <c r="C1165" t="s">
        <v>116</v>
      </c>
      <c r="D1165" t="s">
        <v>125</v>
      </c>
      <c r="E1165" t="s">
        <v>357</v>
      </c>
      <c r="F1165" t="s">
        <v>345</v>
      </c>
      <c r="G1165">
        <v>12</v>
      </c>
      <c r="H1165" s="304">
        <v>35.6</v>
      </c>
    </row>
    <row r="1166" spans="1:8" x14ac:dyDescent="0.25">
      <c r="A1166" t="s">
        <v>338</v>
      </c>
      <c r="B1166" t="s">
        <v>116</v>
      </c>
      <c r="C1166" t="s">
        <v>116</v>
      </c>
      <c r="D1166" t="s">
        <v>125</v>
      </c>
      <c r="E1166" t="s">
        <v>357</v>
      </c>
      <c r="F1166" t="s">
        <v>346</v>
      </c>
      <c r="G1166">
        <v>12</v>
      </c>
      <c r="H1166" s="304">
        <v>0.1</v>
      </c>
    </row>
    <row r="1167" spans="1:8" x14ac:dyDescent="0.25">
      <c r="A1167" t="s">
        <v>338</v>
      </c>
      <c r="B1167" t="s">
        <v>116</v>
      </c>
      <c r="C1167" t="s">
        <v>116</v>
      </c>
      <c r="D1167" t="s">
        <v>125</v>
      </c>
      <c r="E1167" t="s">
        <v>357</v>
      </c>
      <c r="F1167" t="s">
        <v>347</v>
      </c>
      <c r="G1167">
        <v>12</v>
      </c>
      <c r="H1167" s="304">
        <v>3.5600000000000005</v>
      </c>
    </row>
    <row r="1168" spans="1:8" x14ac:dyDescent="0.25">
      <c r="A1168" t="s">
        <v>338</v>
      </c>
      <c r="B1168" t="s">
        <v>116</v>
      </c>
      <c r="C1168" t="s">
        <v>116</v>
      </c>
      <c r="D1168" t="s">
        <v>125</v>
      </c>
      <c r="E1168" t="s">
        <v>357</v>
      </c>
      <c r="F1168" t="s">
        <v>348</v>
      </c>
      <c r="G1168">
        <v>12</v>
      </c>
      <c r="H1168" s="304">
        <v>3.5600000000000005</v>
      </c>
    </row>
    <row r="1169" spans="1:8" x14ac:dyDescent="0.25">
      <c r="A1169" t="s">
        <v>338</v>
      </c>
      <c r="B1169" t="s">
        <v>116</v>
      </c>
      <c r="C1169" t="s">
        <v>116</v>
      </c>
      <c r="D1169" t="s">
        <v>249</v>
      </c>
      <c r="E1169" t="s">
        <v>357</v>
      </c>
      <c r="F1169" t="s">
        <v>340</v>
      </c>
      <c r="G1169">
        <v>13</v>
      </c>
      <c r="H1169" s="304">
        <v>7.3445043800000009</v>
      </c>
    </row>
    <row r="1170" spans="1:8" x14ac:dyDescent="0.25">
      <c r="A1170" t="s">
        <v>338</v>
      </c>
      <c r="B1170" t="s">
        <v>116</v>
      </c>
      <c r="C1170" t="s">
        <v>116</v>
      </c>
      <c r="D1170" t="s">
        <v>249</v>
      </c>
      <c r="E1170" t="s">
        <v>357</v>
      </c>
      <c r="F1170" t="s">
        <v>341</v>
      </c>
      <c r="G1170">
        <v>13</v>
      </c>
      <c r="H1170" s="304">
        <v>2.932040025</v>
      </c>
    </row>
    <row r="1171" spans="1:8" x14ac:dyDescent="0.25">
      <c r="A1171" t="s">
        <v>338</v>
      </c>
      <c r="B1171" t="s">
        <v>116</v>
      </c>
      <c r="C1171" t="s">
        <v>116</v>
      </c>
      <c r="D1171" t="s">
        <v>249</v>
      </c>
      <c r="E1171" t="s">
        <v>357</v>
      </c>
      <c r="F1171" t="s">
        <v>342</v>
      </c>
      <c r="G1171">
        <v>13</v>
      </c>
      <c r="H1171" s="304">
        <v>0.82836492900000003</v>
      </c>
    </row>
    <row r="1172" spans="1:8" x14ac:dyDescent="0.25">
      <c r="A1172" t="s">
        <v>338</v>
      </c>
      <c r="B1172" t="s">
        <v>116</v>
      </c>
      <c r="C1172" t="s">
        <v>116</v>
      </c>
      <c r="D1172" t="s">
        <v>249</v>
      </c>
      <c r="E1172" t="s">
        <v>357</v>
      </c>
      <c r="F1172" t="s">
        <v>343</v>
      </c>
      <c r="G1172">
        <v>13</v>
      </c>
      <c r="H1172" s="304">
        <v>9.4481794760000017</v>
      </c>
    </row>
    <row r="1173" spans="1:8" x14ac:dyDescent="0.25">
      <c r="A1173" t="s">
        <v>338</v>
      </c>
      <c r="B1173" t="s">
        <v>116</v>
      </c>
      <c r="C1173" t="s">
        <v>116</v>
      </c>
      <c r="D1173" t="s">
        <v>249</v>
      </c>
      <c r="E1173" t="s">
        <v>357</v>
      </c>
      <c r="F1173" t="s">
        <v>344</v>
      </c>
      <c r="G1173">
        <v>13</v>
      </c>
      <c r="H1173" s="304">
        <v>0.4</v>
      </c>
    </row>
    <row r="1174" spans="1:8" x14ac:dyDescent="0.25">
      <c r="A1174" t="s">
        <v>338</v>
      </c>
      <c r="B1174" t="s">
        <v>116</v>
      </c>
      <c r="C1174" t="s">
        <v>116</v>
      </c>
      <c r="D1174" t="s">
        <v>249</v>
      </c>
      <c r="E1174" t="s">
        <v>357</v>
      </c>
      <c r="F1174" t="s">
        <v>345</v>
      </c>
      <c r="G1174">
        <v>13</v>
      </c>
      <c r="H1174" s="304">
        <v>0.31093839394801098</v>
      </c>
    </row>
    <row r="1175" spans="1:8" x14ac:dyDescent="0.25">
      <c r="A1175" t="s">
        <v>338</v>
      </c>
      <c r="B1175" t="s">
        <v>116</v>
      </c>
      <c r="C1175" t="s">
        <v>116</v>
      </c>
      <c r="D1175" t="s">
        <v>249</v>
      </c>
      <c r="E1175" t="s">
        <v>357</v>
      </c>
      <c r="F1175" t="s">
        <v>346</v>
      </c>
      <c r="G1175">
        <v>13</v>
      </c>
      <c r="H1175" s="304">
        <v>0.12</v>
      </c>
    </row>
    <row r="1176" spans="1:8" x14ac:dyDescent="0.25">
      <c r="A1176" t="s">
        <v>338</v>
      </c>
      <c r="B1176" t="s">
        <v>116</v>
      </c>
      <c r="C1176" t="s">
        <v>116</v>
      </c>
      <c r="D1176" t="s">
        <v>249</v>
      </c>
      <c r="E1176" t="s">
        <v>357</v>
      </c>
      <c r="F1176" t="s">
        <v>347</v>
      </c>
      <c r="G1176">
        <v>13</v>
      </c>
      <c r="H1176" s="304">
        <v>4.8000000000000001E-2</v>
      </c>
    </row>
    <row r="1177" spans="1:8" x14ac:dyDescent="0.25">
      <c r="A1177" t="s">
        <v>338</v>
      </c>
      <c r="B1177" t="s">
        <v>116</v>
      </c>
      <c r="C1177" t="s">
        <v>116</v>
      </c>
      <c r="D1177" t="s">
        <v>249</v>
      </c>
      <c r="E1177" t="s">
        <v>357</v>
      </c>
      <c r="F1177" t="s">
        <v>348</v>
      </c>
      <c r="G1177">
        <v>13</v>
      </c>
      <c r="H1177" s="304">
        <v>3.7312607273761317E-2</v>
      </c>
    </row>
    <row r="1178" spans="1:8" x14ac:dyDescent="0.25">
      <c r="A1178" t="s">
        <v>338</v>
      </c>
      <c r="B1178" t="s">
        <v>116</v>
      </c>
      <c r="C1178" t="s">
        <v>116</v>
      </c>
      <c r="D1178" t="s">
        <v>250</v>
      </c>
      <c r="E1178" t="s">
        <v>357</v>
      </c>
      <c r="F1178" t="s">
        <v>340</v>
      </c>
      <c r="G1178">
        <v>14</v>
      </c>
      <c r="H1178" s="304">
        <v>67.432867424000008</v>
      </c>
    </row>
    <row r="1179" spans="1:8" x14ac:dyDescent="0.25">
      <c r="A1179" t="s">
        <v>338</v>
      </c>
      <c r="B1179" t="s">
        <v>116</v>
      </c>
      <c r="C1179" t="s">
        <v>116</v>
      </c>
      <c r="D1179" t="s">
        <v>250</v>
      </c>
      <c r="E1179" t="s">
        <v>357</v>
      </c>
      <c r="F1179" t="s">
        <v>341</v>
      </c>
      <c r="G1179">
        <v>14</v>
      </c>
      <c r="H1179" s="304">
        <v>14.520295892999997</v>
      </c>
    </row>
    <row r="1180" spans="1:8" x14ac:dyDescent="0.25">
      <c r="A1180" t="s">
        <v>338</v>
      </c>
      <c r="B1180" t="s">
        <v>116</v>
      </c>
      <c r="C1180" t="s">
        <v>116</v>
      </c>
      <c r="D1180" t="s">
        <v>250</v>
      </c>
      <c r="E1180" t="s">
        <v>357</v>
      </c>
      <c r="F1180" t="s">
        <v>342</v>
      </c>
      <c r="G1180">
        <v>14</v>
      </c>
      <c r="H1180" s="304">
        <v>3.6725260480000004</v>
      </c>
    </row>
    <row r="1181" spans="1:8" x14ac:dyDescent="0.25">
      <c r="A1181" t="s">
        <v>338</v>
      </c>
      <c r="B1181" t="s">
        <v>116</v>
      </c>
      <c r="C1181" t="s">
        <v>116</v>
      </c>
      <c r="D1181" t="s">
        <v>250</v>
      </c>
      <c r="E1181" t="s">
        <v>357</v>
      </c>
      <c r="F1181" t="s">
        <v>343</v>
      </c>
      <c r="G1181">
        <v>14</v>
      </c>
      <c r="H1181" s="304">
        <v>78.28063726900001</v>
      </c>
    </row>
    <row r="1182" spans="1:8" x14ac:dyDescent="0.25">
      <c r="A1182" t="s">
        <v>338</v>
      </c>
      <c r="B1182" t="s">
        <v>116</v>
      </c>
      <c r="C1182" t="s">
        <v>116</v>
      </c>
      <c r="D1182" t="s">
        <v>250</v>
      </c>
      <c r="E1182" t="s">
        <v>357</v>
      </c>
      <c r="F1182" t="s">
        <v>344</v>
      </c>
      <c r="G1182">
        <v>14</v>
      </c>
      <c r="H1182" s="304">
        <v>63.5</v>
      </c>
    </row>
    <row r="1183" spans="1:8" x14ac:dyDescent="0.25">
      <c r="A1183" t="s">
        <v>338</v>
      </c>
      <c r="B1183" t="s">
        <v>116</v>
      </c>
      <c r="C1183" t="s">
        <v>116</v>
      </c>
      <c r="D1183" t="s">
        <v>250</v>
      </c>
      <c r="E1183" t="s">
        <v>357</v>
      </c>
      <c r="F1183" t="s">
        <v>345</v>
      </c>
      <c r="G1183">
        <v>14</v>
      </c>
      <c r="H1183" s="304">
        <v>50.4317336963</v>
      </c>
    </row>
    <row r="1184" spans="1:8" x14ac:dyDescent="0.25">
      <c r="A1184" t="s">
        <v>338</v>
      </c>
      <c r="B1184" t="s">
        <v>116</v>
      </c>
      <c r="C1184" t="s">
        <v>116</v>
      </c>
      <c r="D1184" t="s">
        <v>250</v>
      </c>
      <c r="E1184" t="s">
        <v>357</v>
      </c>
      <c r="F1184" t="s">
        <v>346</v>
      </c>
      <c r="G1184">
        <v>14</v>
      </c>
      <c r="H1184" s="304">
        <v>0.08</v>
      </c>
    </row>
    <row r="1185" spans="1:8" x14ac:dyDescent="0.25">
      <c r="A1185" t="s">
        <v>338</v>
      </c>
      <c r="B1185" t="s">
        <v>116</v>
      </c>
      <c r="C1185" t="s">
        <v>116</v>
      </c>
      <c r="D1185" t="s">
        <v>250</v>
      </c>
      <c r="E1185" t="s">
        <v>357</v>
      </c>
      <c r="F1185" t="s">
        <v>347</v>
      </c>
      <c r="G1185">
        <v>14</v>
      </c>
      <c r="H1185" s="304">
        <v>5.08</v>
      </c>
    </row>
    <row r="1186" spans="1:8" x14ac:dyDescent="0.25">
      <c r="A1186" t="s">
        <v>338</v>
      </c>
      <c r="B1186" t="s">
        <v>116</v>
      </c>
      <c r="C1186" t="s">
        <v>116</v>
      </c>
      <c r="D1186" t="s">
        <v>250</v>
      </c>
      <c r="E1186" t="s">
        <v>357</v>
      </c>
      <c r="F1186" t="s">
        <v>348</v>
      </c>
      <c r="G1186">
        <v>14</v>
      </c>
      <c r="H1186" s="304">
        <v>4.0345386957039997</v>
      </c>
    </row>
    <row r="1187" spans="1:8" x14ac:dyDescent="0.25">
      <c r="A1187" t="s">
        <v>338</v>
      </c>
      <c r="B1187" t="s">
        <v>116</v>
      </c>
      <c r="C1187" t="s">
        <v>116</v>
      </c>
      <c r="D1187" t="s">
        <v>127</v>
      </c>
      <c r="E1187" t="s">
        <v>357</v>
      </c>
      <c r="F1187" t="s">
        <v>340</v>
      </c>
      <c r="G1187">
        <v>15</v>
      </c>
      <c r="H1187" s="304">
        <v>8.7400278057497029</v>
      </c>
    </row>
    <row r="1188" spans="1:8" x14ac:dyDescent="0.25">
      <c r="A1188" t="s">
        <v>338</v>
      </c>
      <c r="B1188" t="s">
        <v>116</v>
      </c>
      <c r="C1188" t="s">
        <v>116</v>
      </c>
      <c r="D1188" t="s">
        <v>127</v>
      </c>
      <c r="E1188" t="s">
        <v>357</v>
      </c>
      <c r="F1188" t="s">
        <v>341</v>
      </c>
      <c r="G1188">
        <v>15</v>
      </c>
      <c r="H1188" s="304">
        <v>8.6696952000000008E-2</v>
      </c>
    </row>
    <row r="1189" spans="1:8" x14ac:dyDescent="0.25">
      <c r="A1189" t="s">
        <v>338</v>
      </c>
      <c r="B1189" t="s">
        <v>116</v>
      </c>
      <c r="C1189" t="s">
        <v>116</v>
      </c>
      <c r="D1189" t="s">
        <v>127</v>
      </c>
      <c r="E1189" t="s">
        <v>357</v>
      </c>
      <c r="F1189" t="s">
        <v>342</v>
      </c>
      <c r="G1189">
        <v>15</v>
      </c>
      <c r="H1189" s="304">
        <v>0.174231261</v>
      </c>
    </row>
    <row r="1190" spans="1:8" x14ac:dyDescent="0.25">
      <c r="A1190" t="s">
        <v>338</v>
      </c>
      <c r="B1190" t="s">
        <v>116</v>
      </c>
      <c r="C1190" t="s">
        <v>116</v>
      </c>
      <c r="D1190" t="s">
        <v>127</v>
      </c>
      <c r="E1190" t="s">
        <v>357</v>
      </c>
      <c r="F1190" t="s">
        <v>343</v>
      </c>
      <c r="G1190">
        <v>15</v>
      </c>
      <c r="H1190" s="304">
        <v>8.6524934967497042</v>
      </c>
    </row>
    <row r="1191" spans="1:8" x14ac:dyDescent="0.25">
      <c r="A1191" t="s">
        <v>338</v>
      </c>
      <c r="B1191" t="s">
        <v>116</v>
      </c>
      <c r="C1191" t="s">
        <v>116</v>
      </c>
      <c r="D1191" t="s">
        <v>127</v>
      </c>
      <c r="E1191" t="s">
        <v>357</v>
      </c>
      <c r="F1191" t="s">
        <v>344</v>
      </c>
      <c r="G1191">
        <v>15</v>
      </c>
      <c r="H1191" s="304">
        <v>3.8</v>
      </c>
    </row>
    <row r="1192" spans="1:8" x14ac:dyDescent="0.25">
      <c r="A1192" t="s">
        <v>338</v>
      </c>
      <c r="B1192" t="s">
        <v>116</v>
      </c>
      <c r="C1192" t="s">
        <v>116</v>
      </c>
      <c r="D1192" t="s">
        <v>127</v>
      </c>
      <c r="E1192" t="s">
        <v>357</v>
      </c>
      <c r="F1192" t="s">
        <v>345</v>
      </c>
      <c r="G1192">
        <v>15</v>
      </c>
      <c r="H1192" s="304">
        <v>3.8</v>
      </c>
    </row>
    <row r="1193" spans="1:8" x14ac:dyDescent="0.25">
      <c r="A1193" t="s">
        <v>338</v>
      </c>
      <c r="B1193" t="s">
        <v>116</v>
      </c>
      <c r="C1193" t="s">
        <v>116</v>
      </c>
      <c r="D1193" t="s">
        <v>127</v>
      </c>
      <c r="E1193" t="s">
        <v>357</v>
      </c>
      <c r="F1193" t="s">
        <v>346</v>
      </c>
      <c r="G1193">
        <v>15</v>
      </c>
      <c r="H1193" s="304">
        <v>0.11</v>
      </c>
    </row>
    <row r="1194" spans="1:8" x14ac:dyDescent="0.25">
      <c r="A1194" t="s">
        <v>338</v>
      </c>
      <c r="B1194" t="s">
        <v>116</v>
      </c>
      <c r="C1194" t="s">
        <v>116</v>
      </c>
      <c r="D1194" t="s">
        <v>127</v>
      </c>
      <c r="E1194" t="s">
        <v>357</v>
      </c>
      <c r="F1194" t="s">
        <v>347</v>
      </c>
      <c r="G1194">
        <v>15</v>
      </c>
      <c r="H1194" s="304">
        <v>0.41799999999999998</v>
      </c>
    </row>
    <row r="1195" spans="1:8" x14ac:dyDescent="0.25">
      <c r="A1195" t="s">
        <v>338</v>
      </c>
      <c r="B1195" t="s">
        <v>116</v>
      </c>
      <c r="C1195" t="s">
        <v>116</v>
      </c>
      <c r="D1195" t="s">
        <v>127</v>
      </c>
      <c r="E1195" t="s">
        <v>357</v>
      </c>
      <c r="F1195" t="s">
        <v>348</v>
      </c>
      <c r="G1195">
        <v>15</v>
      </c>
      <c r="H1195" s="304">
        <v>0.41799999999999998</v>
      </c>
    </row>
    <row r="1196" spans="1:8" x14ac:dyDescent="0.25">
      <c r="A1196" t="s">
        <v>338</v>
      </c>
      <c r="B1196" t="s">
        <v>116</v>
      </c>
      <c r="C1196" t="s">
        <v>116</v>
      </c>
      <c r="D1196" t="s">
        <v>128</v>
      </c>
      <c r="E1196" t="s">
        <v>357</v>
      </c>
      <c r="F1196" t="s">
        <v>340</v>
      </c>
      <c r="G1196">
        <v>16</v>
      </c>
      <c r="H1196" s="304">
        <v>0.97796800000000006</v>
      </c>
    </row>
    <row r="1197" spans="1:8" x14ac:dyDescent="0.25">
      <c r="A1197" t="s">
        <v>338</v>
      </c>
      <c r="B1197" t="s">
        <v>116</v>
      </c>
      <c r="C1197" t="s">
        <v>116</v>
      </c>
      <c r="D1197" t="s">
        <v>128</v>
      </c>
      <c r="E1197" t="s">
        <v>357</v>
      </c>
      <c r="F1197" t="s">
        <v>341</v>
      </c>
      <c r="G1197">
        <v>16</v>
      </c>
      <c r="H1197" s="304">
        <v>1.4907857000000002E-2</v>
      </c>
    </row>
    <row r="1198" spans="1:8" x14ac:dyDescent="0.25">
      <c r="A1198" t="s">
        <v>338</v>
      </c>
      <c r="B1198" t="s">
        <v>116</v>
      </c>
      <c r="C1198" t="s">
        <v>116</v>
      </c>
      <c r="D1198" t="s">
        <v>128</v>
      </c>
      <c r="E1198" t="s">
        <v>357</v>
      </c>
      <c r="F1198" t="s">
        <v>342</v>
      </c>
      <c r="G1198">
        <v>16</v>
      </c>
      <c r="H1198" s="304">
        <v>1.7990104999999999E-2</v>
      </c>
    </row>
    <row r="1199" spans="1:8" x14ac:dyDescent="0.25">
      <c r="A1199" t="s">
        <v>338</v>
      </c>
      <c r="B1199" t="s">
        <v>116</v>
      </c>
      <c r="C1199" t="s">
        <v>116</v>
      </c>
      <c r="D1199" t="s">
        <v>128</v>
      </c>
      <c r="E1199" t="s">
        <v>357</v>
      </c>
      <c r="F1199" t="s">
        <v>343</v>
      </c>
      <c r="G1199">
        <v>16</v>
      </c>
      <c r="H1199" s="304">
        <v>0.97488575200000005</v>
      </c>
    </row>
    <row r="1200" spans="1:8" x14ac:dyDescent="0.25">
      <c r="A1200" t="s">
        <v>338</v>
      </c>
      <c r="B1200" t="s">
        <v>116</v>
      </c>
      <c r="C1200" t="s">
        <v>116</v>
      </c>
      <c r="D1200" t="s">
        <v>128</v>
      </c>
      <c r="E1200" t="s">
        <v>357</v>
      </c>
      <c r="F1200" t="s">
        <v>344</v>
      </c>
      <c r="G1200">
        <v>16</v>
      </c>
      <c r="H1200" s="304">
        <v>1.4</v>
      </c>
    </row>
    <row r="1201" spans="1:8" x14ac:dyDescent="0.25">
      <c r="A1201" t="s">
        <v>338</v>
      </c>
      <c r="B1201" t="s">
        <v>116</v>
      </c>
      <c r="C1201" t="s">
        <v>116</v>
      </c>
      <c r="D1201" t="s">
        <v>128</v>
      </c>
      <c r="E1201" t="s">
        <v>357</v>
      </c>
      <c r="F1201" t="s">
        <v>345</v>
      </c>
      <c r="G1201">
        <v>16</v>
      </c>
      <c r="H1201" s="304">
        <v>1.4</v>
      </c>
    </row>
    <row r="1202" spans="1:8" x14ac:dyDescent="0.25">
      <c r="A1202" t="s">
        <v>338</v>
      </c>
      <c r="B1202" t="s">
        <v>116</v>
      </c>
      <c r="C1202" t="s">
        <v>116</v>
      </c>
      <c r="D1202" t="s">
        <v>128</v>
      </c>
      <c r="E1202" t="s">
        <v>357</v>
      </c>
      <c r="F1202" t="s">
        <v>346</v>
      </c>
      <c r="G1202">
        <v>16</v>
      </c>
      <c r="H1202" s="304">
        <v>0.11</v>
      </c>
    </row>
    <row r="1203" spans="1:8" x14ac:dyDescent="0.25">
      <c r="A1203" t="s">
        <v>338</v>
      </c>
      <c r="B1203" t="s">
        <v>116</v>
      </c>
      <c r="C1203" t="s">
        <v>116</v>
      </c>
      <c r="D1203" t="s">
        <v>128</v>
      </c>
      <c r="E1203" t="s">
        <v>357</v>
      </c>
      <c r="F1203" t="s">
        <v>347</v>
      </c>
      <c r="G1203">
        <v>16</v>
      </c>
      <c r="H1203" s="304">
        <v>0.154</v>
      </c>
    </row>
    <row r="1204" spans="1:8" x14ac:dyDescent="0.25">
      <c r="A1204" t="s">
        <v>338</v>
      </c>
      <c r="B1204" t="s">
        <v>116</v>
      </c>
      <c r="C1204" t="s">
        <v>116</v>
      </c>
      <c r="D1204" t="s">
        <v>128</v>
      </c>
      <c r="E1204" t="s">
        <v>357</v>
      </c>
      <c r="F1204" t="s">
        <v>348</v>
      </c>
      <c r="G1204">
        <v>16</v>
      </c>
      <c r="H1204" s="304">
        <v>0.154</v>
      </c>
    </row>
    <row r="1205" spans="1:8" x14ac:dyDescent="0.25">
      <c r="A1205" t="s">
        <v>338</v>
      </c>
      <c r="B1205" t="s">
        <v>116</v>
      </c>
      <c r="C1205" t="s">
        <v>116</v>
      </c>
      <c r="D1205" t="s">
        <v>129</v>
      </c>
      <c r="E1205" t="s">
        <v>357</v>
      </c>
      <c r="F1205" t="s">
        <v>340</v>
      </c>
      <c r="G1205">
        <v>17</v>
      </c>
      <c r="H1205" s="304">
        <v>8.4006550099999977</v>
      </c>
    </row>
    <row r="1206" spans="1:8" x14ac:dyDescent="0.25">
      <c r="A1206" t="s">
        <v>338</v>
      </c>
      <c r="B1206" t="s">
        <v>116</v>
      </c>
      <c r="C1206" t="s">
        <v>116</v>
      </c>
      <c r="D1206" t="s">
        <v>129</v>
      </c>
      <c r="E1206" t="s">
        <v>357</v>
      </c>
      <c r="F1206" t="s">
        <v>341</v>
      </c>
      <c r="G1206">
        <v>17</v>
      </c>
      <c r="H1206" s="304">
        <v>4.8976435999999998E-2</v>
      </c>
    </row>
    <row r="1207" spans="1:8" x14ac:dyDescent="0.25">
      <c r="A1207" t="s">
        <v>338</v>
      </c>
      <c r="B1207" t="s">
        <v>116</v>
      </c>
      <c r="C1207" t="s">
        <v>116</v>
      </c>
      <c r="D1207" t="s">
        <v>129</v>
      </c>
      <c r="E1207" t="s">
        <v>357</v>
      </c>
      <c r="F1207" t="s">
        <v>342</v>
      </c>
      <c r="G1207">
        <v>17</v>
      </c>
      <c r="H1207" s="304">
        <v>0.13960508600000002</v>
      </c>
    </row>
    <row r="1208" spans="1:8" x14ac:dyDescent="0.25">
      <c r="A1208" t="s">
        <v>338</v>
      </c>
      <c r="B1208" t="s">
        <v>116</v>
      </c>
      <c r="C1208" t="s">
        <v>116</v>
      </c>
      <c r="D1208" t="s">
        <v>129</v>
      </c>
      <c r="E1208" t="s">
        <v>357</v>
      </c>
      <c r="F1208" t="s">
        <v>343</v>
      </c>
      <c r="G1208">
        <v>17</v>
      </c>
      <c r="H1208" s="304">
        <v>8.3100263599999984</v>
      </c>
    </row>
    <row r="1209" spans="1:8" x14ac:dyDescent="0.25">
      <c r="A1209" t="s">
        <v>338</v>
      </c>
      <c r="B1209" t="s">
        <v>116</v>
      </c>
      <c r="C1209" t="s">
        <v>116</v>
      </c>
      <c r="D1209" t="s">
        <v>129</v>
      </c>
      <c r="E1209" t="s">
        <v>357</v>
      </c>
      <c r="F1209" t="s">
        <v>344</v>
      </c>
      <c r="G1209">
        <v>17</v>
      </c>
      <c r="H1209" s="304">
        <v>5.8</v>
      </c>
    </row>
    <row r="1210" spans="1:8" x14ac:dyDescent="0.25">
      <c r="A1210" t="s">
        <v>338</v>
      </c>
      <c r="B1210" t="s">
        <v>116</v>
      </c>
      <c r="C1210" t="s">
        <v>116</v>
      </c>
      <c r="D1210" t="s">
        <v>129</v>
      </c>
      <c r="E1210" t="s">
        <v>357</v>
      </c>
      <c r="F1210" t="s">
        <v>345</v>
      </c>
      <c r="G1210">
        <v>17</v>
      </c>
      <c r="H1210" s="304">
        <v>5.8</v>
      </c>
    </row>
    <row r="1211" spans="1:8" x14ac:dyDescent="0.25">
      <c r="A1211" t="s">
        <v>338</v>
      </c>
      <c r="B1211" t="s">
        <v>116</v>
      </c>
      <c r="C1211" t="s">
        <v>116</v>
      </c>
      <c r="D1211" t="s">
        <v>129</v>
      </c>
      <c r="E1211" t="s">
        <v>357</v>
      </c>
      <c r="F1211" t="s">
        <v>346</v>
      </c>
      <c r="G1211">
        <v>17</v>
      </c>
      <c r="H1211" s="304">
        <v>0.11</v>
      </c>
    </row>
    <row r="1212" spans="1:8" x14ac:dyDescent="0.25">
      <c r="A1212" t="s">
        <v>338</v>
      </c>
      <c r="B1212" t="s">
        <v>116</v>
      </c>
      <c r="C1212" t="s">
        <v>116</v>
      </c>
      <c r="D1212" t="s">
        <v>129</v>
      </c>
      <c r="E1212" t="s">
        <v>357</v>
      </c>
      <c r="F1212" t="s">
        <v>347</v>
      </c>
      <c r="G1212">
        <v>17</v>
      </c>
      <c r="H1212" s="304">
        <v>0.63800000000000001</v>
      </c>
    </row>
    <row r="1213" spans="1:8" x14ac:dyDescent="0.25">
      <c r="A1213" t="s">
        <v>338</v>
      </c>
      <c r="B1213" t="s">
        <v>116</v>
      </c>
      <c r="C1213" t="s">
        <v>116</v>
      </c>
      <c r="D1213" t="s">
        <v>129</v>
      </c>
      <c r="E1213" t="s">
        <v>357</v>
      </c>
      <c r="F1213" t="s">
        <v>348</v>
      </c>
      <c r="G1213">
        <v>17</v>
      </c>
      <c r="H1213" s="304">
        <v>0.63800000000000001</v>
      </c>
    </row>
    <row r="1214" spans="1:8" x14ac:dyDescent="0.25">
      <c r="A1214" t="s">
        <v>338</v>
      </c>
      <c r="B1214" t="s">
        <v>116</v>
      </c>
      <c r="C1214" t="s">
        <v>116</v>
      </c>
      <c r="D1214" t="s">
        <v>130</v>
      </c>
      <c r="E1214" t="s">
        <v>357</v>
      </c>
      <c r="F1214" t="s">
        <v>340</v>
      </c>
      <c r="G1214">
        <v>18</v>
      </c>
      <c r="H1214" s="304">
        <v>12.100216800000004</v>
      </c>
    </row>
    <row r="1215" spans="1:8" x14ac:dyDescent="0.25">
      <c r="A1215" t="s">
        <v>338</v>
      </c>
      <c r="B1215" t="s">
        <v>116</v>
      </c>
      <c r="C1215" t="s">
        <v>116</v>
      </c>
      <c r="D1215" t="s">
        <v>130</v>
      </c>
      <c r="E1215" t="s">
        <v>357</v>
      </c>
      <c r="F1215" t="s">
        <v>341</v>
      </c>
      <c r="G1215">
        <v>18</v>
      </c>
      <c r="H1215" s="304">
        <v>1.5620900000000004E-4</v>
      </c>
    </row>
    <row r="1216" spans="1:8" x14ac:dyDescent="0.25">
      <c r="A1216" t="s">
        <v>338</v>
      </c>
      <c r="B1216" t="s">
        <v>116</v>
      </c>
      <c r="C1216" t="s">
        <v>116</v>
      </c>
      <c r="D1216" t="s">
        <v>130</v>
      </c>
      <c r="E1216" t="s">
        <v>357</v>
      </c>
      <c r="F1216" t="s">
        <v>342</v>
      </c>
      <c r="G1216">
        <v>18</v>
      </c>
      <c r="H1216" s="304">
        <v>6.9642850000000006E-3</v>
      </c>
    </row>
    <row r="1217" spans="1:8" x14ac:dyDescent="0.25">
      <c r="A1217" t="s">
        <v>338</v>
      </c>
      <c r="B1217" t="s">
        <v>116</v>
      </c>
      <c r="C1217" t="s">
        <v>116</v>
      </c>
      <c r="D1217" t="s">
        <v>130</v>
      </c>
      <c r="E1217" t="s">
        <v>357</v>
      </c>
      <c r="F1217" t="s">
        <v>343</v>
      </c>
      <c r="G1217">
        <v>18</v>
      </c>
      <c r="H1217" s="304">
        <v>12.093408724000003</v>
      </c>
    </row>
    <row r="1218" spans="1:8" x14ac:dyDescent="0.25">
      <c r="A1218" t="s">
        <v>338</v>
      </c>
      <c r="B1218" t="s">
        <v>116</v>
      </c>
      <c r="C1218" t="s">
        <v>116</v>
      </c>
      <c r="D1218" t="s">
        <v>130</v>
      </c>
      <c r="E1218" t="s">
        <v>357</v>
      </c>
      <c r="F1218" t="s">
        <v>344</v>
      </c>
      <c r="G1218">
        <v>18</v>
      </c>
      <c r="H1218" s="304">
        <v>10.7</v>
      </c>
    </row>
    <row r="1219" spans="1:8" x14ac:dyDescent="0.25">
      <c r="A1219" t="s">
        <v>338</v>
      </c>
      <c r="B1219" t="s">
        <v>116</v>
      </c>
      <c r="C1219" t="s">
        <v>116</v>
      </c>
      <c r="D1219" t="s">
        <v>130</v>
      </c>
      <c r="E1219" t="s">
        <v>357</v>
      </c>
      <c r="F1219" t="s">
        <v>345</v>
      </c>
      <c r="G1219">
        <v>18</v>
      </c>
      <c r="H1219" s="304">
        <v>10.7</v>
      </c>
    </row>
    <row r="1220" spans="1:8" x14ac:dyDescent="0.25">
      <c r="A1220" t="s">
        <v>338</v>
      </c>
      <c r="B1220" t="s">
        <v>116</v>
      </c>
      <c r="C1220" t="s">
        <v>116</v>
      </c>
      <c r="D1220" t="s">
        <v>130</v>
      </c>
      <c r="E1220" t="s">
        <v>357</v>
      </c>
      <c r="F1220" t="s">
        <v>346</v>
      </c>
      <c r="G1220">
        <v>18</v>
      </c>
      <c r="H1220" s="304">
        <v>0.11</v>
      </c>
    </row>
    <row r="1221" spans="1:8" x14ac:dyDescent="0.25">
      <c r="A1221" t="s">
        <v>338</v>
      </c>
      <c r="B1221" t="s">
        <v>116</v>
      </c>
      <c r="C1221" t="s">
        <v>116</v>
      </c>
      <c r="D1221" t="s">
        <v>130</v>
      </c>
      <c r="E1221" t="s">
        <v>357</v>
      </c>
      <c r="F1221" t="s">
        <v>347</v>
      </c>
      <c r="G1221">
        <v>18</v>
      </c>
      <c r="H1221" s="304">
        <v>1.1769999999999998</v>
      </c>
    </row>
    <row r="1222" spans="1:8" x14ac:dyDescent="0.25">
      <c r="A1222" t="s">
        <v>338</v>
      </c>
      <c r="B1222" t="s">
        <v>116</v>
      </c>
      <c r="C1222" t="s">
        <v>116</v>
      </c>
      <c r="D1222" t="s">
        <v>130</v>
      </c>
      <c r="E1222" t="s">
        <v>357</v>
      </c>
      <c r="F1222" t="s">
        <v>348</v>
      </c>
      <c r="G1222">
        <v>18</v>
      </c>
      <c r="H1222" s="304">
        <v>1.1769999999999998</v>
      </c>
    </row>
    <row r="1223" spans="1:8" x14ac:dyDescent="0.25">
      <c r="A1223" t="s">
        <v>338</v>
      </c>
      <c r="B1223" t="s">
        <v>116</v>
      </c>
      <c r="C1223" t="s">
        <v>116</v>
      </c>
      <c r="D1223" t="s">
        <v>251</v>
      </c>
      <c r="E1223" t="s">
        <v>357</v>
      </c>
      <c r="F1223" t="s">
        <v>340</v>
      </c>
      <c r="G1223">
        <v>19</v>
      </c>
      <c r="H1223" s="304">
        <v>3.481233206496662</v>
      </c>
    </row>
    <row r="1224" spans="1:8" x14ac:dyDescent="0.25">
      <c r="A1224" t="s">
        <v>338</v>
      </c>
      <c r="B1224" t="s">
        <v>116</v>
      </c>
      <c r="C1224" t="s">
        <v>116</v>
      </c>
      <c r="D1224" t="s">
        <v>251</v>
      </c>
      <c r="E1224" t="s">
        <v>357</v>
      </c>
      <c r="F1224" t="s">
        <v>341</v>
      </c>
      <c r="G1224">
        <v>19</v>
      </c>
      <c r="H1224" s="304">
        <v>0.17867661200000001</v>
      </c>
    </row>
    <row r="1225" spans="1:8" x14ac:dyDescent="0.25">
      <c r="A1225" t="s">
        <v>338</v>
      </c>
      <c r="B1225" t="s">
        <v>116</v>
      </c>
      <c r="C1225" t="s">
        <v>116</v>
      </c>
      <c r="D1225" t="s">
        <v>251</v>
      </c>
      <c r="E1225" t="s">
        <v>357</v>
      </c>
      <c r="F1225" t="s">
        <v>342</v>
      </c>
      <c r="G1225">
        <v>19</v>
      </c>
      <c r="H1225" s="304">
        <v>2.2501664000000001E-2</v>
      </c>
    </row>
    <row r="1226" spans="1:8" x14ac:dyDescent="0.25">
      <c r="A1226" t="s">
        <v>338</v>
      </c>
      <c r="B1226" t="s">
        <v>116</v>
      </c>
      <c r="C1226" t="s">
        <v>116</v>
      </c>
      <c r="D1226" t="s">
        <v>251</v>
      </c>
      <c r="E1226" t="s">
        <v>357</v>
      </c>
      <c r="F1226" t="s">
        <v>343</v>
      </c>
      <c r="G1226">
        <v>19</v>
      </c>
      <c r="H1226" s="304">
        <v>3.6374081544966619</v>
      </c>
    </row>
    <row r="1227" spans="1:8" x14ac:dyDescent="0.25">
      <c r="A1227" t="s">
        <v>338</v>
      </c>
      <c r="B1227" t="s">
        <v>116</v>
      </c>
      <c r="C1227" t="s">
        <v>116</v>
      </c>
      <c r="D1227" t="s">
        <v>251</v>
      </c>
      <c r="E1227" t="s">
        <v>357</v>
      </c>
      <c r="F1227" t="s">
        <v>344</v>
      </c>
      <c r="G1227">
        <v>19</v>
      </c>
      <c r="H1227" s="304">
        <v>3.1</v>
      </c>
    </row>
    <row r="1228" spans="1:8" x14ac:dyDescent="0.25">
      <c r="A1228" t="s">
        <v>338</v>
      </c>
      <c r="B1228" t="s">
        <v>116</v>
      </c>
      <c r="C1228" t="s">
        <v>116</v>
      </c>
      <c r="D1228" t="s">
        <v>251</v>
      </c>
      <c r="E1228" t="s">
        <v>357</v>
      </c>
      <c r="F1228" t="s">
        <v>345</v>
      </c>
      <c r="G1228">
        <v>19</v>
      </c>
      <c r="H1228" s="304">
        <v>2.9668990890666231</v>
      </c>
    </row>
    <row r="1229" spans="1:8" x14ac:dyDescent="0.25">
      <c r="A1229" t="s">
        <v>338</v>
      </c>
      <c r="B1229" t="s">
        <v>116</v>
      </c>
      <c r="C1229" t="s">
        <v>116</v>
      </c>
      <c r="D1229" t="s">
        <v>251</v>
      </c>
      <c r="E1229" t="s">
        <v>357</v>
      </c>
      <c r="F1229" t="s">
        <v>346</v>
      </c>
      <c r="G1229">
        <v>19</v>
      </c>
      <c r="H1229" s="304">
        <v>0.11</v>
      </c>
    </row>
    <row r="1230" spans="1:8" x14ac:dyDescent="0.25">
      <c r="A1230" t="s">
        <v>338</v>
      </c>
      <c r="B1230" t="s">
        <v>116</v>
      </c>
      <c r="C1230" t="s">
        <v>116</v>
      </c>
      <c r="D1230" t="s">
        <v>251</v>
      </c>
      <c r="E1230" t="s">
        <v>357</v>
      </c>
      <c r="F1230" t="s">
        <v>347</v>
      </c>
      <c r="G1230">
        <v>19</v>
      </c>
      <c r="H1230" s="304">
        <v>0.34100000000000003</v>
      </c>
    </row>
    <row r="1231" spans="1:8" x14ac:dyDescent="0.25">
      <c r="A1231" t="s">
        <v>338</v>
      </c>
      <c r="B1231" t="s">
        <v>116</v>
      </c>
      <c r="C1231" t="s">
        <v>116</v>
      </c>
      <c r="D1231" t="s">
        <v>251</v>
      </c>
      <c r="E1231" t="s">
        <v>357</v>
      </c>
      <c r="F1231" t="s">
        <v>348</v>
      </c>
      <c r="G1231">
        <v>19</v>
      </c>
      <c r="H1231" s="304">
        <v>0.32635889979732857</v>
      </c>
    </row>
    <row r="1232" spans="1:8" x14ac:dyDescent="0.25">
      <c r="A1232" t="s">
        <v>338</v>
      </c>
      <c r="B1232" t="s">
        <v>132</v>
      </c>
      <c r="C1232" t="s">
        <v>132</v>
      </c>
      <c r="D1232" t="s">
        <v>22</v>
      </c>
      <c r="E1232" t="s">
        <v>357</v>
      </c>
      <c r="F1232" t="s">
        <v>340</v>
      </c>
      <c r="G1232">
        <v>23</v>
      </c>
      <c r="H1232" s="304">
        <v>2.6172100000000005</v>
      </c>
    </row>
    <row r="1233" spans="1:8" x14ac:dyDescent="0.25">
      <c r="A1233" t="s">
        <v>338</v>
      </c>
      <c r="B1233" t="s">
        <v>132</v>
      </c>
      <c r="C1233" t="s">
        <v>132</v>
      </c>
      <c r="D1233" t="s">
        <v>22</v>
      </c>
      <c r="E1233" t="s">
        <v>357</v>
      </c>
      <c r="F1233" t="s">
        <v>341</v>
      </c>
      <c r="G1233">
        <v>23</v>
      </c>
      <c r="H1233" s="304">
        <v>15.02949359</v>
      </c>
    </row>
    <row r="1234" spans="1:8" x14ac:dyDescent="0.25">
      <c r="A1234" t="s">
        <v>338</v>
      </c>
      <c r="B1234" t="s">
        <v>132</v>
      </c>
      <c r="C1234" t="s">
        <v>132</v>
      </c>
      <c r="D1234" t="s">
        <v>22</v>
      </c>
      <c r="E1234" t="s">
        <v>357</v>
      </c>
      <c r="F1234" t="s">
        <v>342</v>
      </c>
      <c r="G1234">
        <v>23</v>
      </c>
      <c r="H1234" s="304">
        <v>0.197336918</v>
      </c>
    </row>
    <row r="1235" spans="1:8" x14ac:dyDescent="0.25">
      <c r="A1235" t="s">
        <v>338</v>
      </c>
      <c r="B1235" t="s">
        <v>132</v>
      </c>
      <c r="C1235" t="s">
        <v>132</v>
      </c>
      <c r="D1235" t="s">
        <v>22</v>
      </c>
      <c r="E1235" t="s">
        <v>357</v>
      </c>
      <c r="F1235" t="s">
        <v>343</v>
      </c>
      <c r="G1235">
        <v>23</v>
      </c>
      <c r="H1235" s="304">
        <v>17.449366672</v>
      </c>
    </row>
    <row r="1236" spans="1:8" x14ac:dyDescent="0.25">
      <c r="A1236" t="s">
        <v>338</v>
      </c>
      <c r="B1236" t="s">
        <v>132</v>
      </c>
      <c r="C1236" t="s">
        <v>132</v>
      </c>
      <c r="D1236" t="s">
        <v>22</v>
      </c>
      <c r="E1236" t="s">
        <v>357</v>
      </c>
      <c r="F1236" t="s">
        <v>344</v>
      </c>
      <c r="G1236">
        <v>23</v>
      </c>
      <c r="H1236" s="304">
        <v>1.2</v>
      </c>
    </row>
    <row r="1237" spans="1:8" x14ac:dyDescent="0.25">
      <c r="A1237" t="s">
        <v>338</v>
      </c>
      <c r="B1237" t="s">
        <v>132</v>
      </c>
      <c r="C1237" t="s">
        <v>132</v>
      </c>
      <c r="D1237" t="s">
        <v>22</v>
      </c>
      <c r="E1237" t="s">
        <v>357</v>
      </c>
      <c r="F1237" t="s">
        <v>345</v>
      </c>
      <c r="G1237">
        <v>23</v>
      </c>
      <c r="H1237" s="304">
        <v>1.2</v>
      </c>
    </row>
    <row r="1238" spans="1:8" x14ac:dyDescent="0.25">
      <c r="A1238" t="s">
        <v>338</v>
      </c>
      <c r="B1238" t="s">
        <v>132</v>
      </c>
      <c r="C1238" t="s">
        <v>132</v>
      </c>
      <c r="D1238" t="s">
        <v>22</v>
      </c>
      <c r="E1238" t="s">
        <v>357</v>
      </c>
      <c r="F1238" t="s">
        <v>346</v>
      </c>
      <c r="G1238">
        <v>23</v>
      </c>
      <c r="H1238" s="304">
        <v>0.33</v>
      </c>
    </row>
    <row r="1239" spans="1:8" x14ac:dyDescent="0.25">
      <c r="A1239" t="s">
        <v>338</v>
      </c>
      <c r="B1239" t="s">
        <v>132</v>
      </c>
      <c r="C1239" t="s">
        <v>132</v>
      </c>
      <c r="D1239" t="s">
        <v>22</v>
      </c>
      <c r="E1239" t="s">
        <v>357</v>
      </c>
      <c r="F1239" t="s">
        <v>347</v>
      </c>
      <c r="G1239">
        <v>23</v>
      </c>
      <c r="H1239" s="304">
        <v>0.39600000000000002</v>
      </c>
    </row>
    <row r="1240" spans="1:8" x14ac:dyDescent="0.25">
      <c r="A1240" t="s">
        <v>338</v>
      </c>
      <c r="B1240" t="s">
        <v>132</v>
      </c>
      <c r="C1240" t="s">
        <v>132</v>
      </c>
      <c r="D1240" t="s">
        <v>22</v>
      </c>
      <c r="E1240" t="s">
        <v>357</v>
      </c>
      <c r="F1240" t="s">
        <v>348</v>
      </c>
      <c r="G1240">
        <v>23</v>
      </c>
      <c r="H1240" s="304">
        <v>0.39600000000000002</v>
      </c>
    </row>
    <row r="1241" spans="1:8" x14ac:dyDescent="0.25">
      <c r="A1241" t="s">
        <v>338</v>
      </c>
      <c r="B1241" t="s">
        <v>132</v>
      </c>
      <c r="C1241" t="s">
        <v>132</v>
      </c>
      <c r="D1241" t="s">
        <v>23</v>
      </c>
      <c r="E1241" t="s">
        <v>357</v>
      </c>
      <c r="F1241" t="s">
        <v>340</v>
      </c>
      <c r="G1241">
        <v>24</v>
      </c>
      <c r="H1241" s="304">
        <v>16.686720000000001</v>
      </c>
    </row>
    <row r="1242" spans="1:8" x14ac:dyDescent="0.25">
      <c r="A1242" t="s">
        <v>338</v>
      </c>
      <c r="B1242" t="s">
        <v>132</v>
      </c>
      <c r="C1242" t="s">
        <v>132</v>
      </c>
      <c r="D1242" t="s">
        <v>23</v>
      </c>
      <c r="E1242" t="s">
        <v>357</v>
      </c>
      <c r="F1242" t="s">
        <v>341</v>
      </c>
      <c r="G1242">
        <v>24</v>
      </c>
      <c r="H1242" s="304">
        <v>5.7965684439999992</v>
      </c>
    </row>
    <row r="1243" spans="1:8" x14ac:dyDescent="0.25">
      <c r="A1243" t="s">
        <v>338</v>
      </c>
      <c r="B1243" t="s">
        <v>132</v>
      </c>
      <c r="C1243" t="s">
        <v>132</v>
      </c>
      <c r="D1243" t="s">
        <v>23</v>
      </c>
      <c r="E1243" t="s">
        <v>357</v>
      </c>
      <c r="F1243" t="s">
        <v>342</v>
      </c>
      <c r="G1243">
        <v>24</v>
      </c>
      <c r="H1243" s="304">
        <v>0.17310434500000002</v>
      </c>
    </row>
    <row r="1244" spans="1:8" x14ac:dyDescent="0.25">
      <c r="A1244" t="s">
        <v>338</v>
      </c>
      <c r="B1244" t="s">
        <v>132</v>
      </c>
      <c r="C1244" t="s">
        <v>132</v>
      </c>
      <c r="D1244" t="s">
        <v>23</v>
      </c>
      <c r="E1244" t="s">
        <v>357</v>
      </c>
      <c r="F1244" t="s">
        <v>343</v>
      </c>
      <c r="G1244">
        <v>24</v>
      </c>
      <c r="H1244" s="304">
        <v>22.310184099000001</v>
      </c>
    </row>
    <row r="1245" spans="1:8" x14ac:dyDescent="0.25">
      <c r="A1245" t="s">
        <v>338</v>
      </c>
      <c r="B1245" t="s">
        <v>132</v>
      </c>
      <c r="C1245" t="s">
        <v>132</v>
      </c>
      <c r="D1245" t="s">
        <v>23</v>
      </c>
      <c r="E1245" t="s">
        <v>357</v>
      </c>
      <c r="F1245" t="s">
        <v>344</v>
      </c>
      <c r="G1245">
        <v>24</v>
      </c>
      <c r="H1245" s="304">
        <v>0.16686720000000002</v>
      </c>
    </row>
    <row r="1246" spans="1:8" x14ac:dyDescent="0.25">
      <c r="A1246" t="s">
        <v>338</v>
      </c>
      <c r="B1246" t="s">
        <v>132</v>
      </c>
      <c r="C1246" t="s">
        <v>132</v>
      </c>
      <c r="D1246" t="s">
        <v>23</v>
      </c>
      <c r="E1246" t="s">
        <v>357</v>
      </c>
      <c r="F1246" t="s">
        <v>345</v>
      </c>
      <c r="G1246">
        <v>24</v>
      </c>
      <c r="H1246" s="304">
        <v>0.16686720000000002</v>
      </c>
    </row>
    <row r="1247" spans="1:8" x14ac:dyDescent="0.25">
      <c r="A1247" t="s">
        <v>338</v>
      </c>
      <c r="B1247" t="s">
        <v>132</v>
      </c>
      <c r="C1247" t="s">
        <v>132</v>
      </c>
      <c r="D1247" t="s">
        <v>23</v>
      </c>
      <c r="E1247" t="s">
        <v>357</v>
      </c>
      <c r="F1247" t="s">
        <v>346</v>
      </c>
      <c r="G1247">
        <v>24</v>
      </c>
      <c r="H1247" s="304">
        <v>0.18809999999999999</v>
      </c>
    </row>
    <row r="1248" spans="1:8" x14ac:dyDescent="0.25">
      <c r="A1248" t="s">
        <v>338</v>
      </c>
      <c r="B1248" t="s">
        <v>132</v>
      </c>
      <c r="C1248" t="s">
        <v>132</v>
      </c>
      <c r="D1248" t="s">
        <v>23</v>
      </c>
      <c r="E1248" t="s">
        <v>357</v>
      </c>
      <c r="F1248" t="s">
        <v>347</v>
      </c>
      <c r="G1248">
        <v>24</v>
      </c>
      <c r="H1248" s="304">
        <v>3.138772032E-2</v>
      </c>
    </row>
    <row r="1249" spans="1:8" x14ac:dyDescent="0.25">
      <c r="A1249" t="s">
        <v>338</v>
      </c>
      <c r="B1249" t="s">
        <v>132</v>
      </c>
      <c r="C1249" t="s">
        <v>132</v>
      </c>
      <c r="D1249" t="s">
        <v>23</v>
      </c>
      <c r="E1249" t="s">
        <v>357</v>
      </c>
      <c r="F1249" t="s">
        <v>348</v>
      </c>
      <c r="G1249">
        <v>24</v>
      </c>
      <c r="H1249" s="304">
        <v>3.138772032E-2</v>
      </c>
    </row>
    <row r="1250" spans="1:8" x14ac:dyDescent="0.25">
      <c r="A1250" t="s">
        <v>338</v>
      </c>
      <c r="B1250" t="s">
        <v>132</v>
      </c>
      <c r="C1250" t="s">
        <v>132</v>
      </c>
      <c r="D1250" t="s">
        <v>24</v>
      </c>
      <c r="E1250" t="s">
        <v>357</v>
      </c>
      <c r="F1250" t="s">
        <v>340</v>
      </c>
      <c r="G1250">
        <v>25</v>
      </c>
      <c r="H1250" s="304">
        <v>9.0012300000000014</v>
      </c>
    </row>
    <row r="1251" spans="1:8" x14ac:dyDescent="0.25">
      <c r="A1251" t="s">
        <v>338</v>
      </c>
      <c r="B1251" t="s">
        <v>132</v>
      </c>
      <c r="C1251" t="s">
        <v>132</v>
      </c>
      <c r="D1251" t="s">
        <v>24</v>
      </c>
      <c r="E1251" t="s">
        <v>357</v>
      </c>
      <c r="F1251" t="s">
        <v>341</v>
      </c>
      <c r="G1251">
        <v>25</v>
      </c>
      <c r="H1251" s="304">
        <v>0.81784734700000017</v>
      </c>
    </row>
    <row r="1252" spans="1:8" x14ac:dyDescent="0.25">
      <c r="A1252" t="s">
        <v>338</v>
      </c>
      <c r="B1252" t="s">
        <v>132</v>
      </c>
      <c r="C1252" t="s">
        <v>132</v>
      </c>
      <c r="D1252" t="s">
        <v>24</v>
      </c>
      <c r="E1252" t="s">
        <v>357</v>
      </c>
      <c r="F1252" t="s">
        <v>342</v>
      </c>
      <c r="G1252">
        <v>25</v>
      </c>
      <c r="H1252" s="304">
        <v>0.67082485600000008</v>
      </c>
    </row>
    <row r="1253" spans="1:8" x14ac:dyDescent="0.25">
      <c r="A1253" t="s">
        <v>338</v>
      </c>
      <c r="B1253" t="s">
        <v>132</v>
      </c>
      <c r="C1253" t="s">
        <v>132</v>
      </c>
      <c r="D1253" t="s">
        <v>24</v>
      </c>
      <c r="E1253" t="s">
        <v>357</v>
      </c>
      <c r="F1253" t="s">
        <v>343</v>
      </c>
      <c r="G1253">
        <v>25</v>
      </c>
      <c r="H1253" s="304">
        <v>9.1482524910000027</v>
      </c>
    </row>
    <row r="1254" spans="1:8" x14ac:dyDescent="0.25">
      <c r="A1254" t="s">
        <v>338</v>
      </c>
      <c r="B1254" t="s">
        <v>132</v>
      </c>
      <c r="C1254" t="s">
        <v>132</v>
      </c>
      <c r="D1254" t="s">
        <v>24</v>
      </c>
      <c r="E1254" t="s">
        <v>357</v>
      </c>
      <c r="F1254" t="s">
        <v>344</v>
      </c>
      <c r="G1254">
        <v>25</v>
      </c>
      <c r="H1254" s="304">
        <v>0.18002460000000003</v>
      </c>
    </row>
    <row r="1255" spans="1:8" x14ac:dyDescent="0.25">
      <c r="A1255" t="s">
        <v>338</v>
      </c>
      <c r="B1255" t="s">
        <v>132</v>
      </c>
      <c r="C1255" t="s">
        <v>132</v>
      </c>
      <c r="D1255" t="s">
        <v>24</v>
      </c>
      <c r="E1255" t="s">
        <v>357</v>
      </c>
      <c r="F1255" t="s">
        <v>345</v>
      </c>
      <c r="G1255">
        <v>25</v>
      </c>
      <c r="H1255" s="304">
        <v>0.18002460000000003</v>
      </c>
    </row>
    <row r="1256" spans="1:8" x14ac:dyDescent="0.25">
      <c r="A1256" t="s">
        <v>338</v>
      </c>
      <c r="B1256" t="s">
        <v>132</v>
      </c>
      <c r="C1256" t="s">
        <v>132</v>
      </c>
      <c r="D1256" t="s">
        <v>24</v>
      </c>
      <c r="E1256" t="s">
        <v>357</v>
      </c>
      <c r="F1256" t="s">
        <v>346</v>
      </c>
      <c r="G1256">
        <v>25</v>
      </c>
      <c r="H1256" s="304">
        <v>0.14799999999999999</v>
      </c>
    </row>
    <row r="1257" spans="1:8" x14ac:dyDescent="0.25">
      <c r="A1257" t="s">
        <v>338</v>
      </c>
      <c r="B1257" t="s">
        <v>132</v>
      </c>
      <c r="C1257" t="s">
        <v>132</v>
      </c>
      <c r="D1257" t="s">
        <v>24</v>
      </c>
      <c r="E1257" t="s">
        <v>357</v>
      </c>
      <c r="F1257" t="s">
        <v>347</v>
      </c>
      <c r="G1257">
        <v>25</v>
      </c>
      <c r="H1257" s="304">
        <v>2.6643640800000003E-2</v>
      </c>
    </row>
    <row r="1258" spans="1:8" x14ac:dyDescent="0.25">
      <c r="A1258" t="s">
        <v>338</v>
      </c>
      <c r="B1258" t="s">
        <v>132</v>
      </c>
      <c r="C1258" t="s">
        <v>132</v>
      </c>
      <c r="D1258" t="s">
        <v>24</v>
      </c>
      <c r="E1258" t="s">
        <v>357</v>
      </c>
      <c r="F1258" t="s">
        <v>348</v>
      </c>
      <c r="G1258">
        <v>25</v>
      </c>
      <c r="H1258" s="304">
        <v>2.6643640800000003E-2</v>
      </c>
    </row>
    <row r="1259" spans="1:8" x14ac:dyDescent="0.25">
      <c r="A1259" t="s">
        <v>338</v>
      </c>
      <c r="B1259" t="s">
        <v>349</v>
      </c>
      <c r="C1259" t="s">
        <v>349</v>
      </c>
      <c r="D1259" t="s">
        <v>26</v>
      </c>
      <c r="E1259" t="s">
        <v>357</v>
      </c>
      <c r="F1259" t="s">
        <v>340</v>
      </c>
      <c r="G1259">
        <v>29</v>
      </c>
      <c r="H1259" s="304">
        <v>1.9201199999999994</v>
      </c>
    </row>
    <row r="1260" spans="1:8" x14ac:dyDescent="0.25">
      <c r="A1260" t="s">
        <v>338</v>
      </c>
      <c r="B1260" t="s">
        <v>349</v>
      </c>
      <c r="C1260" t="s">
        <v>349</v>
      </c>
      <c r="D1260" t="s">
        <v>26</v>
      </c>
      <c r="E1260" t="s">
        <v>357</v>
      </c>
      <c r="F1260" t="s">
        <v>341</v>
      </c>
      <c r="G1260">
        <v>29</v>
      </c>
      <c r="H1260" s="304">
        <v>0.57364979700000007</v>
      </c>
    </row>
    <row r="1261" spans="1:8" x14ac:dyDescent="0.25">
      <c r="A1261" t="s">
        <v>338</v>
      </c>
      <c r="B1261" t="s">
        <v>349</v>
      </c>
      <c r="C1261" t="s">
        <v>349</v>
      </c>
      <c r="D1261" t="s">
        <v>26</v>
      </c>
      <c r="E1261" t="s">
        <v>357</v>
      </c>
      <c r="F1261" t="s">
        <v>342</v>
      </c>
      <c r="G1261">
        <v>29</v>
      </c>
      <c r="H1261" s="304">
        <v>0.22760003899999998</v>
      </c>
    </row>
    <row r="1262" spans="1:8" x14ac:dyDescent="0.25">
      <c r="A1262" t="s">
        <v>338</v>
      </c>
      <c r="B1262" t="s">
        <v>349</v>
      </c>
      <c r="C1262" t="s">
        <v>349</v>
      </c>
      <c r="D1262" t="s">
        <v>26</v>
      </c>
      <c r="E1262" t="s">
        <v>357</v>
      </c>
      <c r="F1262" t="s">
        <v>343</v>
      </c>
      <c r="G1262">
        <v>29</v>
      </c>
      <c r="H1262" s="304">
        <v>2.2661697579999998</v>
      </c>
    </row>
    <row r="1263" spans="1:8" x14ac:dyDescent="0.25">
      <c r="A1263" t="s">
        <v>338</v>
      </c>
      <c r="B1263" t="s">
        <v>349</v>
      </c>
      <c r="C1263" t="s">
        <v>349</v>
      </c>
      <c r="D1263" t="s">
        <v>26</v>
      </c>
      <c r="E1263" t="s">
        <v>357</v>
      </c>
      <c r="F1263" t="s">
        <v>344</v>
      </c>
      <c r="G1263">
        <v>29</v>
      </c>
      <c r="H1263" s="304">
        <v>1.73</v>
      </c>
    </row>
    <row r="1264" spans="1:8" x14ac:dyDescent="0.25">
      <c r="A1264" t="s">
        <v>338</v>
      </c>
      <c r="B1264" t="s">
        <v>349</v>
      </c>
      <c r="C1264" t="s">
        <v>349</v>
      </c>
      <c r="D1264" t="s">
        <v>26</v>
      </c>
      <c r="E1264" t="s">
        <v>357</v>
      </c>
      <c r="F1264" t="s">
        <v>345</v>
      </c>
      <c r="G1264">
        <v>29</v>
      </c>
      <c r="H1264" s="304">
        <v>1.4658246974982354</v>
      </c>
    </row>
    <row r="1265" spans="1:8" x14ac:dyDescent="0.25">
      <c r="A1265" t="s">
        <v>338</v>
      </c>
      <c r="B1265" t="s">
        <v>349</v>
      </c>
      <c r="C1265" t="s">
        <v>349</v>
      </c>
      <c r="D1265" t="s">
        <v>26</v>
      </c>
      <c r="E1265" t="s">
        <v>357</v>
      </c>
      <c r="F1265" t="s">
        <v>346</v>
      </c>
      <c r="G1265">
        <v>29</v>
      </c>
      <c r="H1265" s="304">
        <v>0.22500000000000001</v>
      </c>
    </row>
    <row r="1266" spans="1:8" x14ac:dyDescent="0.25">
      <c r="A1266" t="s">
        <v>338</v>
      </c>
      <c r="B1266" t="s">
        <v>349</v>
      </c>
      <c r="C1266" t="s">
        <v>349</v>
      </c>
      <c r="D1266" t="s">
        <v>26</v>
      </c>
      <c r="E1266" t="s">
        <v>357</v>
      </c>
      <c r="F1266" t="s">
        <v>347</v>
      </c>
      <c r="G1266">
        <v>29</v>
      </c>
      <c r="H1266" s="304">
        <v>0.38924999999999998</v>
      </c>
    </row>
    <row r="1267" spans="1:8" x14ac:dyDescent="0.25">
      <c r="A1267" t="s">
        <v>338</v>
      </c>
      <c r="B1267" t="s">
        <v>349</v>
      </c>
      <c r="C1267" t="s">
        <v>349</v>
      </c>
      <c r="D1267" t="s">
        <v>26</v>
      </c>
      <c r="E1267" t="s">
        <v>357</v>
      </c>
      <c r="F1267" t="s">
        <v>348</v>
      </c>
      <c r="G1267">
        <v>29</v>
      </c>
      <c r="H1267" s="304">
        <v>0.32981055693710298</v>
      </c>
    </row>
    <row r="1268" spans="1:8" x14ac:dyDescent="0.25">
      <c r="A1268" t="s">
        <v>338</v>
      </c>
      <c r="B1268" t="s">
        <v>349</v>
      </c>
      <c r="C1268" t="s">
        <v>349</v>
      </c>
      <c r="D1268" t="s">
        <v>27</v>
      </c>
      <c r="E1268" t="s">
        <v>357</v>
      </c>
      <c r="F1268" t="s">
        <v>340</v>
      </c>
      <c r="G1268">
        <v>30</v>
      </c>
      <c r="H1268" s="304">
        <v>1.25386</v>
      </c>
    </row>
    <row r="1269" spans="1:8" x14ac:dyDescent="0.25">
      <c r="A1269" t="s">
        <v>338</v>
      </c>
      <c r="B1269" t="s">
        <v>349</v>
      </c>
      <c r="C1269" t="s">
        <v>349</v>
      </c>
      <c r="D1269" t="s">
        <v>27</v>
      </c>
      <c r="E1269" t="s">
        <v>357</v>
      </c>
      <c r="F1269" t="s">
        <v>341</v>
      </c>
      <c r="G1269">
        <v>30</v>
      </c>
      <c r="H1269" s="304">
        <v>8.2148114000000008E-2</v>
      </c>
    </row>
    <row r="1270" spans="1:8" x14ac:dyDescent="0.25">
      <c r="A1270" t="s">
        <v>338</v>
      </c>
      <c r="B1270" t="s">
        <v>349</v>
      </c>
      <c r="C1270" t="s">
        <v>349</v>
      </c>
      <c r="D1270" t="s">
        <v>27</v>
      </c>
      <c r="E1270" t="s">
        <v>357</v>
      </c>
      <c r="F1270" t="s">
        <v>342</v>
      </c>
      <c r="G1270">
        <v>30</v>
      </c>
      <c r="H1270" s="304">
        <v>0.32906255300000004</v>
      </c>
    </row>
    <row r="1271" spans="1:8" x14ac:dyDescent="0.25">
      <c r="A1271" t="s">
        <v>338</v>
      </c>
      <c r="B1271" t="s">
        <v>349</v>
      </c>
      <c r="C1271" t="s">
        <v>349</v>
      </c>
      <c r="D1271" t="s">
        <v>27</v>
      </c>
      <c r="E1271" t="s">
        <v>357</v>
      </c>
      <c r="F1271" t="s">
        <v>343</v>
      </c>
      <c r="G1271">
        <v>30</v>
      </c>
      <c r="H1271" s="304">
        <v>1.006945561</v>
      </c>
    </row>
    <row r="1272" spans="1:8" x14ac:dyDescent="0.25">
      <c r="A1272" t="s">
        <v>338</v>
      </c>
      <c r="B1272" t="s">
        <v>349</v>
      </c>
      <c r="C1272" t="s">
        <v>349</v>
      </c>
      <c r="D1272" t="s">
        <v>27</v>
      </c>
      <c r="E1272" t="s">
        <v>357</v>
      </c>
      <c r="F1272" t="s">
        <v>344</v>
      </c>
      <c r="G1272">
        <v>30</v>
      </c>
      <c r="H1272" s="304">
        <v>0.8817653552400001</v>
      </c>
    </row>
    <row r="1273" spans="1:8" x14ac:dyDescent="0.25">
      <c r="A1273" t="s">
        <v>338</v>
      </c>
      <c r="B1273" t="s">
        <v>349</v>
      </c>
      <c r="C1273" t="s">
        <v>349</v>
      </c>
      <c r="D1273" t="s">
        <v>27</v>
      </c>
      <c r="E1273" t="s">
        <v>357</v>
      </c>
      <c r="F1273" t="s">
        <v>345</v>
      </c>
      <c r="G1273">
        <v>30</v>
      </c>
      <c r="H1273" s="304">
        <v>0.8817653552400001</v>
      </c>
    </row>
    <row r="1274" spans="1:8" x14ac:dyDescent="0.25">
      <c r="A1274" t="s">
        <v>338</v>
      </c>
      <c r="B1274" t="s">
        <v>349</v>
      </c>
      <c r="C1274" t="s">
        <v>349</v>
      </c>
      <c r="D1274" t="s">
        <v>27</v>
      </c>
      <c r="E1274" t="s">
        <v>357</v>
      </c>
      <c r="F1274" t="s">
        <v>346</v>
      </c>
      <c r="G1274">
        <v>30</v>
      </c>
      <c r="H1274" s="304">
        <v>0.26</v>
      </c>
    </row>
    <row r="1275" spans="1:8" x14ac:dyDescent="0.25">
      <c r="A1275" t="s">
        <v>338</v>
      </c>
      <c r="B1275" t="s">
        <v>349</v>
      </c>
      <c r="C1275" t="s">
        <v>349</v>
      </c>
      <c r="D1275" t="s">
        <v>27</v>
      </c>
      <c r="E1275" t="s">
        <v>357</v>
      </c>
      <c r="F1275" t="s">
        <v>347</v>
      </c>
      <c r="G1275">
        <v>30</v>
      </c>
      <c r="H1275" s="304">
        <v>0.22925899236240002</v>
      </c>
    </row>
    <row r="1276" spans="1:8" x14ac:dyDescent="0.25">
      <c r="A1276" t="s">
        <v>338</v>
      </c>
      <c r="B1276" t="s">
        <v>349</v>
      </c>
      <c r="C1276" t="s">
        <v>349</v>
      </c>
      <c r="D1276" t="s">
        <v>27</v>
      </c>
      <c r="E1276" t="s">
        <v>357</v>
      </c>
      <c r="F1276" t="s">
        <v>348</v>
      </c>
      <c r="G1276">
        <v>30</v>
      </c>
      <c r="H1276" s="304">
        <v>0.22925899236240002</v>
      </c>
    </row>
    <row r="1277" spans="1:8" x14ac:dyDescent="0.25">
      <c r="A1277" t="s">
        <v>338</v>
      </c>
      <c r="B1277" t="s">
        <v>349</v>
      </c>
      <c r="C1277" t="s">
        <v>349</v>
      </c>
      <c r="D1277" t="s">
        <v>28</v>
      </c>
      <c r="E1277" t="s">
        <v>357</v>
      </c>
      <c r="F1277" t="s">
        <v>340</v>
      </c>
      <c r="G1277">
        <v>31</v>
      </c>
      <c r="H1277" s="304">
        <v>0.34232999999999997</v>
      </c>
    </row>
    <row r="1278" spans="1:8" x14ac:dyDescent="0.25">
      <c r="A1278" t="s">
        <v>338</v>
      </c>
      <c r="B1278" t="s">
        <v>349</v>
      </c>
      <c r="C1278" t="s">
        <v>349</v>
      </c>
      <c r="D1278" t="s">
        <v>28</v>
      </c>
      <c r="E1278" t="s">
        <v>357</v>
      </c>
      <c r="F1278" t="s">
        <v>341</v>
      </c>
      <c r="G1278">
        <v>31</v>
      </c>
      <c r="H1278" s="304">
        <v>0.18385772600000003</v>
      </c>
    </row>
    <row r="1279" spans="1:8" x14ac:dyDescent="0.25">
      <c r="A1279" t="s">
        <v>338</v>
      </c>
      <c r="B1279" t="s">
        <v>349</v>
      </c>
      <c r="C1279" t="s">
        <v>349</v>
      </c>
      <c r="D1279" t="s">
        <v>28</v>
      </c>
      <c r="E1279" t="s">
        <v>357</v>
      </c>
      <c r="F1279" t="s">
        <v>342</v>
      </c>
      <c r="G1279">
        <v>31</v>
      </c>
      <c r="H1279" s="304">
        <v>1.7739900000000004E-4</v>
      </c>
    </row>
    <row r="1280" spans="1:8" x14ac:dyDescent="0.25">
      <c r="A1280" t="s">
        <v>338</v>
      </c>
      <c r="B1280" t="s">
        <v>349</v>
      </c>
      <c r="C1280" t="s">
        <v>349</v>
      </c>
      <c r="D1280" t="s">
        <v>28</v>
      </c>
      <c r="E1280" t="s">
        <v>357</v>
      </c>
      <c r="F1280" t="s">
        <v>343</v>
      </c>
      <c r="G1280">
        <v>31</v>
      </c>
      <c r="H1280" s="304">
        <v>0.52601032699999994</v>
      </c>
    </row>
    <row r="1281" spans="1:8" x14ac:dyDescent="0.25">
      <c r="A1281" t="s">
        <v>338</v>
      </c>
      <c r="B1281" t="s">
        <v>349</v>
      </c>
      <c r="C1281" t="s">
        <v>349</v>
      </c>
      <c r="D1281" t="s">
        <v>28</v>
      </c>
      <c r="E1281" t="s">
        <v>357</v>
      </c>
      <c r="F1281" t="s">
        <v>344</v>
      </c>
      <c r="G1281">
        <v>31</v>
      </c>
      <c r="H1281" s="304">
        <v>0.52092584874000003</v>
      </c>
    </row>
    <row r="1282" spans="1:8" x14ac:dyDescent="0.25">
      <c r="A1282" t="s">
        <v>338</v>
      </c>
      <c r="B1282" t="s">
        <v>349</v>
      </c>
      <c r="C1282" t="s">
        <v>349</v>
      </c>
      <c r="D1282" t="s">
        <v>28</v>
      </c>
      <c r="E1282" t="s">
        <v>357</v>
      </c>
      <c r="F1282" t="s">
        <v>345</v>
      </c>
      <c r="G1282">
        <v>31</v>
      </c>
      <c r="H1282" s="304">
        <v>0.33902099758426263</v>
      </c>
    </row>
    <row r="1283" spans="1:8" x14ac:dyDescent="0.25">
      <c r="A1283" t="s">
        <v>338</v>
      </c>
      <c r="B1283" t="s">
        <v>349</v>
      </c>
      <c r="C1283" t="s">
        <v>349</v>
      </c>
      <c r="D1283" t="s">
        <v>28</v>
      </c>
      <c r="E1283" t="s">
        <v>357</v>
      </c>
      <c r="F1283" t="s">
        <v>346</v>
      </c>
      <c r="G1283">
        <v>31</v>
      </c>
      <c r="H1283" s="304">
        <v>0.35</v>
      </c>
    </row>
    <row r="1284" spans="1:8" x14ac:dyDescent="0.25">
      <c r="A1284" t="s">
        <v>338</v>
      </c>
      <c r="B1284" t="s">
        <v>349</v>
      </c>
      <c r="C1284" t="s">
        <v>349</v>
      </c>
      <c r="D1284" t="s">
        <v>28</v>
      </c>
      <c r="E1284" t="s">
        <v>357</v>
      </c>
      <c r="F1284" t="s">
        <v>347</v>
      </c>
      <c r="G1284">
        <v>31</v>
      </c>
      <c r="H1284" s="304">
        <v>0.18232404705899999</v>
      </c>
    </row>
    <row r="1285" spans="1:8" x14ac:dyDescent="0.25">
      <c r="A1285" t="s">
        <v>338</v>
      </c>
      <c r="B1285" t="s">
        <v>349</v>
      </c>
      <c r="C1285" t="s">
        <v>349</v>
      </c>
      <c r="D1285" t="s">
        <v>28</v>
      </c>
      <c r="E1285" t="s">
        <v>357</v>
      </c>
      <c r="F1285" t="s">
        <v>348</v>
      </c>
      <c r="G1285">
        <v>31</v>
      </c>
      <c r="H1285" s="304">
        <v>0.11865734915449191</v>
      </c>
    </row>
    <row r="1286" spans="1:8" x14ac:dyDescent="0.25">
      <c r="A1286" t="s">
        <v>338</v>
      </c>
      <c r="B1286" t="s">
        <v>349</v>
      </c>
      <c r="C1286" t="s">
        <v>349</v>
      </c>
      <c r="D1286" t="s">
        <v>29</v>
      </c>
      <c r="E1286" t="s">
        <v>357</v>
      </c>
      <c r="F1286" t="s">
        <v>340</v>
      </c>
      <c r="G1286">
        <v>32</v>
      </c>
      <c r="H1286" s="304">
        <v>0.79231999999999991</v>
      </c>
    </row>
    <row r="1287" spans="1:8" x14ac:dyDescent="0.25">
      <c r="A1287" t="s">
        <v>338</v>
      </c>
      <c r="B1287" t="s">
        <v>349</v>
      </c>
      <c r="C1287" t="s">
        <v>349</v>
      </c>
      <c r="D1287" t="s">
        <v>29</v>
      </c>
      <c r="E1287" t="s">
        <v>357</v>
      </c>
      <c r="F1287" t="s">
        <v>341</v>
      </c>
      <c r="G1287">
        <v>32</v>
      </c>
      <c r="H1287" s="304">
        <v>0.43771194299999999</v>
      </c>
    </row>
    <row r="1288" spans="1:8" x14ac:dyDescent="0.25">
      <c r="A1288" t="s">
        <v>338</v>
      </c>
      <c r="B1288" t="s">
        <v>349</v>
      </c>
      <c r="C1288" t="s">
        <v>349</v>
      </c>
      <c r="D1288" t="s">
        <v>29</v>
      </c>
      <c r="E1288" t="s">
        <v>357</v>
      </c>
      <c r="F1288" t="s">
        <v>342</v>
      </c>
      <c r="G1288">
        <v>32</v>
      </c>
      <c r="H1288" s="304">
        <v>2.4964210000000001E-2</v>
      </c>
    </row>
    <row r="1289" spans="1:8" x14ac:dyDescent="0.25">
      <c r="A1289" t="s">
        <v>338</v>
      </c>
      <c r="B1289" t="s">
        <v>349</v>
      </c>
      <c r="C1289" t="s">
        <v>349</v>
      </c>
      <c r="D1289" t="s">
        <v>29</v>
      </c>
      <c r="E1289" t="s">
        <v>357</v>
      </c>
      <c r="F1289" t="s">
        <v>343</v>
      </c>
      <c r="G1289">
        <v>32</v>
      </c>
      <c r="H1289" s="304">
        <v>1.2050677329999999</v>
      </c>
    </row>
    <row r="1290" spans="1:8" x14ac:dyDescent="0.25">
      <c r="A1290" t="s">
        <v>338</v>
      </c>
      <c r="B1290" t="s">
        <v>349</v>
      </c>
      <c r="C1290" t="s">
        <v>349</v>
      </c>
      <c r="D1290" t="s">
        <v>29</v>
      </c>
      <c r="E1290" t="s">
        <v>357</v>
      </c>
      <c r="F1290" t="s">
        <v>344</v>
      </c>
      <c r="G1290">
        <v>32</v>
      </c>
      <c r="H1290" s="304">
        <v>0.68809190882417504</v>
      </c>
    </row>
    <row r="1291" spans="1:8" x14ac:dyDescent="0.25">
      <c r="A1291" t="s">
        <v>338</v>
      </c>
      <c r="B1291" t="s">
        <v>349</v>
      </c>
      <c r="C1291" t="s">
        <v>349</v>
      </c>
      <c r="D1291" t="s">
        <v>29</v>
      </c>
      <c r="E1291" t="s">
        <v>357</v>
      </c>
      <c r="F1291" t="s">
        <v>345</v>
      </c>
      <c r="G1291">
        <v>32</v>
      </c>
      <c r="H1291" s="304">
        <v>0.68809190882417504</v>
      </c>
    </row>
    <row r="1292" spans="1:8" x14ac:dyDescent="0.25">
      <c r="A1292" t="s">
        <v>338</v>
      </c>
      <c r="B1292" t="s">
        <v>349</v>
      </c>
      <c r="C1292" t="s">
        <v>349</v>
      </c>
      <c r="D1292" t="s">
        <v>29</v>
      </c>
      <c r="E1292" t="s">
        <v>357</v>
      </c>
      <c r="F1292" t="s">
        <v>346</v>
      </c>
      <c r="G1292">
        <v>32</v>
      </c>
      <c r="H1292" s="304">
        <v>0.25</v>
      </c>
    </row>
    <row r="1293" spans="1:8" x14ac:dyDescent="0.25">
      <c r="A1293" t="s">
        <v>338</v>
      </c>
      <c r="B1293" t="s">
        <v>349</v>
      </c>
      <c r="C1293" t="s">
        <v>349</v>
      </c>
      <c r="D1293" t="s">
        <v>29</v>
      </c>
      <c r="E1293" t="s">
        <v>357</v>
      </c>
      <c r="F1293" t="s">
        <v>347</v>
      </c>
      <c r="G1293">
        <v>32</v>
      </c>
      <c r="H1293" s="304">
        <v>0.17202297720604376</v>
      </c>
    </row>
    <row r="1294" spans="1:8" x14ac:dyDescent="0.25">
      <c r="A1294" t="s">
        <v>338</v>
      </c>
      <c r="B1294" t="s">
        <v>349</v>
      </c>
      <c r="C1294" t="s">
        <v>349</v>
      </c>
      <c r="D1294" t="s">
        <v>29</v>
      </c>
      <c r="E1294" t="s">
        <v>357</v>
      </c>
      <c r="F1294" t="s">
        <v>348</v>
      </c>
      <c r="G1294">
        <v>32</v>
      </c>
      <c r="H1294" s="304">
        <v>0.17202297720604376</v>
      </c>
    </row>
    <row r="1295" spans="1:8" x14ac:dyDescent="0.25">
      <c r="A1295" t="s">
        <v>146</v>
      </c>
      <c r="B1295" t="s">
        <v>350</v>
      </c>
      <c r="C1295" t="s">
        <v>351</v>
      </c>
      <c r="D1295" t="s">
        <v>33</v>
      </c>
      <c r="E1295" t="s">
        <v>357</v>
      </c>
      <c r="F1295" t="s">
        <v>340</v>
      </c>
      <c r="G1295">
        <v>40</v>
      </c>
      <c r="H1295" s="304">
        <v>0.96369973478000048</v>
      </c>
    </row>
    <row r="1296" spans="1:8" x14ac:dyDescent="0.25">
      <c r="A1296" t="s">
        <v>146</v>
      </c>
      <c r="B1296" t="s">
        <v>350</v>
      </c>
      <c r="C1296" t="s">
        <v>351</v>
      </c>
      <c r="D1296" t="s">
        <v>33</v>
      </c>
      <c r="E1296" t="s">
        <v>357</v>
      </c>
      <c r="F1296" t="s">
        <v>343</v>
      </c>
      <c r="G1296">
        <v>40</v>
      </c>
      <c r="H1296" s="304">
        <v>0.96369973478000048</v>
      </c>
    </row>
    <row r="1297" spans="1:8" x14ac:dyDescent="0.25">
      <c r="A1297" t="s">
        <v>146</v>
      </c>
      <c r="B1297" t="s">
        <v>350</v>
      </c>
      <c r="C1297" t="s">
        <v>351</v>
      </c>
      <c r="D1297" t="s">
        <v>33</v>
      </c>
      <c r="E1297" t="s">
        <v>357</v>
      </c>
      <c r="F1297" t="s">
        <v>344</v>
      </c>
      <c r="G1297">
        <v>40</v>
      </c>
      <c r="H1297" s="304">
        <v>0.9444257400844005</v>
      </c>
    </row>
    <row r="1298" spans="1:8" x14ac:dyDescent="0.25">
      <c r="A1298" t="s">
        <v>146</v>
      </c>
      <c r="B1298" t="s">
        <v>350</v>
      </c>
      <c r="C1298" t="s">
        <v>351</v>
      </c>
      <c r="D1298" t="s">
        <v>33</v>
      </c>
      <c r="E1298" t="s">
        <v>357</v>
      </c>
      <c r="F1298" t="s">
        <v>345</v>
      </c>
      <c r="G1298">
        <v>40</v>
      </c>
      <c r="H1298" s="304">
        <v>0.9444257400844005</v>
      </c>
    </row>
    <row r="1299" spans="1:8" x14ac:dyDescent="0.25">
      <c r="A1299" t="s">
        <v>146</v>
      </c>
      <c r="B1299" t="s">
        <v>350</v>
      </c>
      <c r="C1299" t="s">
        <v>351</v>
      </c>
      <c r="D1299" t="s">
        <v>33</v>
      </c>
      <c r="E1299" t="s">
        <v>357</v>
      </c>
      <c r="F1299" t="s">
        <v>346</v>
      </c>
      <c r="G1299">
        <v>40</v>
      </c>
      <c r="H1299" s="304">
        <v>0.43</v>
      </c>
    </row>
    <row r="1300" spans="1:8" x14ac:dyDescent="0.25">
      <c r="A1300" t="s">
        <v>146</v>
      </c>
      <c r="B1300" t="s">
        <v>350</v>
      </c>
      <c r="C1300" t="s">
        <v>351</v>
      </c>
      <c r="D1300" t="s">
        <v>33</v>
      </c>
      <c r="E1300" t="s">
        <v>357</v>
      </c>
      <c r="F1300" t="s">
        <v>347</v>
      </c>
      <c r="G1300">
        <v>40</v>
      </c>
      <c r="H1300" s="304">
        <v>0.40610306823629222</v>
      </c>
    </row>
    <row r="1301" spans="1:8" x14ac:dyDescent="0.25">
      <c r="A1301" t="s">
        <v>146</v>
      </c>
      <c r="B1301" t="s">
        <v>350</v>
      </c>
      <c r="C1301" t="s">
        <v>351</v>
      </c>
      <c r="D1301" t="s">
        <v>33</v>
      </c>
      <c r="E1301" t="s">
        <v>357</v>
      </c>
      <c r="F1301" t="s">
        <v>348</v>
      </c>
      <c r="G1301">
        <v>40</v>
      </c>
      <c r="H1301" s="304">
        <v>0.40610306823629222</v>
      </c>
    </row>
    <row r="1302" spans="1:8" x14ac:dyDescent="0.25">
      <c r="A1302" t="s">
        <v>146</v>
      </c>
      <c r="B1302" t="s">
        <v>350</v>
      </c>
      <c r="C1302" t="s">
        <v>351</v>
      </c>
      <c r="D1302" t="s">
        <v>34</v>
      </c>
      <c r="E1302" t="s">
        <v>357</v>
      </c>
      <c r="F1302" t="s">
        <v>340</v>
      </c>
      <c r="G1302">
        <v>41</v>
      </c>
      <c r="H1302" s="304">
        <v>10.285467733378221</v>
      </c>
    </row>
    <row r="1303" spans="1:8" x14ac:dyDescent="0.25">
      <c r="A1303" t="s">
        <v>146</v>
      </c>
      <c r="B1303" t="s">
        <v>350</v>
      </c>
      <c r="C1303" t="s">
        <v>351</v>
      </c>
      <c r="D1303" t="s">
        <v>34</v>
      </c>
      <c r="E1303" t="s">
        <v>357</v>
      </c>
      <c r="F1303" t="s">
        <v>342</v>
      </c>
      <c r="G1303">
        <v>41</v>
      </c>
      <c r="H1303" s="304">
        <v>0.77452503399999983</v>
      </c>
    </row>
    <row r="1304" spans="1:8" x14ac:dyDescent="0.25">
      <c r="A1304" t="s">
        <v>146</v>
      </c>
      <c r="B1304" t="s">
        <v>350</v>
      </c>
      <c r="C1304" t="s">
        <v>351</v>
      </c>
      <c r="D1304" t="s">
        <v>34</v>
      </c>
      <c r="E1304" t="s">
        <v>357</v>
      </c>
      <c r="F1304" t="s">
        <v>343</v>
      </c>
      <c r="G1304">
        <v>41</v>
      </c>
      <c r="H1304" s="304">
        <v>9.5109426993782211</v>
      </c>
    </row>
    <row r="1305" spans="1:8" x14ac:dyDescent="0.25">
      <c r="A1305" t="s">
        <v>146</v>
      </c>
      <c r="B1305" t="s">
        <v>350</v>
      </c>
      <c r="C1305" t="s">
        <v>351</v>
      </c>
      <c r="D1305" t="s">
        <v>34</v>
      </c>
      <c r="E1305" t="s">
        <v>357</v>
      </c>
      <c r="F1305" t="s">
        <v>344</v>
      </c>
      <c r="G1305">
        <v>41</v>
      </c>
      <c r="H1305" s="304">
        <v>9.3207238453906562</v>
      </c>
    </row>
    <row r="1306" spans="1:8" x14ac:dyDescent="0.25">
      <c r="A1306" t="s">
        <v>146</v>
      </c>
      <c r="B1306" t="s">
        <v>350</v>
      </c>
      <c r="C1306" t="s">
        <v>351</v>
      </c>
      <c r="D1306" t="s">
        <v>34</v>
      </c>
      <c r="E1306" t="s">
        <v>357</v>
      </c>
      <c r="F1306" t="s">
        <v>345</v>
      </c>
      <c r="G1306">
        <v>41</v>
      </c>
      <c r="H1306" s="304">
        <v>0</v>
      </c>
    </row>
    <row r="1307" spans="1:8" x14ac:dyDescent="0.25">
      <c r="A1307" t="s">
        <v>146</v>
      </c>
      <c r="B1307" t="s">
        <v>350</v>
      </c>
      <c r="C1307" t="s">
        <v>351</v>
      </c>
      <c r="D1307" t="s">
        <v>34</v>
      </c>
      <c r="E1307" t="s">
        <v>357</v>
      </c>
      <c r="F1307" t="s">
        <v>346</v>
      </c>
      <c r="G1307">
        <v>41</v>
      </c>
      <c r="H1307" s="304">
        <v>0.45500000000000002</v>
      </c>
    </row>
    <row r="1308" spans="1:8" x14ac:dyDescent="0.25">
      <c r="A1308" t="s">
        <v>146</v>
      </c>
      <c r="B1308" t="s">
        <v>350</v>
      </c>
      <c r="C1308" t="s">
        <v>351</v>
      </c>
      <c r="D1308" t="s">
        <v>34</v>
      </c>
      <c r="E1308" t="s">
        <v>357</v>
      </c>
      <c r="F1308" t="s">
        <v>347</v>
      </c>
      <c r="G1308">
        <v>41</v>
      </c>
      <c r="H1308" s="304">
        <v>4.2409293496527489</v>
      </c>
    </row>
    <row r="1309" spans="1:8" x14ac:dyDescent="0.25">
      <c r="A1309" t="s">
        <v>146</v>
      </c>
      <c r="B1309" t="s">
        <v>350</v>
      </c>
      <c r="C1309" t="s">
        <v>351</v>
      </c>
      <c r="D1309" t="s">
        <v>34</v>
      </c>
      <c r="E1309" t="s">
        <v>357</v>
      </c>
      <c r="F1309" t="s">
        <v>348</v>
      </c>
      <c r="G1309">
        <v>41</v>
      </c>
      <c r="H1309" s="304">
        <v>0</v>
      </c>
    </row>
    <row r="1310" spans="1:8" x14ac:dyDescent="0.25">
      <c r="A1310" t="s">
        <v>146</v>
      </c>
      <c r="B1310" t="s">
        <v>350</v>
      </c>
      <c r="C1310" t="s">
        <v>351</v>
      </c>
      <c r="D1310" t="s">
        <v>35</v>
      </c>
      <c r="E1310" t="s">
        <v>357</v>
      </c>
      <c r="F1310" t="s">
        <v>341</v>
      </c>
      <c r="G1310">
        <v>42</v>
      </c>
      <c r="H1310" s="304">
        <v>16.583810656000001</v>
      </c>
    </row>
    <row r="1311" spans="1:8" x14ac:dyDescent="0.25">
      <c r="A1311" t="s">
        <v>146</v>
      </c>
      <c r="B1311" t="s">
        <v>350</v>
      </c>
      <c r="C1311" t="s">
        <v>351</v>
      </c>
      <c r="D1311" t="s">
        <v>35</v>
      </c>
      <c r="E1311" t="s">
        <v>357</v>
      </c>
      <c r="F1311" t="s">
        <v>343</v>
      </c>
      <c r="G1311">
        <v>42</v>
      </c>
      <c r="H1311" s="304">
        <v>16.583810656000001</v>
      </c>
    </row>
    <row r="1312" spans="1:8" x14ac:dyDescent="0.25">
      <c r="A1312" t="s">
        <v>146</v>
      </c>
      <c r="B1312" t="s">
        <v>350</v>
      </c>
      <c r="C1312" t="s">
        <v>351</v>
      </c>
      <c r="D1312" t="s">
        <v>35</v>
      </c>
      <c r="E1312" t="s">
        <v>357</v>
      </c>
      <c r="F1312" t="s">
        <v>344</v>
      </c>
      <c r="G1312">
        <v>42</v>
      </c>
      <c r="H1312" s="304">
        <v>16.583810656000001</v>
      </c>
    </row>
    <row r="1313" spans="1:8" x14ac:dyDescent="0.25">
      <c r="A1313" t="s">
        <v>146</v>
      </c>
      <c r="B1313" t="s">
        <v>350</v>
      </c>
      <c r="C1313" t="s">
        <v>351</v>
      </c>
      <c r="D1313" t="s">
        <v>35</v>
      </c>
      <c r="E1313" t="s">
        <v>357</v>
      </c>
      <c r="F1313" t="s">
        <v>345</v>
      </c>
      <c r="G1313">
        <v>42</v>
      </c>
      <c r="H1313" s="304">
        <v>0</v>
      </c>
    </row>
    <row r="1314" spans="1:8" x14ac:dyDescent="0.25">
      <c r="A1314" t="s">
        <v>146</v>
      </c>
      <c r="B1314" t="s">
        <v>350</v>
      </c>
      <c r="C1314" t="s">
        <v>351</v>
      </c>
      <c r="D1314" t="s">
        <v>35</v>
      </c>
      <c r="E1314" t="s">
        <v>357</v>
      </c>
      <c r="F1314" t="s">
        <v>346</v>
      </c>
      <c r="G1314">
        <v>42</v>
      </c>
      <c r="H1314" s="304">
        <v>0.45500000000000002</v>
      </c>
    </row>
    <row r="1315" spans="1:8" x14ac:dyDescent="0.25">
      <c r="A1315" t="s">
        <v>146</v>
      </c>
      <c r="B1315" t="s">
        <v>350</v>
      </c>
      <c r="C1315" t="s">
        <v>351</v>
      </c>
      <c r="D1315" t="s">
        <v>35</v>
      </c>
      <c r="E1315" t="s">
        <v>357</v>
      </c>
      <c r="F1315" t="s">
        <v>347</v>
      </c>
      <c r="G1315">
        <v>42</v>
      </c>
      <c r="H1315" s="304">
        <v>7.5456338484800005</v>
      </c>
    </row>
    <row r="1316" spans="1:8" x14ac:dyDescent="0.25">
      <c r="A1316" t="s">
        <v>146</v>
      </c>
      <c r="B1316" t="s">
        <v>350</v>
      </c>
      <c r="C1316" t="s">
        <v>351</v>
      </c>
      <c r="D1316" t="s">
        <v>35</v>
      </c>
      <c r="E1316" t="s">
        <v>357</v>
      </c>
      <c r="F1316" t="s">
        <v>348</v>
      </c>
      <c r="G1316">
        <v>42</v>
      </c>
      <c r="H1316" s="304">
        <v>0</v>
      </c>
    </row>
    <row r="1317" spans="1:8" x14ac:dyDescent="0.25">
      <c r="A1317" t="s">
        <v>146</v>
      </c>
      <c r="B1317" t="s">
        <v>350</v>
      </c>
      <c r="C1317" t="s">
        <v>351</v>
      </c>
      <c r="D1317" t="s">
        <v>36</v>
      </c>
      <c r="E1317" t="s">
        <v>357</v>
      </c>
      <c r="F1317" t="s">
        <v>340</v>
      </c>
      <c r="G1317">
        <v>43</v>
      </c>
      <c r="H1317" s="304">
        <v>0.3</v>
      </c>
    </row>
    <row r="1318" spans="1:8" x14ac:dyDescent="0.25">
      <c r="A1318" t="s">
        <v>146</v>
      </c>
      <c r="B1318" t="s">
        <v>350</v>
      </c>
      <c r="C1318" t="s">
        <v>351</v>
      </c>
      <c r="D1318" t="s">
        <v>36</v>
      </c>
      <c r="E1318" t="s">
        <v>357</v>
      </c>
      <c r="F1318" t="s">
        <v>343</v>
      </c>
      <c r="G1318">
        <v>43</v>
      </c>
      <c r="H1318" s="304">
        <v>0.3</v>
      </c>
    </row>
    <row r="1319" spans="1:8" x14ac:dyDescent="0.25">
      <c r="A1319" t="s">
        <v>146</v>
      </c>
      <c r="B1319" t="s">
        <v>350</v>
      </c>
      <c r="C1319" t="s">
        <v>351</v>
      </c>
      <c r="D1319" t="s">
        <v>36</v>
      </c>
      <c r="E1319" t="s">
        <v>357</v>
      </c>
      <c r="F1319" t="s">
        <v>344</v>
      </c>
      <c r="G1319">
        <v>43</v>
      </c>
      <c r="H1319" s="304">
        <v>0.3</v>
      </c>
    </row>
    <row r="1320" spans="1:8" x14ac:dyDescent="0.25">
      <c r="A1320" t="s">
        <v>146</v>
      </c>
      <c r="B1320" t="s">
        <v>350</v>
      </c>
      <c r="C1320" t="s">
        <v>351</v>
      </c>
      <c r="D1320" t="s">
        <v>36</v>
      </c>
      <c r="E1320" t="s">
        <v>357</v>
      </c>
      <c r="F1320" t="s">
        <v>345</v>
      </c>
      <c r="G1320">
        <v>43</v>
      </c>
      <c r="H1320" s="304">
        <v>0</v>
      </c>
    </row>
    <row r="1321" spans="1:8" x14ac:dyDescent="0.25">
      <c r="A1321" t="s">
        <v>146</v>
      </c>
      <c r="B1321" t="s">
        <v>350</v>
      </c>
      <c r="C1321" t="s">
        <v>351</v>
      </c>
      <c r="D1321" t="s">
        <v>36</v>
      </c>
      <c r="E1321" t="s">
        <v>357</v>
      </c>
      <c r="F1321" t="s">
        <v>346</v>
      </c>
      <c r="G1321">
        <v>43</v>
      </c>
      <c r="H1321" s="304">
        <v>0.625</v>
      </c>
    </row>
    <row r="1322" spans="1:8" x14ac:dyDescent="0.25">
      <c r="A1322" t="s">
        <v>146</v>
      </c>
      <c r="B1322" t="s">
        <v>350</v>
      </c>
      <c r="C1322" t="s">
        <v>351</v>
      </c>
      <c r="D1322" t="s">
        <v>36</v>
      </c>
      <c r="E1322" t="s">
        <v>357</v>
      </c>
      <c r="F1322" t="s">
        <v>347</v>
      </c>
      <c r="G1322">
        <v>43</v>
      </c>
      <c r="H1322" s="304">
        <v>0.1875</v>
      </c>
    </row>
    <row r="1323" spans="1:8" x14ac:dyDescent="0.25">
      <c r="A1323" t="s">
        <v>146</v>
      </c>
      <c r="B1323" t="s">
        <v>350</v>
      </c>
      <c r="C1323" t="s">
        <v>351</v>
      </c>
      <c r="D1323" t="s">
        <v>36</v>
      </c>
      <c r="E1323" t="s">
        <v>357</v>
      </c>
      <c r="F1323" t="s">
        <v>348</v>
      </c>
      <c r="G1323">
        <v>43</v>
      </c>
      <c r="H1323" s="304">
        <v>0</v>
      </c>
    </row>
    <row r="1324" spans="1:8" x14ac:dyDescent="0.25">
      <c r="A1324" t="s">
        <v>146</v>
      </c>
      <c r="B1324" t="s">
        <v>350</v>
      </c>
      <c r="C1324" t="s">
        <v>352</v>
      </c>
      <c r="D1324" t="s">
        <v>38</v>
      </c>
      <c r="E1324" t="s">
        <v>357</v>
      </c>
      <c r="F1324" t="s">
        <v>340</v>
      </c>
      <c r="G1324">
        <v>47</v>
      </c>
      <c r="H1324" s="304">
        <v>9.1466334494600741</v>
      </c>
    </row>
    <row r="1325" spans="1:8" x14ac:dyDescent="0.25">
      <c r="A1325" t="s">
        <v>146</v>
      </c>
      <c r="B1325" t="s">
        <v>350</v>
      </c>
      <c r="C1325" t="s">
        <v>352</v>
      </c>
      <c r="D1325" t="s">
        <v>38</v>
      </c>
      <c r="E1325" t="s">
        <v>357</v>
      </c>
      <c r="F1325" t="s">
        <v>342</v>
      </c>
      <c r="G1325">
        <v>47</v>
      </c>
      <c r="H1325" s="304">
        <v>0.75098675700000006</v>
      </c>
    </row>
    <row r="1326" spans="1:8" x14ac:dyDescent="0.25">
      <c r="A1326" t="s">
        <v>146</v>
      </c>
      <c r="B1326" t="s">
        <v>350</v>
      </c>
      <c r="C1326" t="s">
        <v>352</v>
      </c>
      <c r="D1326" t="s">
        <v>38</v>
      </c>
      <c r="E1326" t="s">
        <v>357</v>
      </c>
      <c r="F1326" t="s">
        <v>343</v>
      </c>
      <c r="G1326">
        <v>47</v>
      </c>
      <c r="H1326" s="304">
        <v>8.3956466924600743</v>
      </c>
    </row>
    <row r="1327" spans="1:8" x14ac:dyDescent="0.25">
      <c r="A1327" t="s">
        <v>146</v>
      </c>
      <c r="B1327" t="s">
        <v>350</v>
      </c>
      <c r="C1327" t="s">
        <v>352</v>
      </c>
      <c r="D1327" t="s">
        <v>38</v>
      </c>
      <c r="E1327" t="s">
        <v>357</v>
      </c>
      <c r="F1327" t="s">
        <v>344</v>
      </c>
      <c r="G1327">
        <v>47</v>
      </c>
      <c r="H1327" s="304">
        <v>8.3956466924600743</v>
      </c>
    </row>
    <row r="1328" spans="1:8" x14ac:dyDescent="0.25">
      <c r="A1328" t="s">
        <v>146</v>
      </c>
      <c r="B1328" t="s">
        <v>350</v>
      </c>
      <c r="C1328" t="s">
        <v>352</v>
      </c>
      <c r="D1328" t="s">
        <v>38</v>
      </c>
      <c r="E1328" t="s">
        <v>357</v>
      </c>
      <c r="F1328" t="s">
        <v>345</v>
      </c>
      <c r="G1328">
        <v>47</v>
      </c>
      <c r="H1328" s="304">
        <v>8.3956466924600743</v>
      </c>
    </row>
    <row r="1329" spans="1:8" x14ac:dyDescent="0.25">
      <c r="A1329" t="s">
        <v>146</v>
      </c>
      <c r="B1329" t="s">
        <v>350</v>
      </c>
      <c r="C1329" t="s">
        <v>352</v>
      </c>
      <c r="D1329" t="s">
        <v>38</v>
      </c>
      <c r="E1329" t="s">
        <v>357</v>
      </c>
      <c r="F1329" t="s">
        <v>346</v>
      </c>
      <c r="G1329">
        <v>47</v>
      </c>
      <c r="H1329" s="304">
        <v>0.33</v>
      </c>
    </row>
    <row r="1330" spans="1:8" x14ac:dyDescent="0.25">
      <c r="A1330" t="s">
        <v>146</v>
      </c>
      <c r="B1330" t="s">
        <v>350</v>
      </c>
      <c r="C1330" t="s">
        <v>352</v>
      </c>
      <c r="D1330" t="s">
        <v>38</v>
      </c>
      <c r="E1330" t="s">
        <v>357</v>
      </c>
      <c r="F1330" t="s">
        <v>347</v>
      </c>
      <c r="G1330">
        <v>47</v>
      </c>
      <c r="H1330" s="304">
        <v>2.7705634085118245</v>
      </c>
    </row>
    <row r="1331" spans="1:8" x14ac:dyDescent="0.25">
      <c r="A1331" t="s">
        <v>146</v>
      </c>
      <c r="B1331" t="s">
        <v>350</v>
      </c>
      <c r="C1331" t="s">
        <v>352</v>
      </c>
      <c r="D1331" t="s">
        <v>38</v>
      </c>
      <c r="E1331" t="s">
        <v>357</v>
      </c>
      <c r="F1331" t="s">
        <v>348</v>
      </c>
      <c r="G1331">
        <v>47</v>
      </c>
      <c r="H1331" s="304">
        <v>2.7705634085118245</v>
      </c>
    </row>
    <row r="1332" spans="1:8" x14ac:dyDescent="0.25">
      <c r="A1332" t="s">
        <v>146</v>
      </c>
      <c r="B1332" t="s">
        <v>350</v>
      </c>
      <c r="C1332" t="s">
        <v>352</v>
      </c>
      <c r="D1332" t="s">
        <v>39</v>
      </c>
      <c r="E1332" t="s">
        <v>357</v>
      </c>
      <c r="F1332" t="s">
        <v>340</v>
      </c>
      <c r="G1332">
        <v>48</v>
      </c>
      <c r="H1332" s="304">
        <v>3.2106286066989806</v>
      </c>
    </row>
    <row r="1333" spans="1:8" x14ac:dyDescent="0.25">
      <c r="A1333" t="s">
        <v>146</v>
      </c>
      <c r="B1333" t="s">
        <v>350</v>
      </c>
      <c r="C1333" t="s">
        <v>352</v>
      </c>
      <c r="D1333" t="s">
        <v>39</v>
      </c>
      <c r="E1333" t="s">
        <v>357</v>
      </c>
      <c r="F1333" t="s">
        <v>343</v>
      </c>
      <c r="G1333">
        <v>48</v>
      </c>
      <c r="H1333" s="304">
        <v>3.2106286066989806</v>
      </c>
    </row>
    <row r="1334" spans="1:8" x14ac:dyDescent="0.25">
      <c r="A1334" t="s">
        <v>146</v>
      </c>
      <c r="B1334" t="s">
        <v>350</v>
      </c>
      <c r="C1334" t="s">
        <v>352</v>
      </c>
      <c r="D1334" t="s">
        <v>39</v>
      </c>
      <c r="E1334" t="s">
        <v>357</v>
      </c>
      <c r="F1334" t="s">
        <v>344</v>
      </c>
      <c r="G1334">
        <v>48</v>
      </c>
      <c r="H1334" s="304">
        <v>3.2106286066989806</v>
      </c>
    </row>
    <row r="1335" spans="1:8" x14ac:dyDescent="0.25">
      <c r="A1335" t="s">
        <v>146</v>
      </c>
      <c r="B1335" t="s">
        <v>350</v>
      </c>
      <c r="C1335" t="s">
        <v>352</v>
      </c>
      <c r="D1335" t="s">
        <v>39</v>
      </c>
      <c r="E1335" t="s">
        <v>357</v>
      </c>
      <c r="F1335" t="s">
        <v>345</v>
      </c>
      <c r="G1335">
        <v>48</v>
      </c>
      <c r="H1335" s="304">
        <v>0</v>
      </c>
    </row>
    <row r="1336" spans="1:8" x14ac:dyDescent="0.25">
      <c r="A1336" t="s">
        <v>146</v>
      </c>
      <c r="B1336" t="s">
        <v>350</v>
      </c>
      <c r="C1336" t="s">
        <v>352</v>
      </c>
      <c r="D1336" t="s">
        <v>39</v>
      </c>
      <c r="E1336" t="s">
        <v>357</v>
      </c>
      <c r="F1336" t="s">
        <v>346</v>
      </c>
      <c r="G1336">
        <v>48</v>
      </c>
      <c r="H1336" s="304">
        <v>0.33</v>
      </c>
    </row>
    <row r="1337" spans="1:8" x14ac:dyDescent="0.25">
      <c r="A1337" t="s">
        <v>146</v>
      </c>
      <c r="B1337" t="s">
        <v>350</v>
      </c>
      <c r="C1337" t="s">
        <v>352</v>
      </c>
      <c r="D1337" t="s">
        <v>39</v>
      </c>
      <c r="E1337" t="s">
        <v>357</v>
      </c>
      <c r="F1337" t="s">
        <v>347</v>
      </c>
      <c r="G1337">
        <v>48</v>
      </c>
      <c r="H1337" s="304">
        <v>1.0595074402106637</v>
      </c>
    </row>
    <row r="1338" spans="1:8" x14ac:dyDescent="0.25">
      <c r="A1338" t="s">
        <v>146</v>
      </c>
      <c r="B1338" t="s">
        <v>350</v>
      </c>
      <c r="C1338" t="s">
        <v>352</v>
      </c>
      <c r="D1338" t="s">
        <v>39</v>
      </c>
      <c r="E1338" t="s">
        <v>357</v>
      </c>
      <c r="F1338" t="s">
        <v>348</v>
      </c>
      <c r="G1338">
        <v>48</v>
      </c>
      <c r="H1338" s="304">
        <v>0</v>
      </c>
    </row>
    <row r="1339" spans="1:8" x14ac:dyDescent="0.25">
      <c r="A1339" t="s">
        <v>146</v>
      </c>
      <c r="B1339" t="s">
        <v>350</v>
      </c>
      <c r="C1339" t="s">
        <v>352</v>
      </c>
      <c r="D1339" t="s">
        <v>40</v>
      </c>
      <c r="E1339" t="s">
        <v>357</v>
      </c>
      <c r="F1339" t="s">
        <v>341</v>
      </c>
      <c r="G1339">
        <v>49</v>
      </c>
      <c r="H1339" s="304">
        <v>0.4666079709999999</v>
      </c>
    </row>
    <row r="1340" spans="1:8" x14ac:dyDescent="0.25">
      <c r="A1340" t="s">
        <v>146</v>
      </c>
      <c r="B1340" t="s">
        <v>350</v>
      </c>
      <c r="C1340" t="s">
        <v>352</v>
      </c>
      <c r="D1340" t="s">
        <v>40</v>
      </c>
      <c r="E1340" t="s">
        <v>357</v>
      </c>
      <c r="F1340" t="s">
        <v>343</v>
      </c>
      <c r="G1340">
        <v>49</v>
      </c>
      <c r="H1340" s="304">
        <v>0.4666079709999999</v>
      </c>
    </row>
    <row r="1341" spans="1:8" x14ac:dyDescent="0.25">
      <c r="A1341" t="s">
        <v>146</v>
      </c>
      <c r="B1341" t="s">
        <v>350</v>
      </c>
      <c r="C1341" t="s">
        <v>352</v>
      </c>
      <c r="D1341" t="s">
        <v>40</v>
      </c>
      <c r="E1341" t="s">
        <v>357</v>
      </c>
      <c r="F1341" t="s">
        <v>344</v>
      </c>
      <c r="G1341">
        <v>49</v>
      </c>
      <c r="H1341" s="304">
        <v>0.4666079709999999</v>
      </c>
    </row>
    <row r="1342" spans="1:8" x14ac:dyDescent="0.25">
      <c r="A1342" t="s">
        <v>146</v>
      </c>
      <c r="B1342" t="s">
        <v>350</v>
      </c>
      <c r="C1342" t="s">
        <v>352</v>
      </c>
      <c r="D1342" t="s">
        <v>40</v>
      </c>
      <c r="E1342" t="s">
        <v>357</v>
      </c>
      <c r="F1342" t="s">
        <v>345</v>
      </c>
      <c r="G1342">
        <v>49</v>
      </c>
      <c r="H1342" s="304">
        <v>0</v>
      </c>
    </row>
    <row r="1343" spans="1:8" x14ac:dyDescent="0.25">
      <c r="A1343" t="s">
        <v>146</v>
      </c>
      <c r="B1343" t="s">
        <v>350</v>
      </c>
      <c r="C1343" t="s">
        <v>352</v>
      </c>
      <c r="D1343" t="s">
        <v>40</v>
      </c>
      <c r="E1343" t="s">
        <v>357</v>
      </c>
      <c r="F1343" t="s">
        <v>346</v>
      </c>
      <c r="G1343">
        <v>49</v>
      </c>
      <c r="H1343" s="304">
        <v>0.33</v>
      </c>
    </row>
    <row r="1344" spans="1:8" x14ac:dyDescent="0.25">
      <c r="A1344" t="s">
        <v>146</v>
      </c>
      <c r="B1344" t="s">
        <v>350</v>
      </c>
      <c r="C1344" t="s">
        <v>352</v>
      </c>
      <c r="D1344" t="s">
        <v>40</v>
      </c>
      <c r="E1344" t="s">
        <v>357</v>
      </c>
      <c r="F1344" t="s">
        <v>347</v>
      </c>
      <c r="G1344">
        <v>49</v>
      </c>
      <c r="H1344" s="304">
        <v>0.15398063042999999</v>
      </c>
    </row>
    <row r="1345" spans="1:8" x14ac:dyDescent="0.25">
      <c r="A1345" t="s">
        <v>146</v>
      </c>
      <c r="B1345" t="s">
        <v>350</v>
      </c>
      <c r="C1345" t="s">
        <v>352</v>
      </c>
      <c r="D1345" t="s">
        <v>40</v>
      </c>
      <c r="E1345" t="s">
        <v>357</v>
      </c>
      <c r="F1345" t="s">
        <v>348</v>
      </c>
      <c r="G1345">
        <v>49</v>
      </c>
      <c r="H1345" s="304">
        <v>0</v>
      </c>
    </row>
    <row r="1346" spans="1:8" x14ac:dyDescent="0.25">
      <c r="A1346" t="s">
        <v>146</v>
      </c>
      <c r="B1346" t="s">
        <v>350</v>
      </c>
      <c r="C1346" t="s">
        <v>353</v>
      </c>
      <c r="D1346" t="s">
        <v>42</v>
      </c>
      <c r="E1346" t="s">
        <v>357</v>
      </c>
      <c r="F1346" t="s">
        <v>340</v>
      </c>
      <c r="G1346">
        <v>53</v>
      </c>
      <c r="H1346" s="304">
        <v>3.9735996521293577</v>
      </c>
    </row>
    <row r="1347" spans="1:8" x14ac:dyDescent="0.25">
      <c r="A1347" t="s">
        <v>146</v>
      </c>
      <c r="B1347" t="s">
        <v>350</v>
      </c>
      <c r="C1347" t="s">
        <v>353</v>
      </c>
      <c r="D1347" t="s">
        <v>42</v>
      </c>
      <c r="E1347" t="s">
        <v>357</v>
      </c>
      <c r="F1347" t="s">
        <v>342</v>
      </c>
      <c r="G1347">
        <v>53</v>
      </c>
      <c r="H1347" s="304">
        <v>0.61039698199999992</v>
      </c>
    </row>
    <row r="1348" spans="1:8" x14ac:dyDescent="0.25">
      <c r="A1348" t="s">
        <v>146</v>
      </c>
      <c r="B1348" t="s">
        <v>350</v>
      </c>
      <c r="C1348" t="s">
        <v>353</v>
      </c>
      <c r="D1348" t="s">
        <v>42</v>
      </c>
      <c r="E1348" t="s">
        <v>357</v>
      </c>
      <c r="F1348" t="s">
        <v>343</v>
      </c>
      <c r="G1348">
        <v>53</v>
      </c>
      <c r="H1348" s="304">
        <v>3.3632026701293576</v>
      </c>
    </row>
    <row r="1349" spans="1:8" x14ac:dyDescent="0.25">
      <c r="A1349" t="s">
        <v>146</v>
      </c>
      <c r="B1349" t="s">
        <v>350</v>
      </c>
      <c r="C1349" t="s">
        <v>353</v>
      </c>
      <c r="D1349" t="s">
        <v>42</v>
      </c>
      <c r="E1349" t="s">
        <v>357</v>
      </c>
      <c r="F1349" t="s">
        <v>344</v>
      </c>
      <c r="G1349">
        <v>53</v>
      </c>
      <c r="H1349" s="304">
        <v>3.3632026701293576</v>
      </c>
    </row>
    <row r="1350" spans="1:8" x14ac:dyDescent="0.25">
      <c r="A1350" t="s">
        <v>146</v>
      </c>
      <c r="B1350" t="s">
        <v>350</v>
      </c>
      <c r="C1350" t="s">
        <v>353</v>
      </c>
      <c r="D1350" t="s">
        <v>42</v>
      </c>
      <c r="E1350" t="s">
        <v>357</v>
      </c>
      <c r="F1350" t="s">
        <v>345</v>
      </c>
      <c r="G1350">
        <v>53</v>
      </c>
      <c r="H1350" s="304">
        <v>3.3632026701293576</v>
      </c>
    </row>
    <row r="1351" spans="1:8" x14ac:dyDescent="0.25">
      <c r="A1351" t="s">
        <v>146</v>
      </c>
      <c r="B1351" t="s">
        <v>350</v>
      </c>
      <c r="C1351" t="s">
        <v>353</v>
      </c>
      <c r="D1351" t="s">
        <v>42</v>
      </c>
      <c r="E1351" t="s">
        <v>357</v>
      </c>
      <c r="F1351" t="s">
        <v>346</v>
      </c>
      <c r="G1351">
        <v>53</v>
      </c>
      <c r="H1351" s="304">
        <v>0.36</v>
      </c>
    </row>
    <row r="1352" spans="1:8" x14ac:dyDescent="0.25">
      <c r="A1352" t="s">
        <v>146</v>
      </c>
      <c r="B1352" t="s">
        <v>350</v>
      </c>
      <c r="C1352" t="s">
        <v>353</v>
      </c>
      <c r="D1352" t="s">
        <v>42</v>
      </c>
      <c r="E1352" t="s">
        <v>357</v>
      </c>
      <c r="F1352" t="s">
        <v>347</v>
      </c>
      <c r="G1352">
        <v>53</v>
      </c>
      <c r="H1352" s="304">
        <v>1.2107529612465686</v>
      </c>
    </row>
    <row r="1353" spans="1:8" x14ac:dyDescent="0.25">
      <c r="A1353" t="s">
        <v>146</v>
      </c>
      <c r="B1353" t="s">
        <v>350</v>
      </c>
      <c r="C1353" t="s">
        <v>353</v>
      </c>
      <c r="D1353" t="s">
        <v>42</v>
      </c>
      <c r="E1353" t="s">
        <v>357</v>
      </c>
      <c r="F1353" t="s">
        <v>348</v>
      </c>
      <c r="G1353">
        <v>53</v>
      </c>
      <c r="H1353" s="304">
        <v>1.2107529612465686</v>
      </c>
    </row>
    <row r="1354" spans="1:8" x14ac:dyDescent="0.25">
      <c r="A1354" t="s">
        <v>146</v>
      </c>
      <c r="B1354" t="s">
        <v>350</v>
      </c>
      <c r="C1354" t="s">
        <v>353</v>
      </c>
      <c r="D1354" t="s">
        <v>43</v>
      </c>
      <c r="E1354" t="s">
        <v>357</v>
      </c>
      <c r="F1354" t="s">
        <v>340</v>
      </c>
      <c r="G1354">
        <v>54</v>
      </c>
      <c r="H1354" s="304">
        <v>0.39011283093173388</v>
      </c>
    </row>
    <row r="1355" spans="1:8" x14ac:dyDescent="0.25">
      <c r="A1355" t="s">
        <v>146</v>
      </c>
      <c r="B1355" t="s">
        <v>350</v>
      </c>
      <c r="C1355" t="s">
        <v>353</v>
      </c>
      <c r="D1355" t="s">
        <v>43</v>
      </c>
      <c r="E1355" t="s">
        <v>357</v>
      </c>
      <c r="F1355" t="s">
        <v>343</v>
      </c>
      <c r="G1355">
        <v>54</v>
      </c>
      <c r="H1355" s="304">
        <v>0.39011283093173388</v>
      </c>
    </row>
    <row r="1356" spans="1:8" x14ac:dyDescent="0.25">
      <c r="A1356" t="s">
        <v>146</v>
      </c>
      <c r="B1356" t="s">
        <v>350</v>
      </c>
      <c r="C1356" t="s">
        <v>353</v>
      </c>
      <c r="D1356" t="s">
        <v>43</v>
      </c>
      <c r="E1356" t="s">
        <v>357</v>
      </c>
      <c r="F1356" t="s">
        <v>344</v>
      </c>
      <c r="G1356">
        <v>54</v>
      </c>
      <c r="H1356" s="304">
        <v>0.39011283093173388</v>
      </c>
    </row>
    <row r="1357" spans="1:8" x14ac:dyDescent="0.25">
      <c r="A1357" t="s">
        <v>146</v>
      </c>
      <c r="B1357" t="s">
        <v>350</v>
      </c>
      <c r="C1357" t="s">
        <v>353</v>
      </c>
      <c r="D1357" t="s">
        <v>43</v>
      </c>
      <c r="E1357" t="s">
        <v>357</v>
      </c>
      <c r="F1357" t="s">
        <v>345</v>
      </c>
      <c r="G1357">
        <v>54</v>
      </c>
      <c r="H1357" s="304">
        <v>0</v>
      </c>
    </row>
    <row r="1358" spans="1:8" x14ac:dyDescent="0.25">
      <c r="A1358" t="s">
        <v>146</v>
      </c>
      <c r="B1358" t="s">
        <v>350</v>
      </c>
      <c r="C1358" t="s">
        <v>353</v>
      </c>
      <c r="D1358" t="s">
        <v>43</v>
      </c>
      <c r="E1358" t="s">
        <v>357</v>
      </c>
      <c r="F1358" t="s">
        <v>346</v>
      </c>
      <c r="G1358">
        <v>54</v>
      </c>
      <c r="H1358" s="304">
        <v>0.36</v>
      </c>
    </row>
    <row r="1359" spans="1:8" x14ac:dyDescent="0.25">
      <c r="A1359" t="s">
        <v>146</v>
      </c>
      <c r="B1359" t="s">
        <v>350</v>
      </c>
      <c r="C1359" t="s">
        <v>353</v>
      </c>
      <c r="D1359" t="s">
        <v>43</v>
      </c>
      <c r="E1359" t="s">
        <v>357</v>
      </c>
      <c r="F1359" t="s">
        <v>347</v>
      </c>
      <c r="G1359">
        <v>54</v>
      </c>
      <c r="H1359" s="304">
        <v>0.14044061913542419</v>
      </c>
    </row>
    <row r="1360" spans="1:8" x14ac:dyDescent="0.25">
      <c r="A1360" t="s">
        <v>146</v>
      </c>
      <c r="B1360" t="s">
        <v>350</v>
      </c>
      <c r="C1360" t="s">
        <v>353</v>
      </c>
      <c r="D1360" t="s">
        <v>43</v>
      </c>
      <c r="E1360" t="s">
        <v>357</v>
      </c>
      <c r="F1360" t="s">
        <v>348</v>
      </c>
      <c r="G1360">
        <v>54</v>
      </c>
      <c r="H1360" s="304">
        <v>0</v>
      </c>
    </row>
    <row r="1361" spans="1:8" x14ac:dyDescent="0.25">
      <c r="A1361" t="s">
        <v>146</v>
      </c>
      <c r="B1361" t="s">
        <v>350</v>
      </c>
      <c r="C1361" t="s">
        <v>353</v>
      </c>
      <c r="D1361" t="s">
        <v>44</v>
      </c>
      <c r="E1361" t="s">
        <v>357</v>
      </c>
      <c r="F1361" t="s">
        <v>341</v>
      </c>
      <c r="G1361">
        <v>55</v>
      </c>
      <c r="H1361" s="304">
        <v>2.6737903970000003</v>
      </c>
    </row>
    <row r="1362" spans="1:8" x14ac:dyDescent="0.25">
      <c r="A1362" t="s">
        <v>146</v>
      </c>
      <c r="B1362" t="s">
        <v>350</v>
      </c>
      <c r="C1362" t="s">
        <v>353</v>
      </c>
      <c r="D1362" t="s">
        <v>44</v>
      </c>
      <c r="E1362" t="s">
        <v>357</v>
      </c>
      <c r="F1362" t="s">
        <v>343</v>
      </c>
      <c r="G1362">
        <v>55</v>
      </c>
      <c r="H1362" s="304">
        <v>2.6737903970000003</v>
      </c>
    </row>
    <row r="1363" spans="1:8" x14ac:dyDescent="0.25">
      <c r="A1363" t="s">
        <v>146</v>
      </c>
      <c r="B1363" t="s">
        <v>350</v>
      </c>
      <c r="C1363" t="s">
        <v>353</v>
      </c>
      <c r="D1363" t="s">
        <v>44</v>
      </c>
      <c r="E1363" t="s">
        <v>357</v>
      </c>
      <c r="F1363" t="s">
        <v>344</v>
      </c>
      <c r="G1363">
        <v>55</v>
      </c>
      <c r="H1363" s="304">
        <v>2.6737903970000003</v>
      </c>
    </row>
    <row r="1364" spans="1:8" x14ac:dyDescent="0.25">
      <c r="A1364" t="s">
        <v>146</v>
      </c>
      <c r="B1364" t="s">
        <v>350</v>
      </c>
      <c r="C1364" t="s">
        <v>353</v>
      </c>
      <c r="D1364" t="s">
        <v>44</v>
      </c>
      <c r="E1364" t="s">
        <v>357</v>
      </c>
      <c r="F1364" t="s">
        <v>345</v>
      </c>
      <c r="G1364">
        <v>55</v>
      </c>
      <c r="H1364" s="304">
        <v>0</v>
      </c>
    </row>
    <row r="1365" spans="1:8" x14ac:dyDescent="0.25">
      <c r="A1365" t="s">
        <v>146</v>
      </c>
      <c r="B1365" t="s">
        <v>350</v>
      </c>
      <c r="C1365" t="s">
        <v>353</v>
      </c>
      <c r="D1365" t="s">
        <v>44</v>
      </c>
      <c r="E1365" t="s">
        <v>357</v>
      </c>
      <c r="F1365" t="s">
        <v>346</v>
      </c>
      <c r="G1365">
        <v>55</v>
      </c>
      <c r="H1365" s="304">
        <v>0.36</v>
      </c>
    </row>
    <row r="1366" spans="1:8" x14ac:dyDescent="0.25">
      <c r="A1366" t="s">
        <v>146</v>
      </c>
      <c r="B1366" t="s">
        <v>350</v>
      </c>
      <c r="C1366" t="s">
        <v>353</v>
      </c>
      <c r="D1366" t="s">
        <v>44</v>
      </c>
      <c r="E1366" t="s">
        <v>357</v>
      </c>
      <c r="F1366" t="s">
        <v>347</v>
      </c>
      <c r="G1366">
        <v>55</v>
      </c>
      <c r="H1366" s="304">
        <v>0.96256454292000004</v>
      </c>
    </row>
    <row r="1367" spans="1:8" x14ac:dyDescent="0.25">
      <c r="A1367" t="s">
        <v>146</v>
      </c>
      <c r="B1367" t="s">
        <v>350</v>
      </c>
      <c r="C1367" t="s">
        <v>353</v>
      </c>
      <c r="D1367" t="s">
        <v>44</v>
      </c>
      <c r="E1367" t="s">
        <v>357</v>
      </c>
      <c r="F1367" t="s">
        <v>348</v>
      </c>
      <c r="G1367">
        <v>55</v>
      </c>
      <c r="H1367" s="304">
        <v>0</v>
      </c>
    </row>
    <row r="1368" spans="1:8" x14ac:dyDescent="0.25">
      <c r="A1368" t="s">
        <v>146</v>
      </c>
      <c r="B1368" t="s">
        <v>350</v>
      </c>
      <c r="C1368" t="s">
        <v>48</v>
      </c>
      <c r="D1368" t="s">
        <v>46</v>
      </c>
      <c r="E1368" t="s">
        <v>357</v>
      </c>
      <c r="F1368" t="s">
        <v>340</v>
      </c>
      <c r="G1368">
        <v>59</v>
      </c>
      <c r="H1368" s="304">
        <v>0</v>
      </c>
    </row>
    <row r="1369" spans="1:8" x14ac:dyDescent="0.25">
      <c r="A1369" t="s">
        <v>146</v>
      </c>
      <c r="B1369" t="s">
        <v>350</v>
      </c>
      <c r="C1369" t="s">
        <v>48</v>
      </c>
      <c r="D1369" t="s">
        <v>46</v>
      </c>
      <c r="E1369" t="s">
        <v>357</v>
      </c>
      <c r="F1369" t="s">
        <v>341</v>
      </c>
      <c r="G1369">
        <v>59</v>
      </c>
      <c r="H1369" s="304">
        <v>1.4192592129999999</v>
      </c>
    </row>
    <row r="1370" spans="1:8" x14ac:dyDescent="0.25">
      <c r="A1370" t="s">
        <v>146</v>
      </c>
      <c r="B1370" t="s">
        <v>350</v>
      </c>
      <c r="C1370" t="s">
        <v>48</v>
      </c>
      <c r="D1370" t="s">
        <v>46</v>
      </c>
      <c r="E1370" t="s">
        <v>357</v>
      </c>
      <c r="F1370" t="s">
        <v>342</v>
      </c>
      <c r="G1370">
        <v>59</v>
      </c>
      <c r="H1370" s="304">
        <v>8.9055932000000018E-2</v>
      </c>
    </row>
    <row r="1371" spans="1:8" x14ac:dyDescent="0.25">
      <c r="A1371" t="s">
        <v>146</v>
      </c>
      <c r="B1371" t="s">
        <v>350</v>
      </c>
      <c r="C1371" t="s">
        <v>48</v>
      </c>
      <c r="D1371" t="s">
        <v>46</v>
      </c>
      <c r="E1371" t="s">
        <v>357</v>
      </c>
      <c r="F1371" t="s">
        <v>343</v>
      </c>
      <c r="G1371">
        <v>59</v>
      </c>
      <c r="H1371" s="304">
        <v>1.330203281</v>
      </c>
    </row>
    <row r="1372" spans="1:8" x14ac:dyDescent="0.25">
      <c r="A1372" t="s">
        <v>146</v>
      </c>
      <c r="B1372" t="s">
        <v>350</v>
      </c>
      <c r="C1372" t="s">
        <v>48</v>
      </c>
      <c r="D1372" t="s">
        <v>46</v>
      </c>
      <c r="E1372" t="s">
        <v>357</v>
      </c>
      <c r="F1372" t="s">
        <v>344</v>
      </c>
      <c r="G1372">
        <v>59</v>
      </c>
      <c r="H1372" s="304">
        <v>1.330203281</v>
      </c>
    </row>
    <row r="1373" spans="1:8" x14ac:dyDescent="0.25">
      <c r="A1373" t="s">
        <v>146</v>
      </c>
      <c r="B1373" t="s">
        <v>350</v>
      </c>
      <c r="C1373" t="s">
        <v>48</v>
      </c>
      <c r="D1373" t="s">
        <v>46</v>
      </c>
      <c r="E1373" t="s">
        <v>357</v>
      </c>
      <c r="F1373" t="s">
        <v>345</v>
      </c>
      <c r="G1373">
        <v>59</v>
      </c>
      <c r="H1373" s="304">
        <v>-8.9055932000000018E-2</v>
      </c>
    </row>
    <row r="1374" spans="1:8" x14ac:dyDescent="0.25">
      <c r="A1374" t="s">
        <v>146</v>
      </c>
      <c r="B1374" t="s">
        <v>350</v>
      </c>
      <c r="C1374" t="s">
        <v>48</v>
      </c>
      <c r="D1374" t="s">
        <v>46</v>
      </c>
      <c r="E1374" t="s">
        <v>357</v>
      </c>
      <c r="F1374" t="s">
        <v>346</v>
      </c>
      <c r="G1374">
        <v>59</v>
      </c>
      <c r="H1374" s="304">
        <v>0.16</v>
      </c>
    </row>
    <row r="1375" spans="1:8" x14ac:dyDescent="0.25">
      <c r="A1375" t="s">
        <v>146</v>
      </c>
      <c r="B1375" t="s">
        <v>350</v>
      </c>
      <c r="C1375" t="s">
        <v>48</v>
      </c>
      <c r="D1375" t="s">
        <v>46</v>
      </c>
      <c r="E1375" t="s">
        <v>357</v>
      </c>
      <c r="F1375" t="s">
        <v>347</v>
      </c>
      <c r="G1375">
        <v>59</v>
      </c>
      <c r="H1375" s="304">
        <v>0.21283252495999999</v>
      </c>
    </row>
    <row r="1376" spans="1:8" x14ac:dyDescent="0.25">
      <c r="A1376" t="s">
        <v>146</v>
      </c>
      <c r="B1376" t="s">
        <v>350</v>
      </c>
      <c r="C1376" t="s">
        <v>48</v>
      </c>
      <c r="D1376" t="s">
        <v>46</v>
      </c>
      <c r="E1376" t="s">
        <v>357</v>
      </c>
      <c r="F1376" t="s">
        <v>348</v>
      </c>
      <c r="G1376">
        <v>59</v>
      </c>
      <c r="H1376" s="304">
        <v>-1.4248949120000003E-2</v>
      </c>
    </row>
    <row r="1377" spans="1:8" x14ac:dyDescent="0.25">
      <c r="A1377" t="s">
        <v>146</v>
      </c>
      <c r="B1377" t="s">
        <v>350</v>
      </c>
      <c r="C1377" t="s">
        <v>48</v>
      </c>
      <c r="D1377" t="s">
        <v>47</v>
      </c>
      <c r="E1377" t="s">
        <v>357</v>
      </c>
      <c r="F1377" t="s">
        <v>340</v>
      </c>
      <c r="G1377">
        <v>60</v>
      </c>
      <c r="H1377" s="304">
        <v>0.36799999999999999</v>
      </c>
    </row>
    <row r="1378" spans="1:8" x14ac:dyDescent="0.25">
      <c r="A1378" t="s">
        <v>146</v>
      </c>
      <c r="B1378" t="s">
        <v>350</v>
      </c>
      <c r="C1378" t="s">
        <v>48</v>
      </c>
      <c r="D1378" t="s">
        <v>47</v>
      </c>
      <c r="E1378" t="s">
        <v>357</v>
      </c>
      <c r="F1378" t="s">
        <v>341</v>
      </c>
      <c r="G1378">
        <v>60</v>
      </c>
      <c r="H1378" s="304">
        <v>5.6505248000000008E-2</v>
      </c>
    </row>
    <row r="1379" spans="1:8" x14ac:dyDescent="0.25">
      <c r="A1379" t="s">
        <v>146</v>
      </c>
      <c r="B1379" t="s">
        <v>350</v>
      </c>
      <c r="C1379" t="s">
        <v>48</v>
      </c>
      <c r="D1379" t="s">
        <v>47</v>
      </c>
      <c r="E1379" t="s">
        <v>357</v>
      </c>
      <c r="F1379" t="s">
        <v>342</v>
      </c>
      <c r="G1379">
        <v>60</v>
      </c>
      <c r="H1379" s="304">
        <v>7.5124360000000008E-3</v>
      </c>
    </row>
    <row r="1380" spans="1:8" x14ac:dyDescent="0.25">
      <c r="A1380" t="s">
        <v>146</v>
      </c>
      <c r="B1380" t="s">
        <v>350</v>
      </c>
      <c r="C1380" t="s">
        <v>48</v>
      </c>
      <c r="D1380" t="s">
        <v>47</v>
      </c>
      <c r="E1380" t="s">
        <v>357</v>
      </c>
      <c r="F1380" t="s">
        <v>343</v>
      </c>
      <c r="G1380">
        <v>60</v>
      </c>
      <c r="H1380" s="304">
        <v>0.41699281199999999</v>
      </c>
    </row>
    <row r="1381" spans="1:8" x14ac:dyDescent="0.25">
      <c r="A1381" t="s">
        <v>146</v>
      </c>
      <c r="B1381" t="s">
        <v>350</v>
      </c>
      <c r="C1381" t="s">
        <v>48</v>
      </c>
      <c r="D1381" t="s">
        <v>47</v>
      </c>
      <c r="E1381" t="s">
        <v>357</v>
      </c>
      <c r="F1381" t="s">
        <v>344</v>
      </c>
      <c r="G1381">
        <v>60</v>
      </c>
      <c r="H1381" s="304">
        <v>0.41699281199999999</v>
      </c>
    </row>
    <row r="1382" spans="1:8" x14ac:dyDescent="0.25">
      <c r="A1382" t="s">
        <v>146</v>
      </c>
      <c r="B1382" t="s">
        <v>350</v>
      </c>
      <c r="C1382" t="s">
        <v>48</v>
      </c>
      <c r="D1382" t="s">
        <v>47</v>
      </c>
      <c r="E1382" t="s">
        <v>357</v>
      </c>
      <c r="F1382" t="s">
        <v>345</v>
      </c>
      <c r="G1382">
        <v>60</v>
      </c>
      <c r="H1382" s="304">
        <v>0</v>
      </c>
    </row>
    <row r="1383" spans="1:8" x14ac:dyDescent="0.25">
      <c r="A1383" t="s">
        <v>146</v>
      </c>
      <c r="B1383" t="s">
        <v>350</v>
      </c>
      <c r="C1383" t="s">
        <v>48</v>
      </c>
      <c r="D1383" t="s">
        <v>47</v>
      </c>
      <c r="E1383" t="s">
        <v>357</v>
      </c>
      <c r="F1383" t="s">
        <v>346</v>
      </c>
      <c r="G1383">
        <v>60</v>
      </c>
      <c r="H1383" s="304">
        <v>0.34</v>
      </c>
    </row>
    <row r="1384" spans="1:8" x14ac:dyDescent="0.25">
      <c r="A1384" t="s">
        <v>146</v>
      </c>
      <c r="B1384" t="s">
        <v>350</v>
      </c>
      <c r="C1384" t="s">
        <v>48</v>
      </c>
      <c r="D1384" t="s">
        <v>47</v>
      </c>
      <c r="E1384" t="s">
        <v>357</v>
      </c>
      <c r="F1384" t="s">
        <v>347</v>
      </c>
      <c r="G1384">
        <v>60</v>
      </c>
      <c r="H1384" s="304">
        <v>0.14177755608000001</v>
      </c>
    </row>
    <row r="1385" spans="1:8" x14ac:dyDescent="0.25">
      <c r="A1385" t="s">
        <v>146</v>
      </c>
      <c r="B1385" t="s">
        <v>350</v>
      </c>
      <c r="C1385" t="s">
        <v>48</v>
      </c>
      <c r="D1385" t="s">
        <v>47</v>
      </c>
      <c r="E1385" t="s">
        <v>357</v>
      </c>
      <c r="F1385" t="s">
        <v>348</v>
      </c>
      <c r="G1385">
        <v>60</v>
      </c>
      <c r="H1385" s="304">
        <v>0</v>
      </c>
    </row>
    <row r="1386" spans="1:8" x14ac:dyDescent="0.25">
      <c r="A1386" t="s">
        <v>146</v>
      </c>
      <c r="B1386" t="s">
        <v>350</v>
      </c>
      <c r="C1386" t="s">
        <v>48</v>
      </c>
      <c r="D1386" t="s">
        <v>48</v>
      </c>
      <c r="E1386" t="s">
        <v>357</v>
      </c>
      <c r="F1386" t="s">
        <v>340</v>
      </c>
      <c r="G1386">
        <v>61</v>
      </c>
      <c r="H1386" s="304">
        <v>0.22700000000000001</v>
      </c>
    </row>
    <row r="1387" spans="1:8" x14ac:dyDescent="0.25">
      <c r="A1387" t="s">
        <v>146</v>
      </c>
      <c r="B1387" t="s">
        <v>350</v>
      </c>
      <c r="C1387" t="s">
        <v>48</v>
      </c>
      <c r="D1387" t="s">
        <v>48</v>
      </c>
      <c r="E1387" t="s">
        <v>357</v>
      </c>
      <c r="F1387" t="s">
        <v>341</v>
      </c>
      <c r="G1387">
        <v>61</v>
      </c>
      <c r="H1387" s="304">
        <v>3.4404597000000002E-2</v>
      </c>
    </row>
    <row r="1388" spans="1:8" x14ac:dyDescent="0.25">
      <c r="A1388" t="s">
        <v>146</v>
      </c>
      <c r="B1388" t="s">
        <v>350</v>
      </c>
      <c r="C1388" t="s">
        <v>48</v>
      </c>
      <c r="D1388" t="s">
        <v>48</v>
      </c>
      <c r="E1388" t="s">
        <v>357</v>
      </c>
      <c r="F1388" t="s">
        <v>342</v>
      </c>
      <c r="G1388">
        <v>61</v>
      </c>
      <c r="H1388" s="304">
        <v>7.7182453000000026E-2</v>
      </c>
    </row>
    <row r="1389" spans="1:8" x14ac:dyDescent="0.25">
      <c r="A1389" t="s">
        <v>146</v>
      </c>
      <c r="B1389" t="s">
        <v>350</v>
      </c>
      <c r="C1389" t="s">
        <v>48</v>
      </c>
      <c r="D1389" t="s">
        <v>48</v>
      </c>
      <c r="E1389" t="s">
        <v>357</v>
      </c>
      <c r="F1389" t="s">
        <v>343</v>
      </c>
      <c r="G1389">
        <v>61</v>
      </c>
      <c r="H1389" s="304">
        <v>0.18422214399999998</v>
      </c>
    </row>
    <row r="1390" spans="1:8" x14ac:dyDescent="0.25">
      <c r="A1390" t="s">
        <v>146</v>
      </c>
      <c r="B1390" t="s">
        <v>350</v>
      </c>
      <c r="C1390" t="s">
        <v>48</v>
      </c>
      <c r="D1390" t="s">
        <v>48</v>
      </c>
      <c r="E1390" t="s">
        <v>357</v>
      </c>
      <c r="F1390" t="s">
        <v>344</v>
      </c>
      <c r="G1390">
        <v>61</v>
      </c>
      <c r="H1390" s="304">
        <v>0.18422214399999998</v>
      </c>
    </row>
    <row r="1391" spans="1:8" x14ac:dyDescent="0.25">
      <c r="A1391" t="s">
        <v>146</v>
      </c>
      <c r="B1391" t="s">
        <v>350</v>
      </c>
      <c r="C1391" t="s">
        <v>48</v>
      </c>
      <c r="D1391" t="s">
        <v>48</v>
      </c>
      <c r="E1391" t="s">
        <v>357</v>
      </c>
      <c r="F1391" t="s">
        <v>345</v>
      </c>
      <c r="G1391">
        <v>61</v>
      </c>
      <c r="H1391" s="304">
        <v>0.18422214399999998</v>
      </c>
    </row>
    <row r="1392" spans="1:8" x14ac:dyDescent="0.25">
      <c r="A1392" t="s">
        <v>146</v>
      </c>
      <c r="B1392" t="s">
        <v>350</v>
      </c>
      <c r="C1392" t="s">
        <v>48</v>
      </c>
      <c r="D1392" t="s">
        <v>48</v>
      </c>
      <c r="E1392" t="s">
        <v>357</v>
      </c>
      <c r="F1392" t="s">
        <v>346</v>
      </c>
      <c r="G1392">
        <v>61</v>
      </c>
      <c r="H1392" s="304">
        <v>0.37</v>
      </c>
    </row>
    <row r="1393" spans="1:8" x14ac:dyDescent="0.25">
      <c r="A1393" t="s">
        <v>146</v>
      </c>
      <c r="B1393" t="s">
        <v>350</v>
      </c>
      <c r="C1393" t="s">
        <v>48</v>
      </c>
      <c r="D1393" t="s">
        <v>48</v>
      </c>
      <c r="E1393" t="s">
        <v>357</v>
      </c>
      <c r="F1393" t="s">
        <v>347</v>
      </c>
      <c r="G1393">
        <v>61</v>
      </c>
      <c r="H1393" s="304">
        <v>6.8162193279999991E-2</v>
      </c>
    </row>
    <row r="1394" spans="1:8" x14ac:dyDescent="0.25">
      <c r="A1394" t="s">
        <v>146</v>
      </c>
      <c r="B1394" t="s">
        <v>350</v>
      </c>
      <c r="C1394" t="s">
        <v>48</v>
      </c>
      <c r="D1394" t="s">
        <v>48</v>
      </c>
      <c r="E1394" t="s">
        <v>357</v>
      </c>
      <c r="F1394" t="s">
        <v>348</v>
      </c>
      <c r="G1394">
        <v>61</v>
      </c>
      <c r="H1394" s="304">
        <v>6.8162193279999991E-2</v>
      </c>
    </row>
    <row r="1395" spans="1:8" x14ac:dyDescent="0.25">
      <c r="A1395" t="s">
        <v>146</v>
      </c>
      <c r="B1395" t="s">
        <v>354</v>
      </c>
      <c r="C1395" t="s">
        <v>354</v>
      </c>
      <c r="D1395" t="s">
        <v>50</v>
      </c>
      <c r="E1395" t="s">
        <v>357</v>
      </c>
      <c r="F1395" t="s">
        <v>340</v>
      </c>
      <c r="G1395">
        <v>65</v>
      </c>
      <c r="H1395" s="304">
        <v>4.0533050210675476</v>
      </c>
    </row>
    <row r="1396" spans="1:8" x14ac:dyDescent="0.25">
      <c r="A1396" t="s">
        <v>146</v>
      </c>
      <c r="B1396" t="s">
        <v>354</v>
      </c>
      <c r="C1396" t="s">
        <v>354</v>
      </c>
      <c r="D1396" t="s">
        <v>50</v>
      </c>
      <c r="E1396" t="s">
        <v>357</v>
      </c>
      <c r="F1396" t="s">
        <v>341</v>
      </c>
      <c r="G1396">
        <v>65</v>
      </c>
      <c r="H1396" s="304">
        <v>0.47402467199999992</v>
      </c>
    </row>
    <row r="1397" spans="1:8" x14ac:dyDescent="0.25">
      <c r="A1397" t="s">
        <v>146</v>
      </c>
      <c r="B1397" t="s">
        <v>354</v>
      </c>
      <c r="C1397" t="s">
        <v>354</v>
      </c>
      <c r="D1397" t="s">
        <v>50</v>
      </c>
      <c r="E1397" t="s">
        <v>357</v>
      </c>
      <c r="F1397" t="s">
        <v>342</v>
      </c>
      <c r="G1397">
        <v>65</v>
      </c>
      <c r="H1397" s="304">
        <v>0.41109916299999988</v>
      </c>
    </row>
    <row r="1398" spans="1:8" x14ac:dyDescent="0.25">
      <c r="A1398" t="s">
        <v>146</v>
      </c>
      <c r="B1398" t="s">
        <v>354</v>
      </c>
      <c r="C1398" t="s">
        <v>354</v>
      </c>
      <c r="D1398" t="s">
        <v>50</v>
      </c>
      <c r="E1398" t="s">
        <v>357</v>
      </c>
      <c r="F1398" t="s">
        <v>343</v>
      </c>
      <c r="G1398">
        <v>65</v>
      </c>
      <c r="H1398" s="304">
        <v>4.116230530067547</v>
      </c>
    </row>
    <row r="1399" spans="1:8" x14ac:dyDescent="0.25">
      <c r="A1399" t="s">
        <v>146</v>
      </c>
      <c r="B1399" t="s">
        <v>354</v>
      </c>
      <c r="C1399" t="s">
        <v>354</v>
      </c>
      <c r="D1399" t="s">
        <v>50</v>
      </c>
      <c r="E1399" t="s">
        <v>357</v>
      </c>
      <c r="F1399" t="s">
        <v>344</v>
      </c>
      <c r="G1399">
        <v>65</v>
      </c>
      <c r="H1399" s="304">
        <v>4.116230530067547</v>
      </c>
    </row>
    <row r="1400" spans="1:8" x14ac:dyDescent="0.25">
      <c r="A1400" t="s">
        <v>146</v>
      </c>
      <c r="B1400" t="s">
        <v>354</v>
      </c>
      <c r="C1400" t="s">
        <v>354</v>
      </c>
      <c r="D1400" t="s">
        <v>50</v>
      </c>
      <c r="E1400" t="s">
        <v>357</v>
      </c>
      <c r="F1400" t="s">
        <v>345</v>
      </c>
      <c r="G1400">
        <v>65</v>
      </c>
      <c r="H1400" s="304">
        <v>4.116230530067547</v>
      </c>
    </row>
    <row r="1401" spans="1:8" x14ac:dyDescent="0.25">
      <c r="A1401" t="s">
        <v>146</v>
      </c>
      <c r="B1401" t="s">
        <v>354</v>
      </c>
      <c r="C1401" t="s">
        <v>354</v>
      </c>
      <c r="D1401" t="s">
        <v>50</v>
      </c>
      <c r="E1401" t="s">
        <v>357</v>
      </c>
      <c r="F1401" t="s">
        <v>346</v>
      </c>
      <c r="G1401">
        <v>65</v>
      </c>
      <c r="H1401" s="304">
        <v>0.19</v>
      </c>
    </row>
    <row r="1402" spans="1:8" x14ac:dyDescent="0.25">
      <c r="A1402" t="s">
        <v>146</v>
      </c>
      <c r="B1402" t="s">
        <v>354</v>
      </c>
      <c r="C1402" t="s">
        <v>354</v>
      </c>
      <c r="D1402" t="s">
        <v>50</v>
      </c>
      <c r="E1402" t="s">
        <v>357</v>
      </c>
      <c r="F1402" t="s">
        <v>347</v>
      </c>
      <c r="G1402">
        <v>65</v>
      </c>
      <c r="H1402" s="304">
        <v>0.7820838007128339</v>
      </c>
    </row>
    <row r="1403" spans="1:8" x14ac:dyDescent="0.25">
      <c r="A1403" t="s">
        <v>146</v>
      </c>
      <c r="B1403" t="s">
        <v>354</v>
      </c>
      <c r="C1403" t="s">
        <v>354</v>
      </c>
      <c r="D1403" t="s">
        <v>50</v>
      </c>
      <c r="E1403" t="s">
        <v>357</v>
      </c>
      <c r="F1403" t="s">
        <v>348</v>
      </c>
      <c r="G1403">
        <v>65</v>
      </c>
      <c r="H1403" s="304">
        <v>0.7820838007128339</v>
      </c>
    </row>
    <row r="1404" spans="1:8" x14ac:dyDescent="0.25">
      <c r="A1404" t="s">
        <v>146</v>
      </c>
      <c r="B1404" t="s">
        <v>354</v>
      </c>
      <c r="C1404" t="s">
        <v>354</v>
      </c>
      <c r="D1404" t="s">
        <v>51</v>
      </c>
      <c r="E1404" t="s">
        <v>357</v>
      </c>
      <c r="F1404" t="s">
        <v>340</v>
      </c>
      <c r="G1404">
        <v>66</v>
      </c>
      <c r="H1404" s="304">
        <v>1.0188612348548185</v>
      </c>
    </row>
    <row r="1405" spans="1:8" x14ac:dyDescent="0.25">
      <c r="A1405" t="s">
        <v>146</v>
      </c>
      <c r="B1405" t="s">
        <v>354</v>
      </c>
      <c r="C1405" t="s">
        <v>354</v>
      </c>
      <c r="D1405" t="s">
        <v>51</v>
      </c>
      <c r="E1405" t="s">
        <v>357</v>
      </c>
      <c r="F1405" t="s">
        <v>343</v>
      </c>
      <c r="G1405">
        <v>66</v>
      </c>
      <c r="H1405" s="304">
        <v>1.0188612348548185</v>
      </c>
    </row>
    <row r="1406" spans="1:8" x14ac:dyDescent="0.25">
      <c r="A1406" t="s">
        <v>146</v>
      </c>
      <c r="B1406" t="s">
        <v>354</v>
      </c>
      <c r="C1406" t="s">
        <v>354</v>
      </c>
      <c r="D1406" t="s">
        <v>51</v>
      </c>
      <c r="E1406" t="s">
        <v>357</v>
      </c>
      <c r="F1406" t="s">
        <v>344</v>
      </c>
      <c r="G1406">
        <v>66</v>
      </c>
      <c r="H1406" s="304">
        <v>0.6694603640473431</v>
      </c>
    </row>
    <row r="1407" spans="1:8" x14ac:dyDescent="0.25">
      <c r="A1407" t="s">
        <v>146</v>
      </c>
      <c r="B1407" t="s">
        <v>354</v>
      </c>
      <c r="C1407" t="s">
        <v>354</v>
      </c>
      <c r="D1407" t="s">
        <v>51</v>
      </c>
      <c r="E1407" t="s">
        <v>357</v>
      </c>
      <c r="F1407" t="s">
        <v>345</v>
      </c>
      <c r="G1407">
        <v>66</v>
      </c>
      <c r="H1407" s="304">
        <v>0.6694603640473431</v>
      </c>
    </row>
    <row r="1408" spans="1:8" x14ac:dyDescent="0.25">
      <c r="A1408" t="s">
        <v>146</v>
      </c>
      <c r="B1408" t="s">
        <v>354</v>
      </c>
      <c r="C1408" t="s">
        <v>354</v>
      </c>
      <c r="D1408" t="s">
        <v>51</v>
      </c>
      <c r="E1408" t="s">
        <v>357</v>
      </c>
      <c r="F1408" t="s">
        <v>346</v>
      </c>
      <c r="G1408">
        <v>66</v>
      </c>
      <c r="H1408" s="304">
        <v>0.73</v>
      </c>
    </row>
    <row r="1409" spans="1:8" x14ac:dyDescent="0.25">
      <c r="A1409" t="s">
        <v>146</v>
      </c>
      <c r="B1409" t="s">
        <v>354</v>
      </c>
      <c r="C1409" t="s">
        <v>354</v>
      </c>
      <c r="D1409" t="s">
        <v>51</v>
      </c>
      <c r="E1409" t="s">
        <v>357</v>
      </c>
      <c r="F1409" t="s">
        <v>347</v>
      </c>
      <c r="G1409">
        <v>66</v>
      </c>
      <c r="H1409" s="304">
        <v>0.48870606575456044</v>
      </c>
    </row>
    <row r="1410" spans="1:8" x14ac:dyDescent="0.25">
      <c r="A1410" t="s">
        <v>146</v>
      </c>
      <c r="B1410" t="s">
        <v>354</v>
      </c>
      <c r="C1410" t="s">
        <v>354</v>
      </c>
      <c r="D1410" t="s">
        <v>51</v>
      </c>
      <c r="E1410" t="s">
        <v>357</v>
      </c>
      <c r="F1410" t="s">
        <v>348</v>
      </c>
      <c r="G1410">
        <v>66</v>
      </c>
      <c r="H1410" s="304">
        <v>0.48870606575456044</v>
      </c>
    </row>
    <row r="1411" spans="1:8" x14ac:dyDescent="0.25">
      <c r="A1411" t="s">
        <v>146</v>
      </c>
      <c r="B1411" t="s">
        <v>354</v>
      </c>
      <c r="C1411" t="s">
        <v>354</v>
      </c>
      <c r="D1411" t="s">
        <v>52</v>
      </c>
      <c r="E1411" t="s">
        <v>357</v>
      </c>
      <c r="F1411" t="s">
        <v>340</v>
      </c>
      <c r="G1411">
        <v>67</v>
      </c>
      <c r="H1411" s="304">
        <v>3.1026900289065629</v>
      </c>
    </row>
    <row r="1412" spans="1:8" x14ac:dyDescent="0.25">
      <c r="A1412" t="s">
        <v>146</v>
      </c>
      <c r="B1412" t="s">
        <v>354</v>
      </c>
      <c r="C1412" t="s">
        <v>354</v>
      </c>
      <c r="D1412" t="s">
        <v>52</v>
      </c>
      <c r="E1412" t="s">
        <v>357</v>
      </c>
      <c r="F1412" t="s">
        <v>341</v>
      </c>
      <c r="G1412">
        <v>67</v>
      </c>
      <c r="H1412" s="304">
        <v>0.51130681400000011</v>
      </c>
    </row>
    <row r="1413" spans="1:8" x14ac:dyDescent="0.25">
      <c r="A1413" t="s">
        <v>146</v>
      </c>
      <c r="B1413" t="s">
        <v>354</v>
      </c>
      <c r="C1413" t="s">
        <v>354</v>
      </c>
      <c r="D1413" t="s">
        <v>52</v>
      </c>
      <c r="E1413" t="s">
        <v>357</v>
      </c>
      <c r="F1413" t="s">
        <v>342</v>
      </c>
      <c r="G1413">
        <v>67</v>
      </c>
      <c r="H1413" s="304">
        <v>0.30703836299999998</v>
      </c>
    </row>
    <row r="1414" spans="1:8" x14ac:dyDescent="0.25">
      <c r="A1414" t="s">
        <v>146</v>
      </c>
      <c r="B1414" t="s">
        <v>354</v>
      </c>
      <c r="C1414" t="s">
        <v>354</v>
      </c>
      <c r="D1414" t="s">
        <v>52</v>
      </c>
      <c r="E1414" t="s">
        <v>357</v>
      </c>
      <c r="F1414" t="s">
        <v>343</v>
      </c>
      <c r="G1414">
        <v>67</v>
      </c>
      <c r="H1414" s="304">
        <v>3.3069584799065632</v>
      </c>
    </row>
    <row r="1415" spans="1:8" x14ac:dyDescent="0.25">
      <c r="A1415" t="s">
        <v>146</v>
      </c>
      <c r="B1415" t="s">
        <v>354</v>
      </c>
      <c r="C1415" t="s">
        <v>354</v>
      </c>
      <c r="D1415" t="s">
        <v>52</v>
      </c>
      <c r="E1415" t="s">
        <v>357</v>
      </c>
      <c r="F1415" t="s">
        <v>344</v>
      </c>
      <c r="G1415">
        <v>67</v>
      </c>
      <c r="H1415" s="304">
        <v>3.3069584799065632</v>
      </c>
    </row>
    <row r="1416" spans="1:8" x14ac:dyDescent="0.25">
      <c r="A1416" t="s">
        <v>146</v>
      </c>
      <c r="B1416" t="s">
        <v>354</v>
      </c>
      <c r="C1416" t="s">
        <v>354</v>
      </c>
      <c r="D1416" t="s">
        <v>52</v>
      </c>
      <c r="E1416" t="s">
        <v>357</v>
      </c>
      <c r="F1416" t="s">
        <v>345</v>
      </c>
      <c r="G1416">
        <v>67</v>
      </c>
      <c r="H1416" s="304">
        <v>2.7956516659065631</v>
      </c>
    </row>
    <row r="1417" spans="1:8" x14ac:dyDescent="0.25">
      <c r="A1417" t="s">
        <v>146</v>
      </c>
      <c r="B1417" t="s">
        <v>354</v>
      </c>
      <c r="C1417" t="s">
        <v>354</v>
      </c>
      <c r="D1417" t="s">
        <v>52</v>
      </c>
      <c r="E1417" t="s">
        <v>357</v>
      </c>
      <c r="F1417" t="s">
        <v>346</v>
      </c>
      <c r="G1417">
        <v>67</v>
      </c>
      <c r="H1417" t="s">
        <v>53</v>
      </c>
    </row>
    <row r="1418" spans="1:8" x14ac:dyDescent="0.25">
      <c r="A1418" t="s">
        <v>146</v>
      </c>
      <c r="B1418" t="s">
        <v>354</v>
      </c>
      <c r="C1418" t="s">
        <v>354</v>
      </c>
      <c r="D1418" t="s">
        <v>52</v>
      </c>
      <c r="E1418" t="s">
        <v>357</v>
      </c>
      <c r="F1418" t="s">
        <v>347</v>
      </c>
      <c r="G1418">
        <v>67</v>
      </c>
      <c r="H1418" s="304">
        <v>0.97674833955196894</v>
      </c>
    </row>
    <row r="1419" spans="1:8" x14ac:dyDescent="0.25">
      <c r="A1419" t="s">
        <v>146</v>
      </c>
      <c r="B1419" t="s">
        <v>354</v>
      </c>
      <c r="C1419" t="s">
        <v>354</v>
      </c>
      <c r="D1419" t="s">
        <v>52</v>
      </c>
      <c r="E1419" t="s">
        <v>357</v>
      </c>
      <c r="F1419" t="s">
        <v>348</v>
      </c>
      <c r="G1419">
        <v>67</v>
      </c>
      <c r="H1419" s="304">
        <v>0.83869549977196889</v>
      </c>
    </row>
    <row r="1420" spans="1:8" x14ac:dyDescent="0.25">
      <c r="A1420" t="s">
        <v>146</v>
      </c>
      <c r="B1420" t="s">
        <v>354</v>
      </c>
      <c r="C1420" t="s">
        <v>354</v>
      </c>
      <c r="D1420" t="s">
        <v>54</v>
      </c>
      <c r="E1420" t="s">
        <v>357</v>
      </c>
      <c r="F1420" t="s">
        <v>340</v>
      </c>
      <c r="G1420">
        <v>68</v>
      </c>
      <c r="H1420" s="304">
        <v>5.8838962230999998</v>
      </c>
    </row>
    <row r="1421" spans="1:8" x14ac:dyDescent="0.25">
      <c r="A1421" t="s">
        <v>146</v>
      </c>
      <c r="B1421" t="s">
        <v>354</v>
      </c>
      <c r="C1421" t="s">
        <v>354</v>
      </c>
      <c r="D1421" t="s">
        <v>54</v>
      </c>
      <c r="E1421" t="s">
        <v>357</v>
      </c>
      <c r="F1421" t="s">
        <v>343</v>
      </c>
      <c r="G1421">
        <v>68</v>
      </c>
      <c r="H1421" s="304">
        <v>5.8838962230999998</v>
      </c>
    </row>
    <row r="1422" spans="1:8" x14ac:dyDescent="0.25">
      <c r="A1422" t="s">
        <v>146</v>
      </c>
      <c r="B1422" t="s">
        <v>354</v>
      </c>
      <c r="C1422" t="s">
        <v>354</v>
      </c>
      <c r="D1422" t="s">
        <v>54</v>
      </c>
      <c r="E1422" t="s">
        <v>357</v>
      </c>
      <c r="F1422" t="s">
        <v>344</v>
      </c>
      <c r="G1422">
        <v>68</v>
      </c>
      <c r="H1422" s="304">
        <v>5.8838962230999998</v>
      </c>
    </row>
    <row r="1423" spans="1:8" x14ac:dyDescent="0.25">
      <c r="A1423" t="s">
        <v>146</v>
      </c>
      <c r="B1423" t="s">
        <v>354</v>
      </c>
      <c r="C1423" t="s">
        <v>354</v>
      </c>
      <c r="D1423" t="s">
        <v>54</v>
      </c>
      <c r="E1423" t="s">
        <v>357</v>
      </c>
      <c r="F1423" t="s">
        <v>345</v>
      </c>
      <c r="G1423">
        <v>68</v>
      </c>
      <c r="H1423" s="304">
        <v>5.8838962230999998</v>
      </c>
    </row>
    <row r="1424" spans="1:8" x14ac:dyDescent="0.25">
      <c r="A1424" t="s">
        <v>146</v>
      </c>
      <c r="B1424" t="s">
        <v>354</v>
      </c>
      <c r="C1424" t="s">
        <v>354</v>
      </c>
      <c r="D1424" t="s">
        <v>54</v>
      </c>
      <c r="E1424" t="s">
        <v>357</v>
      </c>
      <c r="F1424" t="s">
        <v>346</v>
      </c>
      <c r="G1424">
        <v>68</v>
      </c>
      <c r="H1424" s="304">
        <v>5.3999999999999999E-2</v>
      </c>
    </row>
    <row r="1425" spans="1:8" x14ac:dyDescent="0.25">
      <c r="A1425" t="s">
        <v>146</v>
      </c>
      <c r="B1425" t="s">
        <v>354</v>
      </c>
      <c r="C1425" t="s">
        <v>354</v>
      </c>
      <c r="D1425" t="s">
        <v>54</v>
      </c>
      <c r="E1425" t="s">
        <v>357</v>
      </c>
      <c r="F1425" t="s">
        <v>347</v>
      </c>
      <c r="G1425">
        <v>68</v>
      </c>
      <c r="H1425" s="304">
        <v>0.3177303960474</v>
      </c>
    </row>
    <row r="1426" spans="1:8" x14ac:dyDescent="0.25">
      <c r="A1426" t="s">
        <v>146</v>
      </c>
      <c r="B1426" t="s">
        <v>354</v>
      </c>
      <c r="C1426" t="s">
        <v>354</v>
      </c>
      <c r="D1426" t="s">
        <v>54</v>
      </c>
      <c r="E1426" t="s">
        <v>357</v>
      </c>
      <c r="F1426" t="s">
        <v>348</v>
      </c>
      <c r="G1426">
        <v>68</v>
      </c>
      <c r="H1426" s="304">
        <v>0.3177303960474</v>
      </c>
    </row>
    <row r="1427" spans="1:8" x14ac:dyDescent="0.25">
      <c r="A1427" t="s">
        <v>146</v>
      </c>
      <c r="B1427" t="s">
        <v>354</v>
      </c>
      <c r="C1427" t="s">
        <v>354</v>
      </c>
      <c r="D1427" t="s">
        <v>55</v>
      </c>
      <c r="E1427" t="s">
        <v>357</v>
      </c>
      <c r="F1427" t="s">
        <v>340</v>
      </c>
      <c r="G1427">
        <v>69</v>
      </c>
      <c r="H1427" s="304">
        <v>7.3607600300916456</v>
      </c>
    </row>
    <row r="1428" spans="1:8" x14ac:dyDescent="0.25">
      <c r="A1428" t="s">
        <v>146</v>
      </c>
      <c r="B1428" t="s">
        <v>354</v>
      </c>
      <c r="C1428" t="s">
        <v>354</v>
      </c>
      <c r="D1428" t="s">
        <v>55</v>
      </c>
      <c r="E1428" t="s">
        <v>357</v>
      </c>
      <c r="F1428" t="s">
        <v>341</v>
      </c>
      <c r="G1428">
        <v>69</v>
      </c>
      <c r="H1428" s="304">
        <v>4.8766747000000006E-2</v>
      </c>
    </row>
    <row r="1429" spans="1:8" x14ac:dyDescent="0.25">
      <c r="A1429" t="s">
        <v>146</v>
      </c>
      <c r="B1429" t="s">
        <v>354</v>
      </c>
      <c r="C1429" t="s">
        <v>354</v>
      </c>
      <c r="D1429" t="s">
        <v>55</v>
      </c>
      <c r="E1429" t="s">
        <v>357</v>
      </c>
      <c r="F1429" t="s">
        <v>342</v>
      </c>
      <c r="G1429">
        <v>69</v>
      </c>
      <c r="H1429" s="304">
        <v>0.18431601899999997</v>
      </c>
    </row>
    <row r="1430" spans="1:8" x14ac:dyDescent="0.25">
      <c r="A1430" t="s">
        <v>146</v>
      </c>
      <c r="B1430" t="s">
        <v>354</v>
      </c>
      <c r="C1430" t="s">
        <v>354</v>
      </c>
      <c r="D1430" t="s">
        <v>55</v>
      </c>
      <c r="E1430" t="s">
        <v>357</v>
      </c>
      <c r="F1430" t="s">
        <v>343</v>
      </c>
      <c r="G1430">
        <v>69</v>
      </c>
      <c r="H1430" s="304">
        <v>7.225210758091646</v>
      </c>
    </row>
    <row r="1431" spans="1:8" x14ac:dyDescent="0.25">
      <c r="A1431" t="s">
        <v>146</v>
      </c>
      <c r="B1431" t="s">
        <v>354</v>
      </c>
      <c r="C1431" t="s">
        <v>354</v>
      </c>
      <c r="D1431" t="s">
        <v>55</v>
      </c>
      <c r="E1431" t="s">
        <v>357</v>
      </c>
      <c r="F1431" t="s">
        <v>344</v>
      </c>
      <c r="G1431">
        <v>69</v>
      </c>
      <c r="H1431" s="304">
        <v>7.225210758091646</v>
      </c>
    </row>
    <row r="1432" spans="1:8" x14ac:dyDescent="0.25">
      <c r="A1432" t="s">
        <v>146</v>
      </c>
      <c r="B1432" t="s">
        <v>354</v>
      </c>
      <c r="C1432" t="s">
        <v>354</v>
      </c>
      <c r="D1432" t="s">
        <v>55</v>
      </c>
      <c r="E1432" t="s">
        <v>357</v>
      </c>
      <c r="F1432" t="s">
        <v>345</v>
      </c>
      <c r="G1432">
        <v>69</v>
      </c>
      <c r="H1432" s="304">
        <v>7.225210758091646</v>
      </c>
    </row>
    <row r="1433" spans="1:8" x14ac:dyDescent="0.25">
      <c r="A1433" t="s">
        <v>146</v>
      </c>
      <c r="B1433" t="s">
        <v>354</v>
      </c>
      <c r="C1433" t="s">
        <v>354</v>
      </c>
      <c r="D1433" t="s">
        <v>55</v>
      </c>
      <c r="E1433" t="s">
        <v>357</v>
      </c>
      <c r="F1433" t="s">
        <v>346</v>
      </c>
      <c r="G1433">
        <v>69</v>
      </c>
      <c r="H1433" s="304">
        <v>0.155</v>
      </c>
    </row>
    <row r="1434" spans="1:8" x14ac:dyDescent="0.25">
      <c r="A1434" t="s">
        <v>146</v>
      </c>
      <c r="B1434" t="s">
        <v>354</v>
      </c>
      <c r="C1434" t="s">
        <v>354</v>
      </c>
      <c r="D1434" t="s">
        <v>55</v>
      </c>
      <c r="E1434" t="s">
        <v>357</v>
      </c>
      <c r="F1434" t="s">
        <v>347</v>
      </c>
      <c r="G1434">
        <v>69</v>
      </c>
      <c r="H1434" s="304">
        <v>1.1199076675042052</v>
      </c>
    </row>
    <row r="1435" spans="1:8" x14ac:dyDescent="0.25">
      <c r="A1435" t="s">
        <v>146</v>
      </c>
      <c r="B1435" t="s">
        <v>354</v>
      </c>
      <c r="C1435" t="s">
        <v>354</v>
      </c>
      <c r="D1435" t="s">
        <v>55</v>
      </c>
      <c r="E1435" t="s">
        <v>357</v>
      </c>
      <c r="F1435" t="s">
        <v>348</v>
      </c>
      <c r="G1435">
        <v>69</v>
      </c>
      <c r="H1435" s="304">
        <v>1.1199076675042052</v>
      </c>
    </row>
    <row r="1436" spans="1:8" x14ac:dyDescent="0.25">
      <c r="A1436" t="s">
        <v>146</v>
      </c>
      <c r="B1436" t="s">
        <v>354</v>
      </c>
      <c r="C1436" t="s">
        <v>354</v>
      </c>
      <c r="D1436" t="s">
        <v>56</v>
      </c>
      <c r="E1436" t="s">
        <v>357</v>
      </c>
      <c r="F1436" t="s">
        <v>340</v>
      </c>
      <c r="G1436">
        <v>70</v>
      </c>
      <c r="H1436" s="304">
        <v>0</v>
      </c>
    </row>
    <row r="1437" spans="1:8" x14ac:dyDescent="0.25">
      <c r="A1437" t="s">
        <v>146</v>
      </c>
      <c r="B1437" t="s">
        <v>354</v>
      </c>
      <c r="C1437" t="s">
        <v>354</v>
      </c>
      <c r="D1437" t="s">
        <v>56</v>
      </c>
      <c r="E1437" t="s">
        <v>357</v>
      </c>
      <c r="F1437" t="s">
        <v>341</v>
      </c>
      <c r="G1437">
        <v>70</v>
      </c>
      <c r="H1437" s="304">
        <v>0.25799853499999997</v>
      </c>
    </row>
    <row r="1438" spans="1:8" x14ac:dyDescent="0.25">
      <c r="A1438" t="s">
        <v>146</v>
      </c>
      <c r="B1438" t="s">
        <v>354</v>
      </c>
      <c r="C1438" t="s">
        <v>354</v>
      </c>
      <c r="D1438" t="s">
        <v>56</v>
      </c>
      <c r="E1438" t="s">
        <v>357</v>
      </c>
      <c r="F1438" t="s">
        <v>342</v>
      </c>
      <c r="G1438">
        <v>70</v>
      </c>
      <c r="H1438" s="304">
        <v>9.7663380000000011E-3</v>
      </c>
    </row>
    <row r="1439" spans="1:8" x14ac:dyDescent="0.25">
      <c r="A1439" t="s">
        <v>146</v>
      </c>
      <c r="B1439" t="s">
        <v>354</v>
      </c>
      <c r="C1439" t="s">
        <v>354</v>
      </c>
      <c r="D1439" t="s">
        <v>56</v>
      </c>
      <c r="E1439" t="s">
        <v>357</v>
      </c>
      <c r="F1439" t="s">
        <v>343</v>
      </c>
      <c r="G1439">
        <v>70</v>
      </c>
      <c r="H1439" s="304">
        <v>0.24823219699999996</v>
      </c>
    </row>
    <row r="1440" spans="1:8" x14ac:dyDescent="0.25">
      <c r="A1440" t="s">
        <v>146</v>
      </c>
      <c r="B1440" t="s">
        <v>354</v>
      </c>
      <c r="C1440" t="s">
        <v>354</v>
      </c>
      <c r="D1440" t="s">
        <v>56</v>
      </c>
      <c r="E1440" t="s">
        <v>357</v>
      </c>
      <c r="F1440" t="s">
        <v>344</v>
      </c>
      <c r="G1440">
        <v>70</v>
      </c>
      <c r="H1440" s="304">
        <v>0.24823219699999996</v>
      </c>
    </row>
    <row r="1441" spans="1:8" x14ac:dyDescent="0.25">
      <c r="A1441" t="s">
        <v>146</v>
      </c>
      <c r="B1441" t="s">
        <v>354</v>
      </c>
      <c r="C1441" t="s">
        <v>354</v>
      </c>
      <c r="D1441" t="s">
        <v>56</v>
      </c>
      <c r="E1441" t="s">
        <v>357</v>
      </c>
      <c r="F1441" t="s">
        <v>345</v>
      </c>
      <c r="G1441">
        <v>70</v>
      </c>
      <c r="H1441" s="304">
        <v>0</v>
      </c>
    </row>
    <row r="1442" spans="1:8" x14ac:dyDescent="0.25">
      <c r="A1442" t="s">
        <v>146</v>
      </c>
      <c r="B1442" t="s">
        <v>354</v>
      </c>
      <c r="C1442" t="s">
        <v>354</v>
      </c>
      <c r="D1442" t="s">
        <v>56</v>
      </c>
      <c r="E1442" t="s">
        <v>357</v>
      </c>
      <c r="F1442" t="s">
        <v>346</v>
      </c>
      <c r="G1442">
        <v>70</v>
      </c>
      <c r="H1442" s="304">
        <v>7.4999999999999997E-2</v>
      </c>
    </row>
    <row r="1443" spans="1:8" x14ac:dyDescent="0.25">
      <c r="A1443" t="s">
        <v>146</v>
      </c>
      <c r="B1443" t="s">
        <v>354</v>
      </c>
      <c r="C1443" t="s">
        <v>354</v>
      </c>
      <c r="D1443" t="s">
        <v>56</v>
      </c>
      <c r="E1443" t="s">
        <v>357</v>
      </c>
      <c r="F1443" t="s">
        <v>347</v>
      </c>
      <c r="G1443">
        <v>70</v>
      </c>
      <c r="H1443" s="304">
        <v>1.8617414774999997E-2</v>
      </c>
    </row>
    <row r="1444" spans="1:8" x14ac:dyDescent="0.25">
      <c r="A1444" t="s">
        <v>146</v>
      </c>
      <c r="B1444" t="s">
        <v>354</v>
      </c>
      <c r="C1444" t="s">
        <v>354</v>
      </c>
      <c r="D1444" t="s">
        <v>56</v>
      </c>
      <c r="E1444" t="s">
        <v>357</v>
      </c>
      <c r="F1444" t="s">
        <v>348</v>
      </c>
      <c r="G1444">
        <v>70</v>
      </c>
      <c r="H1444" s="304">
        <v>0</v>
      </c>
    </row>
    <row r="1445" spans="1:8" x14ac:dyDescent="0.25">
      <c r="A1445" t="s">
        <v>146</v>
      </c>
      <c r="B1445" t="s">
        <v>354</v>
      </c>
      <c r="C1445" t="s">
        <v>354</v>
      </c>
      <c r="D1445" t="s">
        <v>57</v>
      </c>
      <c r="E1445" t="s">
        <v>357</v>
      </c>
      <c r="F1445" t="s">
        <v>340</v>
      </c>
      <c r="G1445">
        <v>71</v>
      </c>
      <c r="H1445" s="304">
        <v>5.5274799999999997</v>
      </c>
    </row>
    <row r="1446" spans="1:8" x14ac:dyDescent="0.25">
      <c r="A1446" t="s">
        <v>146</v>
      </c>
      <c r="B1446" t="s">
        <v>354</v>
      </c>
      <c r="C1446" t="s">
        <v>354</v>
      </c>
      <c r="D1446" t="s">
        <v>57</v>
      </c>
      <c r="E1446" t="s">
        <v>357</v>
      </c>
      <c r="F1446" t="s">
        <v>341</v>
      </c>
      <c r="G1446">
        <v>71</v>
      </c>
      <c r="H1446" s="304">
        <v>1.0845989389999997</v>
      </c>
    </row>
    <row r="1447" spans="1:8" x14ac:dyDescent="0.25">
      <c r="A1447" t="s">
        <v>146</v>
      </c>
      <c r="B1447" t="s">
        <v>354</v>
      </c>
      <c r="C1447" t="s">
        <v>354</v>
      </c>
      <c r="D1447" t="s">
        <v>57</v>
      </c>
      <c r="E1447" t="s">
        <v>357</v>
      </c>
      <c r="F1447" t="s">
        <v>342</v>
      </c>
      <c r="G1447">
        <v>71</v>
      </c>
      <c r="H1447" s="304">
        <v>0.11470855700000002</v>
      </c>
    </row>
    <row r="1448" spans="1:8" x14ac:dyDescent="0.25">
      <c r="A1448" t="s">
        <v>146</v>
      </c>
      <c r="B1448" t="s">
        <v>354</v>
      </c>
      <c r="C1448" t="s">
        <v>354</v>
      </c>
      <c r="D1448" t="s">
        <v>57</v>
      </c>
      <c r="E1448" t="s">
        <v>357</v>
      </c>
      <c r="F1448" t="s">
        <v>343</v>
      </c>
      <c r="G1448">
        <v>71</v>
      </c>
      <c r="H1448" s="304">
        <v>6.4973703819999997</v>
      </c>
    </row>
    <row r="1449" spans="1:8" x14ac:dyDescent="0.25">
      <c r="A1449" t="s">
        <v>146</v>
      </c>
      <c r="B1449" t="s">
        <v>354</v>
      </c>
      <c r="C1449" t="s">
        <v>354</v>
      </c>
      <c r="D1449" t="s">
        <v>57</v>
      </c>
      <c r="E1449" t="s">
        <v>357</v>
      </c>
      <c r="F1449" t="s">
        <v>344</v>
      </c>
      <c r="G1449">
        <v>71</v>
      </c>
      <c r="H1449" s="304">
        <v>6.4973703819999997</v>
      </c>
    </row>
    <row r="1450" spans="1:8" x14ac:dyDescent="0.25">
      <c r="A1450" t="s">
        <v>146</v>
      </c>
      <c r="B1450" t="s">
        <v>354</v>
      </c>
      <c r="C1450" t="s">
        <v>354</v>
      </c>
      <c r="D1450" t="s">
        <v>57</v>
      </c>
      <c r="E1450" t="s">
        <v>357</v>
      </c>
      <c r="F1450" t="s">
        <v>345</v>
      </c>
      <c r="G1450">
        <v>71</v>
      </c>
      <c r="H1450" s="304">
        <v>5.4127714429999996</v>
      </c>
    </row>
    <row r="1451" spans="1:8" x14ac:dyDescent="0.25">
      <c r="A1451" t="s">
        <v>146</v>
      </c>
      <c r="B1451" t="s">
        <v>354</v>
      </c>
      <c r="C1451" t="s">
        <v>354</v>
      </c>
      <c r="D1451" t="s">
        <v>57</v>
      </c>
      <c r="E1451" t="s">
        <v>357</v>
      </c>
      <c r="F1451" t="s">
        <v>346</v>
      </c>
      <c r="G1451">
        <v>71</v>
      </c>
      <c r="H1451" s="304">
        <v>7.9000000000000001E-2</v>
      </c>
    </row>
    <row r="1452" spans="1:8" x14ac:dyDescent="0.25">
      <c r="A1452" t="s">
        <v>146</v>
      </c>
      <c r="B1452" t="s">
        <v>354</v>
      </c>
      <c r="C1452" t="s">
        <v>354</v>
      </c>
      <c r="D1452" t="s">
        <v>57</v>
      </c>
      <c r="E1452" t="s">
        <v>357</v>
      </c>
      <c r="F1452" t="s">
        <v>347</v>
      </c>
      <c r="G1452">
        <v>71</v>
      </c>
      <c r="H1452" s="304">
        <v>0.513292260178</v>
      </c>
    </row>
    <row r="1453" spans="1:8" x14ac:dyDescent="0.25">
      <c r="A1453" t="s">
        <v>146</v>
      </c>
      <c r="B1453" t="s">
        <v>354</v>
      </c>
      <c r="C1453" t="s">
        <v>354</v>
      </c>
      <c r="D1453" t="s">
        <v>57</v>
      </c>
      <c r="E1453" t="s">
        <v>357</v>
      </c>
      <c r="F1453" t="s">
        <v>348</v>
      </c>
      <c r="G1453">
        <v>71</v>
      </c>
      <c r="H1453" s="304">
        <v>0.42760894399699995</v>
      </c>
    </row>
    <row r="1454" spans="1:8" x14ac:dyDescent="0.25">
      <c r="A1454" t="s">
        <v>146</v>
      </c>
      <c r="B1454" t="s">
        <v>354</v>
      </c>
      <c r="C1454" t="s">
        <v>354</v>
      </c>
      <c r="D1454" t="s">
        <v>58</v>
      </c>
      <c r="E1454" t="s">
        <v>357</v>
      </c>
      <c r="F1454" t="s">
        <v>340</v>
      </c>
      <c r="G1454">
        <v>72</v>
      </c>
      <c r="H1454" s="304">
        <v>2.8655620000000002</v>
      </c>
    </row>
    <row r="1455" spans="1:8" x14ac:dyDescent="0.25">
      <c r="A1455" t="s">
        <v>146</v>
      </c>
      <c r="B1455" t="s">
        <v>354</v>
      </c>
      <c r="C1455" t="s">
        <v>354</v>
      </c>
      <c r="D1455" t="s">
        <v>58</v>
      </c>
      <c r="E1455" t="s">
        <v>357</v>
      </c>
      <c r="F1455" t="s">
        <v>341</v>
      </c>
      <c r="G1455">
        <v>72</v>
      </c>
      <c r="H1455" s="304">
        <v>0.97861020300000001</v>
      </c>
    </row>
    <row r="1456" spans="1:8" x14ac:dyDescent="0.25">
      <c r="A1456" t="s">
        <v>146</v>
      </c>
      <c r="B1456" t="s">
        <v>354</v>
      </c>
      <c r="C1456" t="s">
        <v>354</v>
      </c>
      <c r="D1456" t="s">
        <v>58</v>
      </c>
      <c r="E1456" t="s">
        <v>357</v>
      </c>
      <c r="F1456" t="s">
        <v>342</v>
      </c>
      <c r="G1456">
        <v>72</v>
      </c>
      <c r="H1456" s="304">
        <v>0.26476501400000002</v>
      </c>
    </row>
    <row r="1457" spans="1:8" x14ac:dyDescent="0.25">
      <c r="A1457" t="s">
        <v>146</v>
      </c>
      <c r="B1457" t="s">
        <v>354</v>
      </c>
      <c r="C1457" t="s">
        <v>354</v>
      </c>
      <c r="D1457" t="s">
        <v>58</v>
      </c>
      <c r="E1457" t="s">
        <v>357</v>
      </c>
      <c r="F1457" t="s">
        <v>343</v>
      </c>
      <c r="G1457">
        <v>72</v>
      </c>
      <c r="H1457" s="304">
        <v>3.5794071890000003</v>
      </c>
    </row>
    <row r="1458" spans="1:8" x14ac:dyDescent="0.25">
      <c r="A1458" t="s">
        <v>146</v>
      </c>
      <c r="B1458" t="s">
        <v>354</v>
      </c>
      <c r="C1458" t="s">
        <v>354</v>
      </c>
      <c r="D1458" t="s">
        <v>58</v>
      </c>
      <c r="E1458" t="s">
        <v>357</v>
      </c>
      <c r="F1458" t="s">
        <v>344</v>
      </c>
      <c r="G1458">
        <v>72</v>
      </c>
      <c r="H1458" s="304">
        <v>1.14541030048</v>
      </c>
    </row>
    <row r="1459" spans="1:8" x14ac:dyDescent="0.25">
      <c r="A1459" t="s">
        <v>146</v>
      </c>
      <c r="B1459" t="s">
        <v>354</v>
      </c>
      <c r="C1459" t="s">
        <v>354</v>
      </c>
      <c r="D1459" t="s">
        <v>58</v>
      </c>
      <c r="E1459" t="s">
        <v>357</v>
      </c>
      <c r="F1459" t="s">
        <v>345</v>
      </c>
      <c r="G1459">
        <v>72</v>
      </c>
      <c r="H1459" s="304">
        <v>1.14541030048</v>
      </c>
    </row>
    <row r="1460" spans="1:8" ht="60" x14ac:dyDescent="0.25">
      <c r="A1460" t="s">
        <v>146</v>
      </c>
      <c r="B1460" t="s">
        <v>354</v>
      </c>
      <c r="C1460" t="s">
        <v>354</v>
      </c>
      <c r="D1460" t="s">
        <v>58</v>
      </c>
      <c r="E1460" t="s">
        <v>357</v>
      </c>
      <c r="F1460" t="s">
        <v>346</v>
      </c>
      <c r="G1460">
        <v>72</v>
      </c>
      <c r="H1460" s="305" t="s">
        <v>59</v>
      </c>
    </row>
    <row r="1461" spans="1:8" x14ac:dyDescent="0.25">
      <c r="A1461" t="s">
        <v>146</v>
      </c>
      <c r="B1461" t="s">
        <v>354</v>
      </c>
      <c r="C1461" t="s">
        <v>354</v>
      </c>
      <c r="D1461" t="s">
        <v>58</v>
      </c>
      <c r="E1461" t="s">
        <v>357</v>
      </c>
      <c r="F1461" t="s">
        <v>347</v>
      </c>
      <c r="G1461">
        <v>72</v>
      </c>
      <c r="H1461" s="304">
        <v>0.12255890215136001</v>
      </c>
    </row>
    <row r="1462" spans="1:8" x14ac:dyDescent="0.25">
      <c r="A1462" t="s">
        <v>146</v>
      </c>
      <c r="B1462" t="s">
        <v>354</v>
      </c>
      <c r="C1462" t="s">
        <v>354</v>
      </c>
      <c r="D1462" t="s">
        <v>58</v>
      </c>
      <c r="E1462" t="s">
        <v>357</v>
      </c>
      <c r="F1462" t="s">
        <v>348</v>
      </c>
      <c r="G1462">
        <v>72</v>
      </c>
      <c r="H1462" s="304">
        <v>0.12255890215136001</v>
      </c>
    </row>
    <row r="1463" spans="1:8" x14ac:dyDescent="0.25">
      <c r="A1463" t="s">
        <v>201</v>
      </c>
      <c r="B1463" t="s">
        <v>201</v>
      </c>
      <c r="C1463" t="s">
        <v>201</v>
      </c>
      <c r="D1463" t="s">
        <v>62</v>
      </c>
      <c r="E1463" t="s">
        <v>357</v>
      </c>
      <c r="F1463" t="s">
        <v>340</v>
      </c>
      <c r="G1463">
        <v>76</v>
      </c>
      <c r="H1463" s="304">
        <v>0.4</v>
      </c>
    </row>
    <row r="1464" spans="1:8" x14ac:dyDescent="0.25">
      <c r="A1464" t="s">
        <v>201</v>
      </c>
      <c r="B1464" t="s">
        <v>201</v>
      </c>
      <c r="C1464" t="s">
        <v>201</v>
      </c>
      <c r="D1464" t="s">
        <v>62</v>
      </c>
      <c r="E1464" t="s">
        <v>357</v>
      </c>
      <c r="F1464" t="s">
        <v>341</v>
      </c>
      <c r="G1464">
        <v>76</v>
      </c>
      <c r="H1464" s="304">
        <v>0.21085321299999998</v>
      </c>
    </row>
    <row r="1465" spans="1:8" x14ac:dyDescent="0.25">
      <c r="A1465" t="s">
        <v>201</v>
      </c>
      <c r="B1465" t="s">
        <v>201</v>
      </c>
      <c r="C1465" t="s">
        <v>201</v>
      </c>
      <c r="D1465" t="s">
        <v>62</v>
      </c>
      <c r="E1465" t="s">
        <v>357</v>
      </c>
      <c r="F1465" t="s">
        <v>342</v>
      </c>
      <c r="G1465">
        <v>76</v>
      </c>
      <c r="H1465" s="304">
        <v>0.20052461099999999</v>
      </c>
    </row>
    <row r="1466" spans="1:8" x14ac:dyDescent="0.25">
      <c r="A1466" t="s">
        <v>201</v>
      </c>
      <c r="B1466" t="s">
        <v>201</v>
      </c>
      <c r="C1466" t="s">
        <v>201</v>
      </c>
      <c r="D1466" t="s">
        <v>62</v>
      </c>
      <c r="E1466" t="s">
        <v>357</v>
      </c>
      <c r="F1466" t="s">
        <v>343</v>
      </c>
      <c r="G1466">
        <v>76</v>
      </c>
      <c r="H1466" s="304">
        <v>0.41032860199999999</v>
      </c>
    </row>
    <row r="1467" spans="1:8" x14ac:dyDescent="0.25">
      <c r="A1467" t="s">
        <v>201</v>
      </c>
      <c r="B1467" t="s">
        <v>201</v>
      </c>
      <c r="C1467" t="s">
        <v>201</v>
      </c>
      <c r="D1467" t="s">
        <v>62</v>
      </c>
      <c r="E1467" t="s">
        <v>357</v>
      </c>
      <c r="F1467" t="s">
        <v>344</v>
      </c>
      <c r="G1467">
        <v>76</v>
      </c>
      <c r="H1467" s="304">
        <v>0.41032860199999999</v>
      </c>
    </row>
    <row r="1468" spans="1:8" x14ac:dyDescent="0.25">
      <c r="A1468" t="s">
        <v>201</v>
      </c>
      <c r="B1468" t="s">
        <v>201</v>
      </c>
      <c r="C1468" t="s">
        <v>201</v>
      </c>
      <c r="D1468" t="s">
        <v>62</v>
      </c>
      <c r="E1468" t="s">
        <v>357</v>
      </c>
      <c r="F1468" t="s">
        <v>345</v>
      </c>
      <c r="G1468">
        <v>76</v>
      </c>
      <c r="H1468" s="304">
        <v>0.4</v>
      </c>
    </row>
    <row r="1469" spans="1:8" x14ac:dyDescent="0.25">
      <c r="A1469" t="s">
        <v>201</v>
      </c>
      <c r="B1469" t="s">
        <v>201</v>
      </c>
      <c r="C1469" t="s">
        <v>201</v>
      </c>
      <c r="D1469" t="s">
        <v>62</v>
      </c>
      <c r="E1469" t="s">
        <v>357</v>
      </c>
      <c r="F1469" t="s">
        <v>346</v>
      </c>
      <c r="G1469">
        <v>76</v>
      </c>
      <c r="H1469" s="304">
        <v>0.65</v>
      </c>
    </row>
    <row r="1470" spans="1:8" x14ac:dyDescent="0.25">
      <c r="A1470" t="s">
        <v>201</v>
      </c>
      <c r="B1470" t="s">
        <v>201</v>
      </c>
      <c r="C1470" t="s">
        <v>201</v>
      </c>
      <c r="D1470" t="s">
        <v>62</v>
      </c>
      <c r="E1470" t="s">
        <v>357</v>
      </c>
      <c r="F1470" t="s">
        <v>347</v>
      </c>
      <c r="G1470">
        <v>76</v>
      </c>
      <c r="H1470" s="304">
        <v>0.2667135913</v>
      </c>
    </row>
    <row r="1471" spans="1:8" x14ac:dyDescent="0.25">
      <c r="A1471" t="s">
        <v>201</v>
      </c>
      <c r="B1471" t="s">
        <v>201</v>
      </c>
      <c r="C1471" t="s">
        <v>201</v>
      </c>
      <c r="D1471" t="s">
        <v>62</v>
      </c>
      <c r="E1471" t="s">
        <v>357</v>
      </c>
      <c r="F1471" t="s">
        <v>348</v>
      </c>
      <c r="G1471">
        <v>76</v>
      </c>
      <c r="H1471" s="304">
        <v>0.26</v>
      </c>
    </row>
    <row r="1472" spans="1:8" x14ac:dyDescent="0.25">
      <c r="A1472" t="s">
        <v>201</v>
      </c>
      <c r="B1472" t="s">
        <v>201</v>
      </c>
      <c r="C1472" t="s">
        <v>201</v>
      </c>
      <c r="D1472" t="s">
        <v>63</v>
      </c>
      <c r="E1472" t="s">
        <v>357</v>
      </c>
      <c r="F1472" t="s">
        <v>340</v>
      </c>
      <c r="G1472">
        <v>77</v>
      </c>
      <c r="H1472" s="304">
        <v>2.1187</v>
      </c>
    </row>
    <row r="1473" spans="1:8" x14ac:dyDescent="0.25">
      <c r="A1473" t="s">
        <v>201</v>
      </c>
      <c r="B1473" t="s">
        <v>201</v>
      </c>
      <c r="C1473" t="s">
        <v>201</v>
      </c>
      <c r="D1473" t="s">
        <v>63</v>
      </c>
      <c r="E1473" t="s">
        <v>357</v>
      </c>
      <c r="F1473" t="s">
        <v>341</v>
      </c>
      <c r="G1473">
        <v>77</v>
      </c>
      <c r="H1473" s="304">
        <v>9.8067368999999988E-2</v>
      </c>
    </row>
    <row r="1474" spans="1:8" x14ac:dyDescent="0.25">
      <c r="A1474" t="s">
        <v>201</v>
      </c>
      <c r="B1474" t="s">
        <v>201</v>
      </c>
      <c r="C1474" t="s">
        <v>201</v>
      </c>
      <c r="D1474" t="s">
        <v>63</v>
      </c>
      <c r="E1474" t="s">
        <v>357</v>
      </c>
      <c r="F1474" t="s">
        <v>342</v>
      </c>
      <c r="G1474">
        <v>77</v>
      </c>
      <c r="H1474" s="304">
        <v>0.82523700400000011</v>
      </c>
    </row>
    <row r="1475" spans="1:8" x14ac:dyDescent="0.25">
      <c r="A1475" t="s">
        <v>201</v>
      </c>
      <c r="B1475" t="s">
        <v>201</v>
      </c>
      <c r="C1475" t="s">
        <v>201</v>
      </c>
      <c r="D1475" t="s">
        <v>63</v>
      </c>
      <c r="E1475" t="s">
        <v>357</v>
      </c>
      <c r="F1475" t="s">
        <v>343</v>
      </c>
      <c r="G1475">
        <v>77</v>
      </c>
      <c r="H1475" s="304">
        <v>1.3915303649999997</v>
      </c>
    </row>
    <row r="1476" spans="1:8" x14ac:dyDescent="0.25">
      <c r="A1476" t="s">
        <v>201</v>
      </c>
      <c r="B1476" t="s">
        <v>201</v>
      </c>
      <c r="C1476" t="s">
        <v>201</v>
      </c>
      <c r="D1476" t="s">
        <v>63</v>
      </c>
      <c r="E1476" t="s">
        <v>357</v>
      </c>
      <c r="F1476" t="s">
        <v>344</v>
      </c>
      <c r="G1476">
        <v>77</v>
      </c>
      <c r="H1476" s="304">
        <v>0.57699999999999996</v>
      </c>
    </row>
    <row r="1477" spans="1:8" x14ac:dyDescent="0.25">
      <c r="A1477" t="s">
        <v>201</v>
      </c>
      <c r="B1477" t="s">
        <v>201</v>
      </c>
      <c r="C1477" t="s">
        <v>201</v>
      </c>
      <c r="D1477" t="s">
        <v>63</v>
      </c>
      <c r="E1477" t="s">
        <v>357</v>
      </c>
      <c r="F1477" t="s">
        <v>345</v>
      </c>
      <c r="G1477">
        <v>77</v>
      </c>
      <c r="H1477" s="304">
        <v>0.57699999999999996</v>
      </c>
    </row>
    <row r="1478" spans="1:8" x14ac:dyDescent="0.25">
      <c r="A1478" t="s">
        <v>201</v>
      </c>
      <c r="B1478" t="s">
        <v>201</v>
      </c>
      <c r="C1478" t="s">
        <v>201</v>
      </c>
      <c r="D1478" t="s">
        <v>63</v>
      </c>
      <c r="E1478" t="s">
        <v>357</v>
      </c>
      <c r="F1478" t="s">
        <v>346</v>
      </c>
      <c r="G1478">
        <v>77</v>
      </c>
      <c r="H1478" s="304">
        <v>0.125</v>
      </c>
    </row>
    <row r="1479" spans="1:8" x14ac:dyDescent="0.25">
      <c r="A1479" t="s">
        <v>201</v>
      </c>
      <c r="B1479" t="s">
        <v>201</v>
      </c>
      <c r="C1479" t="s">
        <v>201</v>
      </c>
      <c r="D1479" t="s">
        <v>63</v>
      </c>
      <c r="E1479" t="s">
        <v>357</v>
      </c>
      <c r="F1479" t="s">
        <v>347</v>
      </c>
      <c r="G1479">
        <v>77</v>
      </c>
      <c r="H1479" s="304">
        <v>7.2124999999999995E-2</v>
      </c>
    </row>
    <row r="1480" spans="1:8" x14ac:dyDescent="0.25">
      <c r="A1480" t="s">
        <v>201</v>
      </c>
      <c r="B1480" t="s">
        <v>201</v>
      </c>
      <c r="C1480" t="s">
        <v>201</v>
      </c>
      <c r="D1480" t="s">
        <v>63</v>
      </c>
      <c r="E1480" t="s">
        <v>357</v>
      </c>
      <c r="F1480" t="s">
        <v>348</v>
      </c>
      <c r="G1480">
        <v>77</v>
      </c>
      <c r="H1480" s="304">
        <v>7.2124999999999995E-2</v>
      </c>
    </row>
    <row r="1481" spans="1:8" x14ac:dyDescent="0.25">
      <c r="A1481" t="s">
        <v>201</v>
      </c>
      <c r="B1481" t="s">
        <v>201</v>
      </c>
      <c r="C1481" t="s">
        <v>201</v>
      </c>
      <c r="D1481" t="s">
        <v>64</v>
      </c>
      <c r="E1481" t="s">
        <v>357</v>
      </c>
      <c r="F1481" t="s">
        <v>340</v>
      </c>
      <c r="G1481">
        <v>78</v>
      </c>
      <c r="H1481" s="304">
        <v>1.44756</v>
      </c>
    </row>
    <row r="1482" spans="1:8" x14ac:dyDescent="0.25">
      <c r="A1482" t="s">
        <v>201</v>
      </c>
      <c r="B1482" t="s">
        <v>201</v>
      </c>
      <c r="C1482" t="s">
        <v>201</v>
      </c>
      <c r="D1482" t="s">
        <v>64</v>
      </c>
      <c r="E1482" t="s">
        <v>357</v>
      </c>
      <c r="F1482" t="s">
        <v>341</v>
      </c>
      <c r="G1482">
        <v>78</v>
      </c>
      <c r="H1482" s="304">
        <v>2.6794703000000003E-2</v>
      </c>
    </row>
    <row r="1483" spans="1:8" x14ac:dyDescent="0.25">
      <c r="A1483" t="s">
        <v>201</v>
      </c>
      <c r="B1483" t="s">
        <v>201</v>
      </c>
      <c r="C1483" t="s">
        <v>201</v>
      </c>
      <c r="D1483" t="s">
        <v>64</v>
      </c>
      <c r="E1483" t="s">
        <v>357</v>
      </c>
      <c r="F1483" t="s">
        <v>342</v>
      </c>
      <c r="G1483">
        <v>78</v>
      </c>
      <c r="H1483" s="304">
        <v>0.82217038599999992</v>
      </c>
    </row>
    <row r="1484" spans="1:8" x14ac:dyDescent="0.25">
      <c r="A1484" t="s">
        <v>201</v>
      </c>
      <c r="B1484" t="s">
        <v>201</v>
      </c>
      <c r="C1484" t="s">
        <v>201</v>
      </c>
      <c r="D1484" t="s">
        <v>64</v>
      </c>
      <c r="E1484" t="s">
        <v>357</v>
      </c>
      <c r="F1484" t="s">
        <v>343</v>
      </c>
      <c r="G1484">
        <v>78</v>
      </c>
      <c r="H1484" s="304">
        <v>0.65218431700000001</v>
      </c>
    </row>
    <row r="1485" spans="1:8" x14ac:dyDescent="0.25">
      <c r="A1485" t="s">
        <v>201</v>
      </c>
      <c r="B1485" t="s">
        <v>201</v>
      </c>
      <c r="C1485" t="s">
        <v>201</v>
      </c>
      <c r="D1485" t="s">
        <v>64</v>
      </c>
      <c r="E1485" t="s">
        <v>357</v>
      </c>
      <c r="F1485" t="s">
        <v>344</v>
      </c>
      <c r="G1485">
        <v>78</v>
      </c>
      <c r="H1485" s="304">
        <v>0.14499999999999999</v>
      </c>
    </row>
    <row r="1486" spans="1:8" x14ac:dyDescent="0.25">
      <c r="A1486" t="s">
        <v>201</v>
      </c>
      <c r="B1486" t="s">
        <v>201</v>
      </c>
      <c r="C1486" t="s">
        <v>201</v>
      </c>
      <c r="D1486" t="s">
        <v>64</v>
      </c>
      <c r="E1486" t="s">
        <v>357</v>
      </c>
      <c r="F1486" t="s">
        <v>345</v>
      </c>
      <c r="G1486">
        <v>78</v>
      </c>
      <c r="H1486" s="304">
        <v>0.14499999999999999</v>
      </c>
    </row>
    <row r="1487" spans="1:8" x14ac:dyDescent="0.25">
      <c r="A1487" t="s">
        <v>201</v>
      </c>
      <c r="B1487" t="s">
        <v>201</v>
      </c>
      <c r="C1487" t="s">
        <v>201</v>
      </c>
      <c r="D1487" t="s">
        <v>64</v>
      </c>
      <c r="E1487" t="s">
        <v>357</v>
      </c>
      <c r="F1487" t="s">
        <v>346</v>
      </c>
      <c r="G1487">
        <v>78</v>
      </c>
      <c r="H1487" s="304">
        <v>0.34</v>
      </c>
    </row>
    <row r="1488" spans="1:8" x14ac:dyDescent="0.25">
      <c r="A1488" t="s">
        <v>201</v>
      </c>
      <c r="B1488" t="s">
        <v>201</v>
      </c>
      <c r="C1488" t="s">
        <v>201</v>
      </c>
      <c r="D1488" t="s">
        <v>64</v>
      </c>
      <c r="E1488" t="s">
        <v>357</v>
      </c>
      <c r="F1488" t="s">
        <v>347</v>
      </c>
      <c r="G1488">
        <v>78</v>
      </c>
      <c r="H1488" s="304">
        <v>4.9300000000000004E-2</v>
      </c>
    </row>
    <row r="1489" spans="1:8" x14ac:dyDescent="0.25">
      <c r="A1489" t="s">
        <v>201</v>
      </c>
      <c r="B1489" t="s">
        <v>201</v>
      </c>
      <c r="C1489" t="s">
        <v>201</v>
      </c>
      <c r="D1489" t="s">
        <v>64</v>
      </c>
      <c r="E1489" t="s">
        <v>357</v>
      </c>
      <c r="F1489" t="s">
        <v>348</v>
      </c>
      <c r="G1489">
        <v>78</v>
      </c>
      <c r="H1489" s="304">
        <v>4.9300000000000004E-2</v>
      </c>
    </row>
    <row r="1490" spans="1:8" x14ac:dyDescent="0.25">
      <c r="A1490" t="s">
        <v>201</v>
      </c>
      <c r="B1490" t="s">
        <v>201</v>
      </c>
      <c r="C1490" t="s">
        <v>201</v>
      </c>
      <c r="D1490" t="s">
        <v>65</v>
      </c>
      <c r="E1490" t="s">
        <v>357</v>
      </c>
      <c r="F1490" t="s">
        <v>340</v>
      </c>
      <c r="G1490">
        <v>79</v>
      </c>
      <c r="H1490" s="304">
        <v>2.96</v>
      </c>
    </row>
    <row r="1491" spans="1:8" x14ac:dyDescent="0.25">
      <c r="A1491" t="s">
        <v>201</v>
      </c>
      <c r="B1491" t="s">
        <v>201</v>
      </c>
      <c r="C1491" t="s">
        <v>201</v>
      </c>
      <c r="D1491" t="s">
        <v>65</v>
      </c>
      <c r="E1491" t="s">
        <v>357</v>
      </c>
      <c r="F1491" t="s">
        <v>341</v>
      </c>
      <c r="G1491">
        <v>79</v>
      </c>
      <c r="H1491" s="304">
        <v>0.104982307</v>
      </c>
    </row>
    <row r="1492" spans="1:8" x14ac:dyDescent="0.25">
      <c r="A1492" t="s">
        <v>201</v>
      </c>
      <c r="B1492" t="s">
        <v>201</v>
      </c>
      <c r="C1492" t="s">
        <v>201</v>
      </c>
      <c r="D1492" t="s">
        <v>65</v>
      </c>
      <c r="E1492" t="s">
        <v>357</v>
      </c>
      <c r="F1492" t="s">
        <v>342</v>
      </c>
      <c r="G1492">
        <v>79</v>
      </c>
      <c r="H1492" s="304">
        <v>1.1337459679999997</v>
      </c>
    </row>
    <row r="1493" spans="1:8" x14ac:dyDescent="0.25">
      <c r="A1493" t="s">
        <v>201</v>
      </c>
      <c r="B1493" t="s">
        <v>201</v>
      </c>
      <c r="C1493" t="s">
        <v>201</v>
      </c>
      <c r="D1493" t="s">
        <v>65</v>
      </c>
      <c r="E1493" t="s">
        <v>357</v>
      </c>
      <c r="F1493" t="s">
        <v>343</v>
      </c>
      <c r="G1493">
        <v>79</v>
      </c>
      <c r="H1493" s="304">
        <v>1.7549999999999999</v>
      </c>
    </row>
    <row r="1494" spans="1:8" x14ac:dyDescent="0.25">
      <c r="A1494" t="s">
        <v>201</v>
      </c>
      <c r="B1494" t="s">
        <v>201</v>
      </c>
      <c r="C1494" t="s">
        <v>201</v>
      </c>
      <c r="D1494" t="s">
        <v>65</v>
      </c>
      <c r="E1494" t="s">
        <v>357</v>
      </c>
      <c r="F1494" t="s">
        <v>344</v>
      </c>
      <c r="G1494">
        <v>79</v>
      </c>
      <c r="H1494" s="304">
        <v>1.5275508485666232</v>
      </c>
    </row>
    <row r="1495" spans="1:8" x14ac:dyDescent="0.25">
      <c r="A1495" t="s">
        <v>201</v>
      </c>
      <c r="B1495" t="s">
        <v>201</v>
      </c>
      <c r="C1495" t="s">
        <v>201</v>
      </c>
      <c r="D1495" t="s">
        <v>65</v>
      </c>
      <c r="E1495" t="s">
        <v>357</v>
      </c>
      <c r="F1495" t="s">
        <v>345</v>
      </c>
      <c r="G1495">
        <v>79</v>
      </c>
      <c r="H1495" s="304">
        <v>1.4323544536223152</v>
      </c>
    </row>
    <row r="1496" spans="1:8" x14ac:dyDescent="0.25">
      <c r="A1496" t="s">
        <v>201</v>
      </c>
      <c r="B1496" t="s">
        <v>201</v>
      </c>
      <c r="C1496" t="s">
        <v>201</v>
      </c>
      <c r="D1496" t="s">
        <v>65</v>
      </c>
      <c r="E1496" t="s">
        <v>357</v>
      </c>
      <c r="F1496" t="s">
        <v>346</v>
      </c>
      <c r="G1496">
        <v>79</v>
      </c>
      <c r="H1496" s="304">
        <v>0.623</v>
      </c>
    </row>
    <row r="1497" spans="1:8" x14ac:dyDescent="0.25">
      <c r="A1497" t="s">
        <v>201</v>
      </c>
      <c r="B1497" t="s">
        <v>201</v>
      </c>
      <c r="C1497" t="s">
        <v>201</v>
      </c>
      <c r="D1497" t="s">
        <v>65</v>
      </c>
      <c r="E1497" t="s">
        <v>357</v>
      </c>
      <c r="F1497" t="s">
        <v>347</v>
      </c>
      <c r="G1497">
        <v>79</v>
      </c>
      <c r="H1497" s="304">
        <v>0.95166417865700625</v>
      </c>
    </row>
    <row r="1498" spans="1:8" x14ac:dyDescent="0.25">
      <c r="A1498" t="s">
        <v>201</v>
      </c>
      <c r="B1498" t="s">
        <v>201</v>
      </c>
      <c r="C1498" t="s">
        <v>201</v>
      </c>
      <c r="D1498" t="s">
        <v>65</v>
      </c>
      <c r="E1498" t="s">
        <v>357</v>
      </c>
      <c r="F1498" t="s">
        <v>348</v>
      </c>
      <c r="G1498">
        <v>79</v>
      </c>
      <c r="H1498" s="304">
        <v>0.8923568246067024</v>
      </c>
    </row>
    <row r="1499" spans="1:8" x14ac:dyDescent="0.25">
      <c r="A1499" t="s">
        <v>201</v>
      </c>
      <c r="B1499" t="s">
        <v>201</v>
      </c>
      <c r="C1499" t="s">
        <v>201</v>
      </c>
      <c r="D1499" t="s">
        <v>66</v>
      </c>
      <c r="E1499" t="s">
        <v>357</v>
      </c>
      <c r="F1499" t="s">
        <v>344</v>
      </c>
      <c r="G1499">
        <v>80</v>
      </c>
      <c r="H1499" s="304">
        <v>5.4</v>
      </c>
    </row>
    <row r="1500" spans="1:8" x14ac:dyDescent="0.25">
      <c r="A1500" t="s">
        <v>201</v>
      </c>
      <c r="B1500" t="s">
        <v>201</v>
      </c>
      <c r="C1500" t="s">
        <v>201</v>
      </c>
      <c r="D1500" t="s">
        <v>66</v>
      </c>
      <c r="E1500" t="s">
        <v>357</v>
      </c>
      <c r="F1500" t="s">
        <v>345</v>
      </c>
      <c r="G1500">
        <v>80</v>
      </c>
      <c r="H1500" s="304">
        <v>5.4</v>
      </c>
    </row>
    <row r="1501" spans="1:8" x14ac:dyDescent="0.25">
      <c r="A1501" t="s">
        <v>201</v>
      </c>
      <c r="B1501" t="s">
        <v>201</v>
      </c>
      <c r="C1501" t="s">
        <v>201</v>
      </c>
      <c r="D1501" t="s">
        <v>66</v>
      </c>
      <c r="E1501" t="s">
        <v>357</v>
      </c>
      <c r="F1501" t="s">
        <v>346</v>
      </c>
      <c r="G1501">
        <v>80</v>
      </c>
      <c r="H1501" s="304">
        <v>9.5000000000000001E-2</v>
      </c>
    </row>
    <row r="1502" spans="1:8" x14ac:dyDescent="0.25">
      <c r="A1502" t="s">
        <v>201</v>
      </c>
      <c r="B1502" t="s">
        <v>201</v>
      </c>
      <c r="C1502" t="s">
        <v>201</v>
      </c>
      <c r="D1502" t="s">
        <v>66</v>
      </c>
      <c r="E1502" t="s">
        <v>357</v>
      </c>
      <c r="F1502" t="s">
        <v>347</v>
      </c>
      <c r="G1502">
        <v>80</v>
      </c>
      <c r="H1502" s="304">
        <v>0.51300000000000001</v>
      </c>
    </row>
    <row r="1503" spans="1:8" x14ac:dyDescent="0.25">
      <c r="A1503" t="s">
        <v>201</v>
      </c>
      <c r="B1503" t="s">
        <v>201</v>
      </c>
      <c r="C1503" t="s">
        <v>201</v>
      </c>
      <c r="D1503" t="s">
        <v>66</v>
      </c>
      <c r="E1503" t="s">
        <v>357</v>
      </c>
      <c r="F1503" t="s">
        <v>348</v>
      </c>
      <c r="G1503">
        <v>80</v>
      </c>
      <c r="H1503" s="304">
        <v>0.51300000000000001</v>
      </c>
    </row>
    <row r="1504" spans="1:8" x14ac:dyDescent="0.25">
      <c r="A1504" t="s">
        <v>214</v>
      </c>
      <c r="B1504" t="s">
        <v>214</v>
      </c>
      <c r="C1504" t="s">
        <v>214</v>
      </c>
      <c r="D1504" t="s">
        <v>68</v>
      </c>
      <c r="E1504" t="s">
        <v>357</v>
      </c>
      <c r="F1504" t="s">
        <v>340</v>
      </c>
      <c r="G1504">
        <v>84</v>
      </c>
      <c r="H1504" s="304">
        <v>617.64271089142585</v>
      </c>
    </row>
    <row r="1505" spans="1:8" x14ac:dyDescent="0.25">
      <c r="A1505" t="s">
        <v>214</v>
      </c>
      <c r="B1505" t="s">
        <v>214</v>
      </c>
      <c r="C1505" t="s">
        <v>214</v>
      </c>
      <c r="D1505" t="s">
        <v>68</v>
      </c>
      <c r="E1505" t="s">
        <v>357</v>
      </c>
      <c r="F1505" t="s">
        <v>343</v>
      </c>
      <c r="G1505">
        <v>84</v>
      </c>
      <c r="H1505" s="304">
        <v>617.64271089142585</v>
      </c>
    </row>
    <row r="1506" spans="1:8" x14ac:dyDescent="0.25">
      <c r="A1506" t="s">
        <v>214</v>
      </c>
      <c r="B1506" t="s">
        <v>214</v>
      </c>
      <c r="C1506" t="s">
        <v>214</v>
      </c>
      <c r="D1506" t="s">
        <v>68</v>
      </c>
      <c r="E1506" t="s">
        <v>357</v>
      </c>
      <c r="F1506" t="s">
        <v>344</v>
      </c>
      <c r="G1506">
        <v>84</v>
      </c>
      <c r="H1506" s="304">
        <v>617.64271089142585</v>
      </c>
    </row>
    <row r="1507" spans="1:8" x14ac:dyDescent="0.25">
      <c r="A1507" t="s">
        <v>214</v>
      </c>
      <c r="B1507" t="s">
        <v>214</v>
      </c>
      <c r="C1507" t="s">
        <v>214</v>
      </c>
      <c r="D1507" t="s">
        <v>68</v>
      </c>
      <c r="E1507" t="s">
        <v>357</v>
      </c>
      <c r="F1507" t="s">
        <v>345</v>
      </c>
      <c r="G1507">
        <v>84</v>
      </c>
      <c r="H1507" s="304">
        <v>617.64271089142585</v>
      </c>
    </row>
    <row r="1508" spans="1:8" x14ac:dyDescent="0.25">
      <c r="A1508" t="s">
        <v>214</v>
      </c>
      <c r="B1508" t="s">
        <v>214</v>
      </c>
      <c r="C1508" t="s">
        <v>214</v>
      </c>
      <c r="D1508" t="s">
        <v>68</v>
      </c>
      <c r="E1508" t="s">
        <v>357</v>
      </c>
      <c r="F1508" t="s">
        <v>346</v>
      </c>
      <c r="G1508">
        <v>84</v>
      </c>
      <c r="H1508" s="304">
        <v>2.5972429865201825E-2</v>
      </c>
    </row>
    <row r="1509" spans="1:8" x14ac:dyDescent="0.25">
      <c r="A1509" t="s">
        <v>214</v>
      </c>
      <c r="B1509" t="s">
        <v>214</v>
      </c>
      <c r="C1509" t="s">
        <v>214</v>
      </c>
      <c r="D1509" t="s">
        <v>68</v>
      </c>
      <c r="E1509" t="s">
        <v>357</v>
      </c>
      <c r="F1509" t="s">
        <v>347</v>
      </c>
      <c r="G1509">
        <v>84</v>
      </c>
      <c r="H1509" s="304">
        <v>16.041681990380685</v>
      </c>
    </row>
    <row r="1510" spans="1:8" x14ac:dyDescent="0.25">
      <c r="A1510" t="s">
        <v>214</v>
      </c>
      <c r="B1510" t="s">
        <v>214</v>
      </c>
      <c r="C1510" t="s">
        <v>214</v>
      </c>
      <c r="D1510" t="s">
        <v>68</v>
      </c>
      <c r="E1510" t="s">
        <v>357</v>
      </c>
      <c r="F1510" t="s">
        <v>348</v>
      </c>
      <c r="G1510">
        <v>84</v>
      </c>
      <c r="H1510" s="304">
        <v>16.041681990380685</v>
      </c>
    </row>
    <row r="1511" spans="1:8" x14ac:dyDescent="0.25">
      <c r="A1511" t="s">
        <v>214</v>
      </c>
      <c r="B1511" t="s">
        <v>214</v>
      </c>
      <c r="C1511" t="s">
        <v>214</v>
      </c>
      <c r="D1511" t="s">
        <v>69</v>
      </c>
      <c r="E1511" t="s">
        <v>357</v>
      </c>
      <c r="F1511" t="s">
        <v>340</v>
      </c>
      <c r="G1511">
        <v>85</v>
      </c>
      <c r="H1511" s="304">
        <v>255.35285999999999</v>
      </c>
    </row>
    <row r="1512" spans="1:8" x14ac:dyDescent="0.25">
      <c r="A1512" t="s">
        <v>214</v>
      </c>
      <c r="B1512" t="s">
        <v>214</v>
      </c>
      <c r="C1512" t="s">
        <v>214</v>
      </c>
      <c r="D1512" t="s">
        <v>69</v>
      </c>
      <c r="E1512" t="s">
        <v>357</v>
      </c>
      <c r="F1512" t="s">
        <v>343</v>
      </c>
      <c r="G1512">
        <v>85</v>
      </c>
      <c r="H1512" s="304">
        <v>255.35285999999999</v>
      </c>
    </row>
    <row r="1513" spans="1:8" x14ac:dyDescent="0.25">
      <c r="A1513" t="s">
        <v>214</v>
      </c>
      <c r="B1513" t="s">
        <v>214</v>
      </c>
      <c r="C1513" t="s">
        <v>214</v>
      </c>
      <c r="D1513" t="s">
        <v>69</v>
      </c>
      <c r="E1513" t="s">
        <v>357</v>
      </c>
      <c r="F1513" t="s">
        <v>344</v>
      </c>
      <c r="G1513">
        <v>85</v>
      </c>
      <c r="H1513" s="304">
        <v>255.35285999999999</v>
      </c>
    </row>
    <row r="1514" spans="1:8" x14ac:dyDescent="0.25">
      <c r="A1514" t="s">
        <v>214</v>
      </c>
      <c r="B1514" t="s">
        <v>214</v>
      </c>
      <c r="C1514" t="s">
        <v>214</v>
      </c>
      <c r="D1514" t="s">
        <v>69</v>
      </c>
      <c r="E1514" t="s">
        <v>357</v>
      </c>
      <c r="F1514" t="s">
        <v>345</v>
      </c>
      <c r="G1514">
        <v>85</v>
      </c>
      <c r="H1514" s="304">
        <v>255.35285999999999</v>
      </c>
    </row>
    <row r="1515" spans="1:8" x14ac:dyDescent="0.25">
      <c r="A1515" t="s">
        <v>214</v>
      </c>
      <c r="B1515" t="s">
        <v>214</v>
      </c>
      <c r="C1515" t="s">
        <v>214</v>
      </c>
      <c r="D1515" t="s">
        <v>69</v>
      </c>
      <c r="E1515" t="s">
        <v>357</v>
      </c>
      <c r="F1515" t="s">
        <v>346</v>
      </c>
      <c r="G1515">
        <v>85</v>
      </c>
      <c r="H1515" s="304">
        <v>2.9487499999999996E-2</v>
      </c>
    </row>
    <row r="1516" spans="1:8" x14ac:dyDescent="0.25">
      <c r="A1516" t="s">
        <v>214</v>
      </c>
      <c r="B1516" t="s">
        <v>214</v>
      </c>
      <c r="C1516" t="s">
        <v>214</v>
      </c>
      <c r="D1516" t="s">
        <v>69</v>
      </c>
      <c r="E1516" t="s">
        <v>357</v>
      </c>
      <c r="F1516" t="s">
        <v>347</v>
      </c>
      <c r="G1516">
        <v>85</v>
      </c>
      <c r="H1516" s="304">
        <v>7.5297174592499987</v>
      </c>
    </row>
    <row r="1517" spans="1:8" x14ac:dyDescent="0.25">
      <c r="A1517" t="s">
        <v>214</v>
      </c>
      <c r="B1517" t="s">
        <v>214</v>
      </c>
      <c r="C1517" t="s">
        <v>214</v>
      </c>
      <c r="D1517" t="s">
        <v>69</v>
      </c>
      <c r="E1517" t="s">
        <v>357</v>
      </c>
      <c r="F1517" t="s">
        <v>348</v>
      </c>
      <c r="G1517">
        <v>85</v>
      </c>
      <c r="H1517" s="304">
        <v>7.5297174592499987</v>
      </c>
    </row>
    <row r="1518" spans="1:8" x14ac:dyDescent="0.25">
      <c r="A1518" t="s">
        <v>214</v>
      </c>
      <c r="B1518" t="s">
        <v>214</v>
      </c>
      <c r="C1518" t="s">
        <v>214</v>
      </c>
      <c r="D1518" t="s">
        <v>70</v>
      </c>
      <c r="E1518" t="s">
        <v>357</v>
      </c>
      <c r="F1518" t="s">
        <v>340</v>
      </c>
      <c r="G1518">
        <v>86</v>
      </c>
      <c r="H1518" s="304">
        <v>84.922430251431479</v>
      </c>
    </row>
    <row r="1519" spans="1:8" x14ac:dyDescent="0.25">
      <c r="A1519" t="s">
        <v>214</v>
      </c>
      <c r="B1519" t="s">
        <v>214</v>
      </c>
      <c r="C1519" t="s">
        <v>214</v>
      </c>
      <c r="D1519" t="s">
        <v>70</v>
      </c>
      <c r="E1519" t="s">
        <v>357</v>
      </c>
      <c r="F1519" t="s">
        <v>343</v>
      </c>
      <c r="G1519">
        <v>86</v>
      </c>
      <c r="H1519" s="304">
        <v>84.922430251431479</v>
      </c>
    </row>
    <row r="1520" spans="1:8" x14ac:dyDescent="0.25">
      <c r="A1520" t="s">
        <v>214</v>
      </c>
      <c r="B1520" t="s">
        <v>214</v>
      </c>
      <c r="C1520" t="s">
        <v>214</v>
      </c>
      <c r="D1520" t="s">
        <v>70</v>
      </c>
      <c r="E1520" t="s">
        <v>357</v>
      </c>
      <c r="F1520" t="s">
        <v>344</v>
      </c>
      <c r="G1520">
        <v>86</v>
      </c>
      <c r="H1520" s="304">
        <v>84.922430251431479</v>
      </c>
    </row>
    <row r="1521" spans="1:8" x14ac:dyDescent="0.25">
      <c r="A1521" t="s">
        <v>214</v>
      </c>
      <c r="B1521" t="s">
        <v>214</v>
      </c>
      <c r="C1521" t="s">
        <v>214</v>
      </c>
      <c r="D1521" t="s">
        <v>70</v>
      </c>
      <c r="E1521" t="s">
        <v>357</v>
      </c>
      <c r="F1521" t="s">
        <v>345</v>
      </c>
      <c r="G1521">
        <v>86</v>
      </c>
      <c r="H1521" s="304">
        <v>84.922430251431479</v>
      </c>
    </row>
    <row r="1522" spans="1:8" x14ac:dyDescent="0.25">
      <c r="A1522" t="s">
        <v>214</v>
      </c>
      <c r="B1522" t="s">
        <v>214</v>
      </c>
      <c r="C1522" t="s">
        <v>214</v>
      </c>
      <c r="D1522" t="s">
        <v>70</v>
      </c>
      <c r="E1522" t="s">
        <v>357</v>
      </c>
      <c r="F1522" t="s">
        <v>346</v>
      </c>
      <c r="G1522">
        <v>86</v>
      </c>
      <c r="H1522" s="304">
        <v>7.2099999999999997E-2</v>
      </c>
    </row>
    <row r="1523" spans="1:8" x14ac:dyDescent="0.25">
      <c r="A1523" t="s">
        <v>214</v>
      </c>
      <c r="B1523" t="s">
        <v>214</v>
      </c>
      <c r="C1523" t="s">
        <v>214</v>
      </c>
      <c r="D1523" t="s">
        <v>70</v>
      </c>
      <c r="E1523" t="s">
        <v>357</v>
      </c>
      <c r="F1523" t="s">
        <v>347</v>
      </c>
      <c r="G1523">
        <v>86</v>
      </c>
      <c r="H1523" s="304">
        <v>6.1229072211282096</v>
      </c>
    </row>
    <row r="1524" spans="1:8" x14ac:dyDescent="0.25">
      <c r="A1524" t="s">
        <v>214</v>
      </c>
      <c r="B1524" t="s">
        <v>214</v>
      </c>
      <c r="C1524" t="s">
        <v>214</v>
      </c>
      <c r="D1524" t="s">
        <v>70</v>
      </c>
      <c r="E1524" t="s">
        <v>357</v>
      </c>
      <c r="F1524" t="s">
        <v>348</v>
      </c>
      <c r="G1524">
        <v>86</v>
      </c>
      <c r="H1524" s="304">
        <v>6.1229072211282096</v>
      </c>
    </row>
    <row r="1525" spans="1:8" x14ac:dyDescent="0.25">
      <c r="A1525" t="s">
        <v>214</v>
      </c>
      <c r="B1525" t="s">
        <v>214</v>
      </c>
      <c r="C1525" t="s">
        <v>214</v>
      </c>
      <c r="D1525" t="s">
        <v>71</v>
      </c>
      <c r="E1525" t="s">
        <v>357</v>
      </c>
      <c r="F1525" t="s">
        <v>340</v>
      </c>
      <c r="G1525">
        <v>87</v>
      </c>
      <c r="H1525" s="304">
        <v>3.4380000000000002</v>
      </c>
    </row>
    <row r="1526" spans="1:8" x14ac:dyDescent="0.25">
      <c r="A1526" t="s">
        <v>214</v>
      </c>
      <c r="B1526" t="s">
        <v>214</v>
      </c>
      <c r="C1526" t="s">
        <v>214</v>
      </c>
      <c r="D1526" t="s">
        <v>71</v>
      </c>
      <c r="E1526" t="s">
        <v>357</v>
      </c>
      <c r="F1526" t="s">
        <v>341</v>
      </c>
      <c r="G1526">
        <v>87</v>
      </c>
      <c r="H1526" s="304">
        <v>3.4577321000000008E-2</v>
      </c>
    </row>
    <row r="1527" spans="1:8" x14ac:dyDescent="0.25">
      <c r="A1527" t="s">
        <v>214</v>
      </c>
      <c r="B1527" t="s">
        <v>214</v>
      </c>
      <c r="C1527" t="s">
        <v>214</v>
      </c>
      <c r="D1527" t="s">
        <v>71</v>
      </c>
      <c r="E1527" t="s">
        <v>357</v>
      </c>
      <c r="F1527" t="s">
        <v>342</v>
      </c>
      <c r="G1527">
        <v>87</v>
      </c>
      <c r="H1527" s="304">
        <v>2.1837080030000005</v>
      </c>
    </row>
    <row r="1528" spans="1:8" x14ac:dyDescent="0.25">
      <c r="A1528" t="s">
        <v>214</v>
      </c>
      <c r="B1528" t="s">
        <v>214</v>
      </c>
      <c r="C1528" t="s">
        <v>214</v>
      </c>
      <c r="D1528" t="s">
        <v>71</v>
      </c>
      <c r="E1528" t="s">
        <v>357</v>
      </c>
      <c r="F1528" t="s">
        <v>343</v>
      </c>
      <c r="G1528">
        <v>87</v>
      </c>
      <c r="H1528" s="304">
        <v>1.2888693179999997</v>
      </c>
    </row>
    <row r="1529" spans="1:8" x14ac:dyDescent="0.25">
      <c r="A1529" t="s">
        <v>214</v>
      </c>
      <c r="B1529" t="s">
        <v>214</v>
      </c>
      <c r="C1529" t="s">
        <v>214</v>
      </c>
      <c r="D1529" t="s">
        <v>71</v>
      </c>
      <c r="E1529" t="s">
        <v>357</v>
      </c>
      <c r="F1529" t="s">
        <v>344</v>
      </c>
      <c r="G1529">
        <v>87</v>
      </c>
      <c r="H1529" s="304">
        <v>1.2888693179999997</v>
      </c>
    </row>
    <row r="1530" spans="1:8" x14ac:dyDescent="0.25">
      <c r="A1530" t="s">
        <v>214</v>
      </c>
      <c r="B1530" t="s">
        <v>214</v>
      </c>
      <c r="C1530" t="s">
        <v>214</v>
      </c>
      <c r="D1530" t="s">
        <v>71</v>
      </c>
      <c r="E1530" t="s">
        <v>357</v>
      </c>
      <c r="F1530" t="s">
        <v>345</v>
      </c>
      <c r="G1530">
        <v>87</v>
      </c>
      <c r="H1530" s="304">
        <v>1.2888693179999997</v>
      </c>
    </row>
    <row r="1531" spans="1:8" x14ac:dyDescent="0.25">
      <c r="A1531" t="s">
        <v>214</v>
      </c>
      <c r="B1531" t="s">
        <v>214</v>
      </c>
      <c r="C1531" t="s">
        <v>214</v>
      </c>
      <c r="D1531" t="s">
        <v>71</v>
      </c>
      <c r="E1531" t="s">
        <v>357</v>
      </c>
      <c r="F1531" t="s">
        <v>346</v>
      </c>
      <c r="G1531">
        <v>87</v>
      </c>
      <c r="H1531" s="304">
        <v>0.17</v>
      </c>
    </row>
    <row r="1532" spans="1:8" x14ac:dyDescent="0.25">
      <c r="A1532" t="s">
        <v>214</v>
      </c>
      <c r="B1532" t="s">
        <v>214</v>
      </c>
      <c r="C1532" t="s">
        <v>214</v>
      </c>
      <c r="D1532" t="s">
        <v>71</v>
      </c>
      <c r="E1532" t="s">
        <v>357</v>
      </c>
      <c r="F1532" t="s">
        <v>347</v>
      </c>
      <c r="G1532">
        <v>87</v>
      </c>
      <c r="H1532" s="304">
        <v>0.21910778405999998</v>
      </c>
    </row>
    <row r="1533" spans="1:8" x14ac:dyDescent="0.25">
      <c r="A1533" t="s">
        <v>214</v>
      </c>
      <c r="B1533" t="s">
        <v>214</v>
      </c>
      <c r="C1533" t="s">
        <v>214</v>
      </c>
      <c r="D1533" t="s">
        <v>71</v>
      </c>
      <c r="E1533" t="s">
        <v>357</v>
      </c>
      <c r="F1533" t="s">
        <v>348</v>
      </c>
      <c r="G1533">
        <v>87</v>
      </c>
      <c r="H1533" s="304">
        <v>0.21910778405999998</v>
      </c>
    </row>
    <row r="1534" spans="1:8" x14ac:dyDescent="0.25">
      <c r="A1534" t="s">
        <v>338</v>
      </c>
      <c r="B1534" t="s">
        <v>116</v>
      </c>
      <c r="C1534" t="s">
        <v>116</v>
      </c>
      <c r="D1534" t="s">
        <v>248</v>
      </c>
      <c r="E1534" t="s">
        <v>358</v>
      </c>
      <c r="F1534" t="s">
        <v>340</v>
      </c>
      <c r="G1534">
        <v>11</v>
      </c>
      <c r="H1534" s="304">
        <v>131.12555031399998</v>
      </c>
    </row>
    <row r="1535" spans="1:8" x14ac:dyDescent="0.25">
      <c r="A1535" t="s">
        <v>338</v>
      </c>
      <c r="B1535" t="s">
        <v>116</v>
      </c>
      <c r="C1535" t="s">
        <v>116</v>
      </c>
      <c r="D1535" t="s">
        <v>248</v>
      </c>
      <c r="E1535" t="s">
        <v>358</v>
      </c>
      <c r="F1535" t="s">
        <v>341</v>
      </c>
      <c r="G1535">
        <v>11</v>
      </c>
      <c r="H1535" s="304">
        <v>2.7303618869999999</v>
      </c>
    </row>
    <row r="1536" spans="1:8" x14ac:dyDescent="0.25">
      <c r="A1536" t="s">
        <v>338</v>
      </c>
      <c r="B1536" t="s">
        <v>116</v>
      </c>
      <c r="C1536" t="s">
        <v>116</v>
      </c>
      <c r="D1536" t="s">
        <v>248</v>
      </c>
      <c r="E1536" t="s">
        <v>358</v>
      </c>
      <c r="F1536" t="s">
        <v>342</v>
      </c>
      <c r="G1536">
        <v>11</v>
      </c>
      <c r="H1536" s="304">
        <v>36.870737443000003</v>
      </c>
    </row>
    <row r="1537" spans="1:8" x14ac:dyDescent="0.25">
      <c r="A1537" t="s">
        <v>338</v>
      </c>
      <c r="B1537" t="s">
        <v>116</v>
      </c>
      <c r="C1537" t="s">
        <v>116</v>
      </c>
      <c r="D1537" t="s">
        <v>248</v>
      </c>
      <c r="E1537" t="s">
        <v>358</v>
      </c>
      <c r="F1537" t="s">
        <v>343</v>
      </c>
      <c r="G1537">
        <v>11</v>
      </c>
      <c r="H1537" s="304">
        <v>96.985174757999971</v>
      </c>
    </row>
    <row r="1538" spans="1:8" x14ac:dyDescent="0.25">
      <c r="A1538" t="s">
        <v>338</v>
      </c>
      <c r="B1538" t="s">
        <v>116</v>
      </c>
      <c r="C1538" t="s">
        <v>116</v>
      </c>
      <c r="D1538" t="s">
        <v>248</v>
      </c>
      <c r="E1538" t="s">
        <v>358</v>
      </c>
      <c r="F1538" t="s">
        <v>344</v>
      </c>
      <c r="G1538">
        <v>11</v>
      </c>
      <c r="H1538" s="304">
        <v>40.5</v>
      </c>
    </row>
    <row r="1539" spans="1:8" x14ac:dyDescent="0.25">
      <c r="A1539" t="s">
        <v>338</v>
      </c>
      <c r="B1539" t="s">
        <v>116</v>
      </c>
      <c r="C1539" t="s">
        <v>116</v>
      </c>
      <c r="D1539" t="s">
        <v>248</v>
      </c>
      <c r="E1539" t="s">
        <v>358</v>
      </c>
      <c r="F1539" t="s">
        <v>345</v>
      </c>
      <c r="G1539">
        <v>11</v>
      </c>
      <c r="H1539" s="304">
        <v>37.769638112999999</v>
      </c>
    </row>
    <row r="1540" spans="1:8" x14ac:dyDescent="0.25">
      <c r="A1540" t="s">
        <v>338</v>
      </c>
      <c r="B1540" t="s">
        <v>116</v>
      </c>
      <c r="C1540" t="s">
        <v>116</v>
      </c>
      <c r="D1540" t="s">
        <v>248</v>
      </c>
      <c r="E1540" t="s">
        <v>358</v>
      </c>
      <c r="F1540" t="s">
        <v>346</v>
      </c>
      <c r="G1540">
        <v>11</v>
      </c>
      <c r="H1540" s="304">
        <v>0.11</v>
      </c>
    </row>
    <row r="1541" spans="1:8" x14ac:dyDescent="0.25">
      <c r="A1541" t="s">
        <v>338</v>
      </c>
      <c r="B1541" t="s">
        <v>116</v>
      </c>
      <c r="C1541" t="s">
        <v>116</v>
      </c>
      <c r="D1541" t="s">
        <v>248</v>
      </c>
      <c r="E1541" t="s">
        <v>358</v>
      </c>
      <c r="F1541" t="s">
        <v>347</v>
      </c>
      <c r="G1541">
        <v>11</v>
      </c>
      <c r="H1541" s="304">
        <v>4.4550000000000001</v>
      </c>
    </row>
    <row r="1542" spans="1:8" x14ac:dyDescent="0.25">
      <c r="A1542" t="s">
        <v>338</v>
      </c>
      <c r="B1542" t="s">
        <v>116</v>
      </c>
      <c r="C1542" t="s">
        <v>116</v>
      </c>
      <c r="D1542" t="s">
        <v>248</v>
      </c>
      <c r="E1542" t="s">
        <v>358</v>
      </c>
      <c r="F1542" t="s">
        <v>348</v>
      </c>
      <c r="G1542">
        <v>11</v>
      </c>
      <c r="H1542" s="304">
        <v>4.1546601924299997</v>
      </c>
    </row>
    <row r="1543" spans="1:8" x14ac:dyDescent="0.25">
      <c r="A1543" t="s">
        <v>338</v>
      </c>
      <c r="B1543" t="s">
        <v>116</v>
      </c>
      <c r="C1543" t="s">
        <v>116</v>
      </c>
      <c r="D1543" t="s">
        <v>125</v>
      </c>
      <c r="E1543" t="s">
        <v>358</v>
      </c>
      <c r="F1543" t="s">
        <v>340</v>
      </c>
      <c r="G1543">
        <v>12</v>
      </c>
      <c r="H1543" s="304">
        <v>55.041932700000004</v>
      </c>
    </row>
    <row r="1544" spans="1:8" x14ac:dyDescent="0.25">
      <c r="A1544" t="s">
        <v>338</v>
      </c>
      <c r="B1544" t="s">
        <v>116</v>
      </c>
      <c r="C1544" t="s">
        <v>116</v>
      </c>
      <c r="D1544" t="s">
        <v>125</v>
      </c>
      <c r="E1544" t="s">
        <v>358</v>
      </c>
      <c r="F1544" t="s">
        <v>341</v>
      </c>
      <c r="G1544">
        <v>12</v>
      </c>
      <c r="H1544" s="304">
        <v>1.891836429</v>
      </c>
    </row>
    <row r="1545" spans="1:8" x14ac:dyDescent="0.25">
      <c r="A1545" t="s">
        <v>338</v>
      </c>
      <c r="B1545" t="s">
        <v>116</v>
      </c>
      <c r="C1545" t="s">
        <v>116</v>
      </c>
      <c r="D1545" t="s">
        <v>125</v>
      </c>
      <c r="E1545" t="s">
        <v>358</v>
      </c>
      <c r="F1545" t="s">
        <v>342</v>
      </c>
      <c r="G1545">
        <v>12</v>
      </c>
      <c r="H1545" s="304">
        <v>10.520487842</v>
      </c>
    </row>
    <row r="1546" spans="1:8" x14ac:dyDescent="0.25">
      <c r="A1546" t="s">
        <v>338</v>
      </c>
      <c r="B1546" t="s">
        <v>116</v>
      </c>
      <c r="C1546" t="s">
        <v>116</v>
      </c>
      <c r="D1546" t="s">
        <v>125</v>
      </c>
      <c r="E1546" t="s">
        <v>358</v>
      </c>
      <c r="F1546" t="s">
        <v>343</v>
      </c>
      <c r="G1546">
        <v>12</v>
      </c>
      <c r="H1546" s="304">
        <v>46.413281287000004</v>
      </c>
    </row>
    <row r="1547" spans="1:8" x14ac:dyDescent="0.25">
      <c r="A1547" t="s">
        <v>338</v>
      </c>
      <c r="B1547" t="s">
        <v>116</v>
      </c>
      <c r="C1547" t="s">
        <v>116</v>
      </c>
      <c r="D1547" t="s">
        <v>125</v>
      </c>
      <c r="E1547" t="s">
        <v>358</v>
      </c>
      <c r="F1547" t="s">
        <v>344</v>
      </c>
      <c r="G1547">
        <v>12</v>
      </c>
      <c r="H1547" s="304">
        <v>34.5</v>
      </c>
    </row>
    <row r="1548" spans="1:8" x14ac:dyDescent="0.25">
      <c r="A1548" t="s">
        <v>338</v>
      </c>
      <c r="B1548" t="s">
        <v>116</v>
      </c>
      <c r="C1548" t="s">
        <v>116</v>
      </c>
      <c r="D1548" t="s">
        <v>125</v>
      </c>
      <c r="E1548" t="s">
        <v>358</v>
      </c>
      <c r="F1548" t="s">
        <v>345</v>
      </c>
      <c r="G1548">
        <v>12</v>
      </c>
      <c r="H1548" s="304">
        <v>34.5</v>
      </c>
    </row>
    <row r="1549" spans="1:8" x14ac:dyDescent="0.25">
      <c r="A1549" t="s">
        <v>338</v>
      </c>
      <c r="B1549" t="s">
        <v>116</v>
      </c>
      <c r="C1549" t="s">
        <v>116</v>
      </c>
      <c r="D1549" t="s">
        <v>125</v>
      </c>
      <c r="E1549" t="s">
        <v>358</v>
      </c>
      <c r="F1549" t="s">
        <v>346</v>
      </c>
      <c r="G1549">
        <v>12</v>
      </c>
      <c r="H1549" s="304">
        <v>0.1</v>
      </c>
    </row>
    <row r="1550" spans="1:8" x14ac:dyDescent="0.25">
      <c r="A1550" t="s">
        <v>338</v>
      </c>
      <c r="B1550" t="s">
        <v>116</v>
      </c>
      <c r="C1550" t="s">
        <v>116</v>
      </c>
      <c r="D1550" t="s">
        <v>125</v>
      </c>
      <c r="E1550" t="s">
        <v>358</v>
      </c>
      <c r="F1550" t="s">
        <v>347</v>
      </c>
      <c r="G1550">
        <v>12</v>
      </c>
      <c r="H1550" s="304">
        <v>3.45</v>
      </c>
    </row>
    <row r="1551" spans="1:8" x14ac:dyDescent="0.25">
      <c r="A1551" t="s">
        <v>338</v>
      </c>
      <c r="B1551" t="s">
        <v>116</v>
      </c>
      <c r="C1551" t="s">
        <v>116</v>
      </c>
      <c r="D1551" t="s">
        <v>125</v>
      </c>
      <c r="E1551" t="s">
        <v>358</v>
      </c>
      <c r="F1551" t="s">
        <v>348</v>
      </c>
      <c r="G1551">
        <v>12</v>
      </c>
      <c r="H1551" s="304">
        <v>3.45</v>
      </c>
    </row>
    <row r="1552" spans="1:8" x14ac:dyDescent="0.25">
      <c r="A1552" t="s">
        <v>338</v>
      </c>
      <c r="B1552" t="s">
        <v>116</v>
      </c>
      <c r="C1552" t="s">
        <v>116</v>
      </c>
      <c r="D1552" t="s">
        <v>249</v>
      </c>
      <c r="E1552" t="s">
        <v>358</v>
      </c>
      <c r="F1552" t="s">
        <v>340</v>
      </c>
      <c r="G1552">
        <v>13</v>
      </c>
      <c r="H1552" s="304">
        <v>7.3970468300000007</v>
      </c>
    </row>
    <row r="1553" spans="1:8" x14ac:dyDescent="0.25">
      <c r="A1553" t="s">
        <v>338</v>
      </c>
      <c r="B1553" t="s">
        <v>116</v>
      </c>
      <c r="C1553" t="s">
        <v>116</v>
      </c>
      <c r="D1553" t="s">
        <v>249</v>
      </c>
      <c r="E1553" t="s">
        <v>358</v>
      </c>
      <c r="F1553" t="s">
        <v>341</v>
      </c>
      <c r="G1553">
        <v>13</v>
      </c>
      <c r="H1553" s="304">
        <v>2.4053691449999999</v>
      </c>
    </row>
    <row r="1554" spans="1:8" x14ac:dyDescent="0.25">
      <c r="A1554" t="s">
        <v>338</v>
      </c>
      <c r="B1554" t="s">
        <v>116</v>
      </c>
      <c r="C1554" t="s">
        <v>116</v>
      </c>
      <c r="D1554" t="s">
        <v>249</v>
      </c>
      <c r="E1554" t="s">
        <v>358</v>
      </c>
      <c r="F1554" t="s">
        <v>342</v>
      </c>
      <c r="G1554">
        <v>13</v>
      </c>
      <c r="H1554" s="304">
        <v>1.3060742569999999</v>
      </c>
    </row>
    <row r="1555" spans="1:8" x14ac:dyDescent="0.25">
      <c r="A1555" t="s">
        <v>338</v>
      </c>
      <c r="B1555" t="s">
        <v>116</v>
      </c>
      <c r="C1555" t="s">
        <v>116</v>
      </c>
      <c r="D1555" t="s">
        <v>249</v>
      </c>
      <c r="E1555" t="s">
        <v>358</v>
      </c>
      <c r="F1555" t="s">
        <v>343</v>
      </c>
      <c r="G1555">
        <v>13</v>
      </c>
      <c r="H1555" s="304">
        <v>8.496341718</v>
      </c>
    </row>
    <row r="1556" spans="1:8" x14ac:dyDescent="0.25">
      <c r="A1556" t="s">
        <v>338</v>
      </c>
      <c r="B1556" t="s">
        <v>116</v>
      </c>
      <c r="C1556" t="s">
        <v>116</v>
      </c>
      <c r="D1556" t="s">
        <v>249</v>
      </c>
      <c r="E1556" t="s">
        <v>358</v>
      </c>
      <c r="F1556" t="s">
        <v>344</v>
      </c>
      <c r="G1556">
        <v>13</v>
      </c>
      <c r="H1556" s="304">
        <v>0.4</v>
      </c>
    </row>
    <row r="1557" spans="1:8" x14ac:dyDescent="0.25">
      <c r="A1557" t="s">
        <v>338</v>
      </c>
      <c r="B1557" t="s">
        <v>116</v>
      </c>
      <c r="C1557" t="s">
        <v>116</v>
      </c>
      <c r="D1557" t="s">
        <v>249</v>
      </c>
      <c r="E1557" t="s">
        <v>358</v>
      </c>
      <c r="F1557" t="s">
        <v>345</v>
      </c>
      <c r="G1557">
        <v>13</v>
      </c>
      <c r="H1557" s="304">
        <v>0.34824620174251808</v>
      </c>
    </row>
    <row r="1558" spans="1:8" x14ac:dyDescent="0.25">
      <c r="A1558" t="s">
        <v>338</v>
      </c>
      <c r="B1558" t="s">
        <v>116</v>
      </c>
      <c r="C1558" t="s">
        <v>116</v>
      </c>
      <c r="D1558" t="s">
        <v>249</v>
      </c>
      <c r="E1558" t="s">
        <v>358</v>
      </c>
      <c r="F1558" t="s">
        <v>346</v>
      </c>
      <c r="G1558">
        <v>13</v>
      </c>
      <c r="H1558" s="304">
        <v>0.12</v>
      </c>
    </row>
    <row r="1559" spans="1:8" x14ac:dyDescent="0.25">
      <c r="A1559" t="s">
        <v>338</v>
      </c>
      <c r="B1559" t="s">
        <v>116</v>
      </c>
      <c r="C1559" t="s">
        <v>116</v>
      </c>
      <c r="D1559" t="s">
        <v>249</v>
      </c>
      <c r="E1559" t="s">
        <v>358</v>
      </c>
      <c r="F1559" t="s">
        <v>347</v>
      </c>
      <c r="G1559">
        <v>13</v>
      </c>
      <c r="H1559" s="304">
        <v>4.8000000000000001E-2</v>
      </c>
    </row>
    <row r="1560" spans="1:8" x14ac:dyDescent="0.25">
      <c r="A1560" t="s">
        <v>338</v>
      </c>
      <c r="B1560" t="s">
        <v>116</v>
      </c>
      <c r="C1560" t="s">
        <v>116</v>
      </c>
      <c r="D1560" t="s">
        <v>249</v>
      </c>
      <c r="E1560" t="s">
        <v>358</v>
      </c>
      <c r="F1560" t="s">
        <v>348</v>
      </c>
      <c r="G1560">
        <v>13</v>
      </c>
      <c r="H1560" s="304">
        <v>4.1789544209102171E-2</v>
      </c>
    </row>
    <row r="1561" spans="1:8" x14ac:dyDescent="0.25">
      <c r="A1561" t="s">
        <v>338</v>
      </c>
      <c r="B1561" t="s">
        <v>116</v>
      </c>
      <c r="C1561" t="s">
        <v>116</v>
      </c>
      <c r="D1561" t="s">
        <v>250</v>
      </c>
      <c r="E1561" t="s">
        <v>358</v>
      </c>
      <c r="F1561" t="s">
        <v>340</v>
      </c>
      <c r="G1561">
        <v>14</v>
      </c>
      <c r="H1561" s="304">
        <v>70.120372295999999</v>
      </c>
    </row>
    <row r="1562" spans="1:8" x14ac:dyDescent="0.25">
      <c r="A1562" t="s">
        <v>338</v>
      </c>
      <c r="B1562" t="s">
        <v>116</v>
      </c>
      <c r="C1562" t="s">
        <v>116</v>
      </c>
      <c r="D1562" t="s">
        <v>250</v>
      </c>
      <c r="E1562" t="s">
        <v>358</v>
      </c>
      <c r="F1562" t="s">
        <v>341</v>
      </c>
      <c r="G1562">
        <v>14</v>
      </c>
      <c r="H1562" s="304">
        <v>18.45462779</v>
      </c>
    </row>
    <row r="1563" spans="1:8" x14ac:dyDescent="0.25">
      <c r="A1563" t="s">
        <v>338</v>
      </c>
      <c r="B1563" t="s">
        <v>116</v>
      </c>
      <c r="C1563" t="s">
        <v>116</v>
      </c>
      <c r="D1563" t="s">
        <v>250</v>
      </c>
      <c r="E1563" t="s">
        <v>358</v>
      </c>
      <c r="F1563" t="s">
        <v>342</v>
      </c>
      <c r="G1563">
        <v>14</v>
      </c>
      <c r="H1563" s="304">
        <v>5.8664226639999999</v>
      </c>
    </row>
    <row r="1564" spans="1:8" x14ac:dyDescent="0.25">
      <c r="A1564" t="s">
        <v>338</v>
      </c>
      <c r="B1564" t="s">
        <v>116</v>
      </c>
      <c r="C1564" t="s">
        <v>116</v>
      </c>
      <c r="D1564" t="s">
        <v>250</v>
      </c>
      <c r="E1564" t="s">
        <v>358</v>
      </c>
      <c r="F1564" t="s">
        <v>343</v>
      </c>
      <c r="G1564">
        <v>14</v>
      </c>
      <c r="H1564" s="304">
        <v>82.708577422000005</v>
      </c>
    </row>
    <row r="1565" spans="1:8" x14ac:dyDescent="0.25">
      <c r="A1565" t="s">
        <v>338</v>
      </c>
      <c r="B1565" t="s">
        <v>116</v>
      </c>
      <c r="C1565" t="s">
        <v>116</v>
      </c>
      <c r="D1565" t="s">
        <v>250</v>
      </c>
      <c r="E1565" t="s">
        <v>358</v>
      </c>
      <c r="F1565" t="s">
        <v>344</v>
      </c>
      <c r="G1565">
        <v>14</v>
      </c>
      <c r="H1565" s="304">
        <v>68.099999999999994</v>
      </c>
    </row>
    <row r="1566" spans="1:8" x14ac:dyDescent="0.25">
      <c r="A1566" t="s">
        <v>338</v>
      </c>
      <c r="B1566" t="s">
        <v>116</v>
      </c>
      <c r="C1566" t="s">
        <v>116</v>
      </c>
      <c r="D1566" t="s">
        <v>250</v>
      </c>
      <c r="E1566" t="s">
        <v>358</v>
      </c>
      <c r="F1566" t="s">
        <v>345</v>
      </c>
      <c r="G1566">
        <v>14</v>
      </c>
      <c r="H1566" s="304">
        <v>51.490834988999993</v>
      </c>
    </row>
    <row r="1567" spans="1:8" x14ac:dyDescent="0.25">
      <c r="A1567" t="s">
        <v>338</v>
      </c>
      <c r="B1567" t="s">
        <v>116</v>
      </c>
      <c r="C1567" t="s">
        <v>116</v>
      </c>
      <c r="D1567" t="s">
        <v>250</v>
      </c>
      <c r="E1567" t="s">
        <v>358</v>
      </c>
      <c r="F1567" t="s">
        <v>346</v>
      </c>
      <c r="G1567">
        <v>14</v>
      </c>
      <c r="H1567" s="304">
        <v>0.08</v>
      </c>
    </row>
    <row r="1568" spans="1:8" x14ac:dyDescent="0.25">
      <c r="A1568" t="s">
        <v>338</v>
      </c>
      <c r="B1568" t="s">
        <v>116</v>
      </c>
      <c r="C1568" t="s">
        <v>116</v>
      </c>
      <c r="D1568" t="s">
        <v>250</v>
      </c>
      <c r="E1568" t="s">
        <v>358</v>
      </c>
      <c r="F1568" t="s">
        <v>347</v>
      </c>
      <c r="G1568">
        <v>14</v>
      </c>
      <c r="H1568" s="304">
        <v>5.4479999999999995</v>
      </c>
    </row>
    <row r="1569" spans="1:8" x14ac:dyDescent="0.25">
      <c r="A1569" t="s">
        <v>338</v>
      </c>
      <c r="B1569" t="s">
        <v>116</v>
      </c>
      <c r="C1569" t="s">
        <v>116</v>
      </c>
      <c r="D1569" t="s">
        <v>250</v>
      </c>
      <c r="E1569" t="s">
        <v>358</v>
      </c>
      <c r="F1569" t="s">
        <v>348</v>
      </c>
      <c r="G1569">
        <v>14</v>
      </c>
      <c r="H1569" s="304">
        <v>4.1192667991199992</v>
      </c>
    </row>
    <row r="1570" spans="1:8" x14ac:dyDescent="0.25">
      <c r="A1570" t="s">
        <v>338</v>
      </c>
      <c r="B1570" t="s">
        <v>116</v>
      </c>
      <c r="C1570" t="s">
        <v>116</v>
      </c>
      <c r="D1570" t="s">
        <v>127</v>
      </c>
      <c r="E1570" t="s">
        <v>358</v>
      </c>
      <c r="F1570" t="s">
        <v>340</v>
      </c>
      <c r="G1570">
        <v>15</v>
      </c>
      <c r="H1570" s="304">
        <v>8.2691425871382194</v>
      </c>
    </row>
    <row r="1571" spans="1:8" x14ac:dyDescent="0.25">
      <c r="A1571" t="s">
        <v>338</v>
      </c>
      <c r="B1571" t="s">
        <v>116</v>
      </c>
      <c r="C1571" t="s">
        <v>116</v>
      </c>
      <c r="D1571" t="s">
        <v>127</v>
      </c>
      <c r="E1571" t="s">
        <v>358</v>
      </c>
      <c r="F1571" t="s">
        <v>341</v>
      </c>
      <c r="G1571">
        <v>15</v>
      </c>
      <c r="H1571" s="304">
        <v>3.962948E-3</v>
      </c>
    </row>
    <row r="1572" spans="1:8" x14ac:dyDescent="0.25">
      <c r="A1572" t="s">
        <v>338</v>
      </c>
      <c r="B1572" t="s">
        <v>116</v>
      </c>
      <c r="C1572" t="s">
        <v>116</v>
      </c>
      <c r="D1572" t="s">
        <v>127</v>
      </c>
      <c r="E1572" t="s">
        <v>358</v>
      </c>
      <c r="F1572" t="s">
        <v>342</v>
      </c>
      <c r="G1572">
        <v>15</v>
      </c>
      <c r="H1572" s="304">
        <v>0.28338061999999997</v>
      </c>
    </row>
    <row r="1573" spans="1:8" x14ac:dyDescent="0.25">
      <c r="A1573" t="s">
        <v>338</v>
      </c>
      <c r="B1573" t="s">
        <v>116</v>
      </c>
      <c r="C1573" t="s">
        <v>116</v>
      </c>
      <c r="D1573" t="s">
        <v>127</v>
      </c>
      <c r="E1573" t="s">
        <v>358</v>
      </c>
      <c r="F1573" t="s">
        <v>343</v>
      </c>
      <c r="G1573">
        <v>15</v>
      </c>
      <c r="H1573" s="304">
        <v>7.9897249151382193</v>
      </c>
    </row>
    <row r="1574" spans="1:8" x14ac:dyDescent="0.25">
      <c r="A1574" t="s">
        <v>338</v>
      </c>
      <c r="B1574" t="s">
        <v>116</v>
      </c>
      <c r="C1574" t="s">
        <v>116</v>
      </c>
      <c r="D1574" t="s">
        <v>127</v>
      </c>
      <c r="E1574" t="s">
        <v>358</v>
      </c>
      <c r="F1574" t="s">
        <v>344</v>
      </c>
      <c r="G1574">
        <v>15</v>
      </c>
      <c r="H1574" s="304">
        <v>2.58</v>
      </c>
    </row>
    <row r="1575" spans="1:8" x14ac:dyDescent="0.25">
      <c r="A1575" t="s">
        <v>338</v>
      </c>
      <c r="B1575" t="s">
        <v>116</v>
      </c>
      <c r="C1575" t="s">
        <v>116</v>
      </c>
      <c r="D1575" t="s">
        <v>127</v>
      </c>
      <c r="E1575" t="s">
        <v>358</v>
      </c>
      <c r="F1575" t="s">
        <v>345</v>
      </c>
      <c r="G1575">
        <v>15</v>
      </c>
      <c r="H1575" s="304">
        <v>2.58</v>
      </c>
    </row>
    <row r="1576" spans="1:8" x14ac:dyDescent="0.25">
      <c r="A1576" t="s">
        <v>338</v>
      </c>
      <c r="B1576" t="s">
        <v>116</v>
      </c>
      <c r="C1576" t="s">
        <v>116</v>
      </c>
      <c r="D1576" t="s">
        <v>127</v>
      </c>
      <c r="E1576" t="s">
        <v>358</v>
      </c>
      <c r="F1576" t="s">
        <v>346</v>
      </c>
      <c r="G1576">
        <v>15</v>
      </c>
      <c r="H1576" s="304">
        <v>0.11</v>
      </c>
    </row>
    <row r="1577" spans="1:8" x14ac:dyDescent="0.25">
      <c r="A1577" t="s">
        <v>338</v>
      </c>
      <c r="B1577" t="s">
        <v>116</v>
      </c>
      <c r="C1577" t="s">
        <v>116</v>
      </c>
      <c r="D1577" t="s">
        <v>127</v>
      </c>
      <c r="E1577" t="s">
        <v>358</v>
      </c>
      <c r="F1577" t="s">
        <v>347</v>
      </c>
      <c r="G1577">
        <v>15</v>
      </c>
      <c r="H1577" s="304">
        <v>0.2838</v>
      </c>
    </row>
    <row r="1578" spans="1:8" x14ac:dyDescent="0.25">
      <c r="A1578" t="s">
        <v>338</v>
      </c>
      <c r="B1578" t="s">
        <v>116</v>
      </c>
      <c r="C1578" t="s">
        <v>116</v>
      </c>
      <c r="D1578" t="s">
        <v>127</v>
      </c>
      <c r="E1578" t="s">
        <v>358</v>
      </c>
      <c r="F1578" t="s">
        <v>348</v>
      </c>
      <c r="G1578">
        <v>15</v>
      </c>
      <c r="H1578" s="304">
        <v>0.2838</v>
      </c>
    </row>
    <row r="1579" spans="1:8" x14ac:dyDescent="0.25">
      <c r="A1579" t="s">
        <v>338</v>
      </c>
      <c r="B1579" t="s">
        <v>116</v>
      </c>
      <c r="C1579" t="s">
        <v>116</v>
      </c>
      <c r="D1579" t="s">
        <v>128</v>
      </c>
      <c r="E1579" t="s">
        <v>358</v>
      </c>
      <c r="F1579" t="s">
        <v>340</v>
      </c>
      <c r="G1579">
        <v>16</v>
      </c>
      <c r="H1579" s="304">
        <v>0.96493399999999996</v>
      </c>
    </row>
    <row r="1580" spans="1:8" x14ac:dyDescent="0.25">
      <c r="A1580" t="s">
        <v>338</v>
      </c>
      <c r="B1580" t="s">
        <v>116</v>
      </c>
      <c r="C1580" t="s">
        <v>116</v>
      </c>
      <c r="D1580" t="s">
        <v>128</v>
      </c>
      <c r="E1580" t="s">
        <v>358</v>
      </c>
      <c r="F1580" t="s">
        <v>341</v>
      </c>
      <c r="G1580">
        <v>16</v>
      </c>
      <c r="H1580" s="304">
        <v>8.2550089000000007E-2</v>
      </c>
    </row>
    <row r="1581" spans="1:8" x14ac:dyDescent="0.25">
      <c r="A1581" t="s">
        <v>338</v>
      </c>
      <c r="B1581" t="s">
        <v>116</v>
      </c>
      <c r="C1581" t="s">
        <v>116</v>
      </c>
      <c r="D1581" t="s">
        <v>128</v>
      </c>
      <c r="E1581" t="s">
        <v>358</v>
      </c>
      <c r="F1581" t="s">
        <v>342</v>
      </c>
      <c r="G1581">
        <v>16</v>
      </c>
      <c r="H1581" s="304">
        <v>1.4616183000000001E-2</v>
      </c>
    </row>
    <row r="1582" spans="1:8" x14ac:dyDescent="0.25">
      <c r="A1582" t="s">
        <v>338</v>
      </c>
      <c r="B1582" t="s">
        <v>116</v>
      </c>
      <c r="C1582" t="s">
        <v>116</v>
      </c>
      <c r="D1582" t="s">
        <v>128</v>
      </c>
      <c r="E1582" t="s">
        <v>358</v>
      </c>
      <c r="F1582" t="s">
        <v>343</v>
      </c>
      <c r="G1582">
        <v>16</v>
      </c>
      <c r="H1582" s="304">
        <v>1.0328679059999999</v>
      </c>
    </row>
    <row r="1583" spans="1:8" x14ac:dyDescent="0.25">
      <c r="A1583" t="s">
        <v>338</v>
      </c>
      <c r="B1583" t="s">
        <v>116</v>
      </c>
      <c r="C1583" t="s">
        <v>116</v>
      </c>
      <c r="D1583" t="s">
        <v>128</v>
      </c>
      <c r="E1583" t="s">
        <v>358</v>
      </c>
      <c r="F1583" t="s">
        <v>344</v>
      </c>
      <c r="G1583">
        <v>16</v>
      </c>
      <c r="H1583" s="304">
        <v>0.44999999999999996</v>
      </c>
    </row>
    <row r="1584" spans="1:8" x14ac:dyDescent="0.25">
      <c r="A1584" t="s">
        <v>338</v>
      </c>
      <c r="B1584" t="s">
        <v>116</v>
      </c>
      <c r="C1584" t="s">
        <v>116</v>
      </c>
      <c r="D1584" t="s">
        <v>128</v>
      </c>
      <c r="E1584" t="s">
        <v>358</v>
      </c>
      <c r="F1584" t="s">
        <v>345</v>
      </c>
      <c r="G1584">
        <v>16</v>
      </c>
      <c r="H1584" s="304">
        <v>0.42040254855203141</v>
      </c>
    </row>
    <row r="1585" spans="1:8" x14ac:dyDescent="0.25">
      <c r="A1585" t="s">
        <v>338</v>
      </c>
      <c r="B1585" t="s">
        <v>116</v>
      </c>
      <c r="C1585" t="s">
        <v>116</v>
      </c>
      <c r="D1585" t="s">
        <v>128</v>
      </c>
      <c r="E1585" t="s">
        <v>358</v>
      </c>
      <c r="F1585" t="s">
        <v>346</v>
      </c>
      <c r="G1585">
        <v>16</v>
      </c>
      <c r="H1585" s="304">
        <v>0.11</v>
      </c>
    </row>
    <row r="1586" spans="1:8" x14ac:dyDescent="0.25">
      <c r="A1586" t="s">
        <v>338</v>
      </c>
      <c r="B1586" t="s">
        <v>116</v>
      </c>
      <c r="C1586" t="s">
        <v>116</v>
      </c>
      <c r="D1586" t="s">
        <v>128</v>
      </c>
      <c r="E1586" t="s">
        <v>358</v>
      </c>
      <c r="F1586" t="s">
        <v>347</v>
      </c>
      <c r="G1586">
        <v>16</v>
      </c>
      <c r="H1586" s="304">
        <v>4.9499999999999995E-2</v>
      </c>
    </row>
    <row r="1587" spans="1:8" x14ac:dyDescent="0.25">
      <c r="A1587" t="s">
        <v>338</v>
      </c>
      <c r="B1587" t="s">
        <v>116</v>
      </c>
      <c r="C1587" t="s">
        <v>116</v>
      </c>
      <c r="D1587" t="s">
        <v>128</v>
      </c>
      <c r="E1587" t="s">
        <v>358</v>
      </c>
      <c r="F1587" t="s">
        <v>348</v>
      </c>
      <c r="G1587">
        <v>16</v>
      </c>
      <c r="H1587" s="304">
        <v>4.6244280340723455E-2</v>
      </c>
    </row>
    <row r="1588" spans="1:8" x14ac:dyDescent="0.25">
      <c r="A1588" t="s">
        <v>338</v>
      </c>
      <c r="B1588" t="s">
        <v>116</v>
      </c>
      <c r="C1588" t="s">
        <v>116</v>
      </c>
      <c r="D1588" t="s">
        <v>129</v>
      </c>
      <c r="E1588" t="s">
        <v>358</v>
      </c>
      <c r="F1588" t="s">
        <v>340</v>
      </c>
      <c r="G1588">
        <v>17</v>
      </c>
      <c r="H1588" s="304">
        <v>6.8685555499999991</v>
      </c>
    </row>
    <row r="1589" spans="1:8" x14ac:dyDescent="0.25">
      <c r="A1589" t="s">
        <v>338</v>
      </c>
      <c r="B1589" t="s">
        <v>116</v>
      </c>
      <c r="C1589" t="s">
        <v>116</v>
      </c>
      <c r="D1589" t="s">
        <v>129</v>
      </c>
      <c r="E1589" t="s">
        <v>358</v>
      </c>
      <c r="F1589" t="s">
        <v>341</v>
      </c>
      <c r="G1589">
        <v>17</v>
      </c>
      <c r="H1589" s="304">
        <v>0.114377469</v>
      </c>
    </row>
    <row r="1590" spans="1:8" x14ac:dyDescent="0.25">
      <c r="A1590" t="s">
        <v>338</v>
      </c>
      <c r="B1590" t="s">
        <v>116</v>
      </c>
      <c r="C1590" t="s">
        <v>116</v>
      </c>
      <c r="D1590" t="s">
        <v>129</v>
      </c>
      <c r="E1590" t="s">
        <v>358</v>
      </c>
      <c r="F1590" t="s">
        <v>342</v>
      </c>
      <c r="G1590">
        <v>17</v>
      </c>
      <c r="H1590" s="304">
        <v>0.21792127900000002</v>
      </c>
    </row>
    <row r="1591" spans="1:8" x14ac:dyDescent="0.25">
      <c r="A1591" t="s">
        <v>338</v>
      </c>
      <c r="B1591" t="s">
        <v>116</v>
      </c>
      <c r="C1591" t="s">
        <v>116</v>
      </c>
      <c r="D1591" t="s">
        <v>129</v>
      </c>
      <c r="E1591" t="s">
        <v>358</v>
      </c>
      <c r="F1591" t="s">
        <v>343</v>
      </c>
      <c r="G1591">
        <v>17</v>
      </c>
      <c r="H1591" s="304">
        <v>6.7650117399999985</v>
      </c>
    </row>
    <row r="1592" spans="1:8" x14ac:dyDescent="0.25">
      <c r="A1592" t="s">
        <v>338</v>
      </c>
      <c r="B1592" t="s">
        <v>116</v>
      </c>
      <c r="C1592" t="s">
        <v>116</v>
      </c>
      <c r="D1592" t="s">
        <v>129</v>
      </c>
      <c r="E1592" t="s">
        <v>358</v>
      </c>
      <c r="F1592" t="s">
        <v>344</v>
      </c>
      <c r="G1592">
        <v>17</v>
      </c>
      <c r="H1592" s="304">
        <v>5.0999999999999996</v>
      </c>
    </row>
    <row r="1593" spans="1:8" x14ac:dyDescent="0.25">
      <c r="A1593" t="s">
        <v>338</v>
      </c>
      <c r="B1593" t="s">
        <v>116</v>
      </c>
      <c r="C1593" t="s">
        <v>116</v>
      </c>
      <c r="D1593" t="s">
        <v>129</v>
      </c>
      <c r="E1593" t="s">
        <v>358</v>
      </c>
      <c r="F1593" t="s">
        <v>345</v>
      </c>
      <c r="G1593">
        <v>17</v>
      </c>
      <c r="H1593" s="304">
        <v>5.0999999999999996</v>
      </c>
    </row>
    <row r="1594" spans="1:8" x14ac:dyDescent="0.25">
      <c r="A1594" t="s">
        <v>338</v>
      </c>
      <c r="B1594" t="s">
        <v>116</v>
      </c>
      <c r="C1594" t="s">
        <v>116</v>
      </c>
      <c r="D1594" t="s">
        <v>129</v>
      </c>
      <c r="E1594" t="s">
        <v>358</v>
      </c>
      <c r="F1594" t="s">
        <v>346</v>
      </c>
      <c r="G1594">
        <v>17</v>
      </c>
      <c r="H1594" s="304">
        <v>0.11</v>
      </c>
    </row>
    <row r="1595" spans="1:8" x14ac:dyDescent="0.25">
      <c r="A1595" t="s">
        <v>338</v>
      </c>
      <c r="B1595" t="s">
        <v>116</v>
      </c>
      <c r="C1595" t="s">
        <v>116</v>
      </c>
      <c r="D1595" t="s">
        <v>129</v>
      </c>
      <c r="E1595" t="s">
        <v>358</v>
      </c>
      <c r="F1595" t="s">
        <v>347</v>
      </c>
      <c r="G1595">
        <v>17</v>
      </c>
      <c r="H1595" s="304">
        <v>0.56099999999999994</v>
      </c>
    </row>
    <row r="1596" spans="1:8" x14ac:dyDescent="0.25">
      <c r="A1596" t="s">
        <v>338</v>
      </c>
      <c r="B1596" t="s">
        <v>116</v>
      </c>
      <c r="C1596" t="s">
        <v>116</v>
      </c>
      <c r="D1596" t="s">
        <v>129</v>
      </c>
      <c r="E1596" t="s">
        <v>358</v>
      </c>
      <c r="F1596" t="s">
        <v>348</v>
      </c>
      <c r="G1596">
        <v>17</v>
      </c>
      <c r="H1596" s="304">
        <v>0.56099999999999994</v>
      </c>
    </row>
    <row r="1597" spans="1:8" x14ac:dyDescent="0.25">
      <c r="A1597" t="s">
        <v>338</v>
      </c>
      <c r="B1597" t="s">
        <v>116</v>
      </c>
      <c r="C1597" t="s">
        <v>116</v>
      </c>
      <c r="D1597" t="s">
        <v>130</v>
      </c>
      <c r="E1597" t="s">
        <v>358</v>
      </c>
      <c r="F1597" t="s">
        <v>340</v>
      </c>
      <c r="G1597">
        <v>18</v>
      </c>
      <c r="H1597" s="304">
        <v>10.979116399999997</v>
      </c>
    </row>
    <row r="1598" spans="1:8" x14ac:dyDescent="0.25">
      <c r="A1598" t="s">
        <v>338</v>
      </c>
      <c r="B1598" t="s">
        <v>116</v>
      </c>
      <c r="C1598" t="s">
        <v>116</v>
      </c>
      <c r="D1598" t="s">
        <v>130</v>
      </c>
      <c r="E1598" t="s">
        <v>358</v>
      </c>
      <c r="F1598" t="s">
        <v>341</v>
      </c>
      <c r="G1598">
        <v>18</v>
      </c>
      <c r="H1598" s="304">
        <v>6.6285900000000002E-4</v>
      </c>
    </row>
    <row r="1599" spans="1:8" x14ac:dyDescent="0.25">
      <c r="A1599" t="s">
        <v>338</v>
      </c>
      <c r="B1599" t="s">
        <v>116</v>
      </c>
      <c r="C1599" t="s">
        <v>116</v>
      </c>
      <c r="D1599" t="s">
        <v>130</v>
      </c>
      <c r="E1599" t="s">
        <v>358</v>
      </c>
      <c r="F1599" t="s">
        <v>342</v>
      </c>
      <c r="G1599">
        <v>18</v>
      </c>
      <c r="H1599" s="304">
        <v>1.2796938000000001E-2</v>
      </c>
    </row>
    <row r="1600" spans="1:8" x14ac:dyDescent="0.25">
      <c r="A1600" t="s">
        <v>338</v>
      </c>
      <c r="B1600" t="s">
        <v>116</v>
      </c>
      <c r="C1600" t="s">
        <v>116</v>
      </c>
      <c r="D1600" t="s">
        <v>130</v>
      </c>
      <c r="E1600" t="s">
        <v>358</v>
      </c>
      <c r="F1600" t="s">
        <v>343</v>
      </c>
      <c r="G1600">
        <v>18</v>
      </c>
      <c r="H1600" s="304">
        <v>10.966982320999998</v>
      </c>
    </row>
    <row r="1601" spans="1:8" x14ac:dyDescent="0.25">
      <c r="A1601" t="s">
        <v>338</v>
      </c>
      <c r="B1601" t="s">
        <v>116</v>
      </c>
      <c r="C1601" t="s">
        <v>116</v>
      </c>
      <c r="D1601" t="s">
        <v>130</v>
      </c>
      <c r="E1601" t="s">
        <v>358</v>
      </c>
      <c r="F1601" t="s">
        <v>344</v>
      </c>
      <c r="G1601">
        <v>18</v>
      </c>
      <c r="H1601" s="304">
        <v>8.1</v>
      </c>
    </row>
    <row r="1602" spans="1:8" x14ac:dyDescent="0.25">
      <c r="A1602" t="s">
        <v>338</v>
      </c>
      <c r="B1602" t="s">
        <v>116</v>
      </c>
      <c r="C1602" t="s">
        <v>116</v>
      </c>
      <c r="D1602" t="s">
        <v>130</v>
      </c>
      <c r="E1602" t="s">
        <v>358</v>
      </c>
      <c r="F1602" t="s">
        <v>345</v>
      </c>
      <c r="G1602">
        <v>18</v>
      </c>
      <c r="H1602" s="304">
        <v>8.1</v>
      </c>
    </row>
    <row r="1603" spans="1:8" x14ac:dyDescent="0.25">
      <c r="A1603" t="s">
        <v>338</v>
      </c>
      <c r="B1603" t="s">
        <v>116</v>
      </c>
      <c r="C1603" t="s">
        <v>116</v>
      </c>
      <c r="D1603" t="s">
        <v>130</v>
      </c>
      <c r="E1603" t="s">
        <v>358</v>
      </c>
      <c r="F1603" t="s">
        <v>346</v>
      </c>
      <c r="G1603">
        <v>18</v>
      </c>
      <c r="H1603" s="304">
        <v>0.11</v>
      </c>
    </row>
    <row r="1604" spans="1:8" x14ac:dyDescent="0.25">
      <c r="A1604" t="s">
        <v>338</v>
      </c>
      <c r="B1604" t="s">
        <v>116</v>
      </c>
      <c r="C1604" t="s">
        <v>116</v>
      </c>
      <c r="D1604" t="s">
        <v>130</v>
      </c>
      <c r="E1604" t="s">
        <v>358</v>
      </c>
      <c r="F1604" t="s">
        <v>347</v>
      </c>
      <c r="G1604">
        <v>18</v>
      </c>
      <c r="H1604" s="304">
        <v>0.89100000000000001</v>
      </c>
    </row>
    <row r="1605" spans="1:8" x14ac:dyDescent="0.25">
      <c r="A1605" t="s">
        <v>338</v>
      </c>
      <c r="B1605" t="s">
        <v>116</v>
      </c>
      <c r="C1605" t="s">
        <v>116</v>
      </c>
      <c r="D1605" t="s">
        <v>130</v>
      </c>
      <c r="E1605" t="s">
        <v>358</v>
      </c>
      <c r="F1605" t="s">
        <v>348</v>
      </c>
      <c r="G1605">
        <v>18</v>
      </c>
      <c r="H1605" s="304">
        <v>0.89100000000000001</v>
      </c>
    </row>
    <row r="1606" spans="1:8" x14ac:dyDescent="0.25">
      <c r="A1606" t="s">
        <v>338</v>
      </c>
      <c r="B1606" t="s">
        <v>116</v>
      </c>
      <c r="C1606" t="s">
        <v>116</v>
      </c>
      <c r="D1606" t="s">
        <v>251</v>
      </c>
      <c r="E1606" t="s">
        <v>358</v>
      </c>
      <c r="F1606" t="s">
        <v>340</v>
      </c>
      <c r="G1606">
        <v>19</v>
      </c>
      <c r="H1606" s="304">
        <v>3.7245213659118477</v>
      </c>
    </row>
    <row r="1607" spans="1:8" x14ac:dyDescent="0.25">
      <c r="A1607" t="s">
        <v>338</v>
      </c>
      <c r="B1607" t="s">
        <v>116</v>
      </c>
      <c r="C1607" t="s">
        <v>116</v>
      </c>
      <c r="D1607" t="s">
        <v>251</v>
      </c>
      <c r="E1607" t="s">
        <v>358</v>
      </c>
      <c r="F1607" t="s">
        <v>341</v>
      </c>
      <c r="G1607">
        <v>19</v>
      </c>
      <c r="H1607" s="304">
        <v>0.16489816099999999</v>
      </c>
    </row>
    <row r="1608" spans="1:8" x14ac:dyDescent="0.25">
      <c r="A1608" t="s">
        <v>338</v>
      </c>
      <c r="B1608" t="s">
        <v>116</v>
      </c>
      <c r="C1608" t="s">
        <v>116</v>
      </c>
      <c r="D1608" t="s">
        <v>251</v>
      </c>
      <c r="E1608" t="s">
        <v>358</v>
      </c>
      <c r="F1608" t="s">
        <v>342</v>
      </c>
      <c r="G1608">
        <v>19</v>
      </c>
      <c r="H1608" s="304">
        <v>1.7956600999999999E-2</v>
      </c>
    </row>
    <row r="1609" spans="1:8" x14ac:dyDescent="0.25">
      <c r="A1609" t="s">
        <v>338</v>
      </c>
      <c r="B1609" t="s">
        <v>116</v>
      </c>
      <c r="C1609" t="s">
        <v>116</v>
      </c>
      <c r="D1609" t="s">
        <v>251</v>
      </c>
      <c r="E1609" t="s">
        <v>358</v>
      </c>
      <c r="F1609" t="s">
        <v>343</v>
      </c>
      <c r="G1609">
        <v>19</v>
      </c>
      <c r="H1609" s="304">
        <v>3.8714629259118478</v>
      </c>
    </row>
    <row r="1610" spans="1:8" x14ac:dyDescent="0.25">
      <c r="A1610" t="s">
        <v>338</v>
      </c>
      <c r="B1610" t="s">
        <v>116</v>
      </c>
      <c r="C1610" t="s">
        <v>116</v>
      </c>
      <c r="D1610" t="s">
        <v>251</v>
      </c>
      <c r="E1610" t="s">
        <v>358</v>
      </c>
      <c r="F1610" t="s">
        <v>344</v>
      </c>
      <c r="G1610">
        <v>19</v>
      </c>
      <c r="H1610" s="304">
        <v>3.3</v>
      </c>
    </row>
    <row r="1611" spans="1:8" x14ac:dyDescent="0.25">
      <c r="A1611" t="s">
        <v>338</v>
      </c>
      <c r="B1611" t="s">
        <v>116</v>
      </c>
      <c r="C1611" t="s">
        <v>116</v>
      </c>
      <c r="D1611" t="s">
        <v>251</v>
      </c>
      <c r="E1611" t="s">
        <v>358</v>
      </c>
      <c r="F1611" t="s">
        <v>345</v>
      </c>
      <c r="G1611">
        <v>19</v>
      </c>
      <c r="H1611" s="304">
        <v>3.1747483426085523</v>
      </c>
    </row>
    <row r="1612" spans="1:8" x14ac:dyDescent="0.25">
      <c r="A1612" t="s">
        <v>338</v>
      </c>
      <c r="B1612" t="s">
        <v>116</v>
      </c>
      <c r="C1612" t="s">
        <v>116</v>
      </c>
      <c r="D1612" t="s">
        <v>251</v>
      </c>
      <c r="E1612" t="s">
        <v>358</v>
      </c>
      <c r="F1612" t="s">
        <v>346</v>
      </c>
      <c r="G1612">
        <v>19</v>
      </c>
      <c r="H1612" s="304">
        <v>0.11</v>
      </c>
    </row>
    <row r="1613" spans="1:8" x14ac:dyDescent="0.25">
      <c r="A1613" t="s">
        <v>338</v>
      </c>
      <c r="B1613" t="s">
        <v>116</v>
      </c>
      <c r="C1613" t="s">
        <v>116</v>
      </c>
      <c r="D1613" t="s">
        <v>251</v>
      </c>
      <c r="E1613" t="s">
        <v>358</v>
      </c>
      <c r="F1613" t="s">
        <v>347</v>
      </c>
      <c r="G1613">
        <v>19</v>
      </c>
      <c r="H1613" s="304">
        <v>0.36299999999999999</v>
      </c>
    </row>
    <row r="1614" spans="1:8" x14ac:dyDescent="0.25">
      <c r="A1614" t="s">
        <v>338</v>
      </c>
      <c r="B1614" t="s">
        <v>116</v>
      </c>
      <c r="C1614" t="s">
        <v>116</v>
      </c>
      <c r="D1614" t="s">
        <v>251</v>
      </c>
      <c r="E1614" t="s">
        <v>358</v>
      </c>
      <c r="F1614" t="s">
        <v>348</v>
      </c>
      <c r="G1614">
        <v>19</v>
      </c>
      <c r="H1614" s="304">
        <v>0.34922231768694073</v>
      </c>
    </row>
    <row r="1615" spans="1:8" x14ac:dyDescent="0.25">
      <c r="A1615" t="s">
        <v>338</v>
      </c>
      <c r="B1615" t="s">
        <v>132</v>
      </c>
      <c r="C1615" t="s">
        <v>132</v>
      </c>
      <c r="D1615" t="s">
        <v>22</v>
      </c>
      <c r="E1615" t="s">
        <v>358</v>
      </c>
      <c r="F1615" t="s">
        <v>340</v>
      </c>
      <c r="G1615">
        <v>23</v>
      </c>
      <c r="H1615" s="304">
        <v>2.7415400000000001</v>
      </c>
    </row>
    <row r="1616" spans="1:8" x14ac:dyDescent="0.25">
      <c r="A1616" t="s">
        <v>338</v>
      </c>
      <c r="B1616" t="s">
        <v>132</v>
      </c>
      <c r="C1616" t="s">
        <v>132</v>
      </c>
      <c r="D1616" t="s">
        <v>22</v>
      </c>
      <c r="E1616" t="s">
        <v>358</v>
      </c>
      <c r="F1616" t="s">
        <v>341</v>
      </c>
      <c r="G1616">
        <v>23</v>
      </c>
      <c r="H1616" s="304">
        <v>14.730722702</v>
      </c>
    </row>
    <row r="1617" spans="1:8" x14ac:dyDescent="0.25">
      <c r="A1617" t="s">
        <v>338</v>
      </c>
      <c r="B1617" t="s">
        <v>132</v>
      </c>
      <c r="C1617" t="s">
        <v>132</v>
      </c>
      <c r="D1617" t="s">
        <v>22</v>
      </c>
      <c r="E1617" t="s">
        <v>358</v>
      </c>
      <c r="F1617" t="s">
        <v>342</v>
      </c>
      <c r="G1617">
        <v>23</v>
      </c>
      <c r="H1617" s="304">
        <v>0.240731476</v>
      </c>
    </row>
    <row r="1618" spans="1:8" x14ac:dyDescent="0.25">
      <c r="A1618" t="s">
        <v>338</v>
      </c>
      <c r="B1618" t="s">
        <v>132</v>
      </c>
      <c r="C1618" t="s">
        <v>132</v>
      </c>
      <c r="D1618" t="s">
        <v>22</v>
      </c>
      <c r="E1618" t="s">
        <v>358</v>
      </c>
      <c r="F1618" t="s">
        <v>343</v>
      </c>
      <c r="G1618">
        <v>23</v>
      </c>
      <c r="H1618" s="304">
        <v>17.231531225999998</v>
      </c>
    </row>
    <row r="1619" spans="1:8" x14ac:dyDescent="0.25">
      <c r="A1619" t="s">
        <v>338</v>
      </c>
      <c r="B1619" t="s">
        <v>132</v>
      </c>
      <c r="C1619" t="s">
        <v>132</v>
      </c>
      <c r="D1619" t="s">
        <v>22</v>
      </c>
      <c r="E1619" t="s">
        <v>358</v>
      </c>
      <c r="F1619" t="s">
        <v>344</v>
      </c>
      <c r="G1619">
        <v>23</v>
      </c>
      <c r="H1619" s="304">
        <v>1.2</v>
      </c>
    </row>
    <row r="1620" spans="1:8" x14ac:dyDescent="0.25">
      <c r="A1620" t="s">
        <v>338</v>
      </c>
      <c r="B1620" t="s">
        <v>132</v>
      </c>
      <c r="C1620" t="s">
        <v>132</v>
      </c>
      <c r="D1620" t="s">
        <v>22</v>
      </c>
      <c r="E1620" t="s">
        <v>358</v>
      </c>
      <c r="F1620" t="s">
        <v>345</v>
      </c>
      <c r="G1620">
        <v>23</v>
      </c>
      <c r="H1620" s="304">
        <v>1.2</v>
      </c>
    </row>
    <row r="1621" spans="1:8" x14ac:dyDescent="0.25">
      <c r="A1621" t="s">
        <v>338</v>
      </c>
      <c r="B1621" t="s">
        <v>132</v>
      </c>
      <c r="C1621" t="s">
        <v>132</v>
      </c>
      <c r="D1621" t="s">
        <v>22</v>
      </c>
      <c r="E1621" t="s">
        <v>358</v>
      </c>
      <c r="F1621" t="s">
        <v>346</v>
      </c>
      <c r="G1621">
        <v>23</v>
      </c>
      <c r="H1621" s="304">
        <v>0.33</v>
      </c>
    </row>
    <row r="1622" spans="1:8" x14ac:dyDescent="0.25">
      <c r="A1622" t="s">
        <v>338</v>
      </c>
      <c r="B1622" t="s">
        <v>132</v>
      </c>
      <c r="C1622" t="s">
        <v>132</v>
      </c>
      <c r="D1622" t="s">
        <v>22</v>
      </c>
      <c r="E1622" t="s">
        <v>358</v>
      </c>
      <c r="F1622" t="s">
        <v>347</v>
      </c>
      <c r="G1622">
        <v>23</v>
      </c>
      <c r="H1622" s="304">
        <v>0.39600000000000002</v>
      </c>
    </row>
    <row r="1623" spans="1:8" x14ac:dyDescent="0.25">
      <c r="A1623" t="s">
        <v>338</v>
      </c>
      <c r="B1623" t="s">
        <v>132</v>
      </c>
      <c r="C1623" t="s">
        <v>132</v>
      </c>
      <c r="D1623" t="s">
        <v>22</v>
      </c>
      <c r="E1623" t="s">
        <v>358</v>
      </c>
      <c r="F1623" t="s">
        <v>348</v>
      </c>
      <c r="G1623">
        <v>23</v>
      </c>
      <c r="H1623" s="304">
        <v>0.39600000000000002</v>
      </c>
    </row>
    <row r="1624" spans="1:8" x14ac:dyDescent="0.25">
      <c r="A1624" t="s">
        <v>338</v>
      </c>
      <c r="B1624" t="s">
        <v>132</v>
      </c>
      <c r="C1624" t="s">
        <v>132</v>
      </c>
      <c r="D1624" t="s">
        <v>23</v>
      </c>
      <c r="E1624" t="s">
        <v>358</v>
      </c>
      <c r="F1624" t="s">
        <v>340</v>
      </c>
      <c r="G1624">
        <v>24</v>
      </c>
      <c r="H1624" s="304">
        <v>15.3796</v>
      </c>
    </row>
    <row r="1625" spans="1:8" x14ac:dyDescent="0.25">
      <c r="A1625" t="s">
        <v>338</v>
      </c>
      <c r="B1625" t="s">
        <v>132</v>
      </c>
      <c r="C1625" t="s">
        <v>132</v>
      </c>
      <c r="D1625" t="s">
        <v>23</v>
      </c>
      <c r="E1625" t="s">
        <v>358</v>
      </c>
      <c r="F1625" t="s">
        <v>341</v>
      </c>
      <c r="G1625">
        <v>24</v>
      </c>
      <c r="H1625" s="304">
        <v>6.0818675599999983</v>
      </c>
    </row>
    <row r="1626" spans="1:8" x14ac:dyDescent="0.25">
      <c r="A1626" t="s">
        <v>338</v>
      </c>
      <c r="B1626" t="s">
        <v>132</v>
      </c>
      <c r="C1626" t="s">
        <v>132</v>
      </c>
      <c r="D1626" t="s">
        <v>23</v>
      </c>
      <c r="E1626" t="s">
        <v>358</v>
      </c>
      <c r="F1626" t="s">
        <v>342</v>
      </c>
      <c r="G1626">
        <v>24</v>
      </c>
      <c r="H1626" s="304">
        <v>0.33150687299999992</v>
      </c>
    </row>
    <row r="1627" spans="1:8" x14ac:dyDescent="0.25">
      <c r="A1627" t="s">
        <v>338</v>
      </c>
      <c r="B1627" t="s">
        <v>132</v>
      </c>
      <c r="C1627" t="s">
        <v>132</v>
      </c>
      <c r="D1627" t="s">
        <v>23</v>
      </c>
      <c r="E1627" t="s">
        <v>358</v>
      </c>
      <c r="F1627" t="s">
        <v>343</v>
      </c>
      <c r="G1627">
        <v>24</v>
      </c>
      <c r="H1627" s="304">
        <v>21.129960687000001</v>
      </c>
    </row>
    <row r="1628" spans="1:8" x14ac:dyDescent="0.25">
      <c r="A1628" t="s">
        <v>338</v>
      </c>
      <c r="B1628" t="s">
        <v>132</v>
      </c>
      <c r="C1628" t="s">
        <v>132</v>
      </c>
      <c r="D1628" t="s">
        <v>23</v>
      </c>
      <c r="E1628" t="s">
        <v>358</v>
      </c>
      <c r="F1628" t="s">
        <v>344</v>
      </c>
      <c r="G1628">
        <v>24</v>
      </c>
      <c r="H1628" s="304">
        <v>0.15379600000000002</v>
      </c>
    </row>
    <row r="1629" spans="1:8" x14ac:dyDescent="0.25">
      <c r="A1629" t="s">
        <v>338</v>
      </c>
      <c r="B1629" t="s">
        <v>132</v>
      </c>
      <c r="C1629" t="s">
        <v>132</v>
      </c>
      <c r="D1629" t="s">
        <v>23</v>
      </c>
      <c r="E1629" t="s">
        <v>358</v>
      </c>
      <c r="F1629" t="s">
        <v>345</v>
      </c>
      <c r="G1629">
        <v>24</v>
      </c>
      <c r="H1629" s="304">
        <v>0.15379600000000002</v>
      </c>
    </row>
    <row r="1630" spans="1:8" x14ac:dyDescent="0.25">
      <c r="A1630" t="s">
        <v>338</v>
      </c>
      <c r="B1630" t="s">
        <v>132</v>
      </c>
      <c r="C1630" t="s">
        <v>132</v>
      </c>
      <c r="D1630" t="s">
        <v>23</v>
      </c>
      <c r="E1630" t="s">
        <v>358</v>
      </c>
      <c r="F1630" t="s">
        <v>346</v>
      </c>
      <c r="G1630">
        <v>24</v>
      </c>
      <c r="H1630" s="304">
        <v>0.18809999999999999</v>
      </c>
    </row>
    <row r="1631" spans="1:8" x14ac:dyDescent="0.25">
      <c r="A1631" t="s">
        <v>338</v>
      </c>
      <c r="B1631" t="s">
        <v>132</v>
      </c>
      <c r="C1631" t="s">
        <v>132</v>
      </c>
      <c r="D1631" t="s">
        <v>23</v>
      </c>
      <c r="E1631" t="s">
        <v>358</v>
      </c>
      <c r="F1631" t="s">
        <v>347</v>
      </c>
      <c r="G1631">
        <v>24</v>
      </c>
      <c r="H1631" s="304">
        <v>2.8929027600000001E-2</v>
      </c>
    </row>
    <row r="1632" spans="1:8" x14ac:dyDescent="0.25">
      <c r="A1632" t="s">
        <v>338</v>
      </c>
      <c r="B1632" t="s">
        <v>132</v>
      </c>
      <c r="C1632" t="s">
        <v>132</v>
      </c>
      <c r="D1632" t="s">
        <v>23</v>
      </c>
      <c r="E1632" t="s">
        <v>358</v>
      </c>
      <c r="F1632" t="s">
        <v>348</v>
      </c>
      <c r="G1632">
        <v>24</v>
      </c>
      <c r="H1632" s="304">
        <v>2.8929027600000001E-2</v>
      </c>
    </row>
    <row r="1633" spans="1:8" x14ac:dyDescent="0.25">
      <c r="A1633" t="s">
        <v>338</v>
      </c>
      <c r="B1633" t="s">
        <v>132</v>
      </c>
      <c r="C1633" t="s">
        <v>132</v>
      </c>
      <c r="D1633" t="s">
        <v>24</v>
      </c>
      <c r="E1633" t="s">
        <v>358</v>
      </c>
      <c r="F1633" t="s">
        <v>340</v>
      </c>
      <c r="G1633">
        <v>25</v>
      </c>
      <c r="H1633" s="304">
        <v>10.244159999999999</v>
      </c>
    </row>
    <row r="1634" spans="1:8" x14ac:dyDescent="0.25">
      <c r="A1634" t="s">
        <v>338</v>
      </c>
      <c r="B1634" t="s">
        <v>132</v>
      </c>
      <c r="C1634" t="s">
        <v>132</v>
      </c>
      <c r="D1634" t="s">
        <v>24</v>
      </c>
      <c r="E1634" t="s">
        <v>358</v>
      </c>
      <c r="F1634" t="s">
        <v>341</v>
      </c>
      <c r="G1634">
        <v>25</v>
      </c>
      <c r="H1634" s="304">
        <v>0.97059765900000006</v>
      </c>
    </row>
    <row r="1635" spans="1:8" x14ac:dyDescent="0.25">
      <c r="A1635" t="s">
        <v>338</v>
      </c>
      <c r="B1635" t="s">
        <v>132</v>
      </c>
      <c r="C1635" t="s">
        <v>132</v>
      </c>
      <c r="D1635" t="s">
        <v>24</v>
      </c>
      <c r="E1635" t="s">
        <v>358</v>
      </c>
      <c r="F1635" t="s">
        <v>342</v>
      </c>
      <c r="G1635">
        <v>25</v>
      </c>
      <c r="H1635" s="304">
        <v>0.56195737899999998</v>
      </c>
    </row>
    <row r="1636" spans="1:8" x14ac:dyDescent="0.25">
      <c r="A1636" t="s">
        <v>338</v>
      </c>
      <c r="B1636" t="s">
        <v>132</v>
      </c>
      <c r="C1636" t="s">
        <v>132</v>
      </c>
      <c r="D1636" t="s">
        <v>24</v>
      </c>
      <c r="E1636" t="s">
        <v>358</v>
      </c>
      <c r="F1636" t="s">
        <v>343</v>
      </c>
      <c r="G1636">
        <v>25</v>
      </c>
      <c r="H1636" s="304">
        <v>10.652800279999999</v>
      </c>
    </row>
    <row r="1637" spans="1:8" x14ac:dyDescent="0.25">
      <c r="A1637" t="s">
        <v>338</v>
      </c>
      <c r="B1637" t="s">
        <v>132</v>
      </c>
      <c r="C1637" t="s">
        <v>132</v>
      </c>
      <c r="D1637" t="s">
        <v>24</v>
      </c>
      <c r="E1637" t="s">
        <v>358</v>
      </c>
      <c r="F1637" t="s">
        <v>344</v>
      </c>
      <c r="G1637">
        <v>25</v>
      </c>
      <c r="H1637" s="304">
        <v>0.20488319999999999</v>
      </c>
    </row>
    <row r="1638" spans="1:8" x14ac:dyDescent="0.25">
      <c r="A1638" t="s">
        <v>338</v>
      </c>
      <c r="B1638" t="s">
        <v>132</v>
      </c>
      <c r="C1638" t="s">
        <v>132</v>
      </c>
      <c r="D1638" t="s">
        <v>24</v>
      </c>
      <c r="E1638" t="s">
        <v>358</v>
      </c>
      <c r="F1638" t="s">
        <v>345</v>
      </c>
      <c r="G1638">
        <v>25</v>
      </c>
      <c r="H1638" s="304">
        <v>0.20488319999999999</v>
      </c>
    </row>
    <row r="1639" spans="1:8" x14ac:dyDescent="0.25">
      <c r="A1639" t="s">
        <v>338</v>
      </c>
      <c r="B1639" t="s">
        <v>132</v>
      </c>
      <c r="C1639" t="s">
        <v>132</v>
      </c>
      <c r="D1639" t="s">
        <v>24</v>
      </c>
      <c r="E1639" t="s">
        <v>358</v>
      </c>
      <c r="F1639" t="s">
        <v>346</v>
      </c>
      <c r="G1639">
        <v>25</v>
      </c>
      <c r="H1639" s="304">
        <v>0.14799999999999999</v>
      </c>
    </row>
    <row r="1640" spans="1:8" x14ac:dyDescent="0.25">
      <c r="A1640" t="s">
        <v>338</v>
      </c>
      <c r="B1640" t="s">
        <v>132</v>
      </c>
      <c r="C1640" t="s">
        <v>132</v>
      </c>
      <c r="D1640" t="s">
        <v>24</v>
      </c>
      <c r="E1640" t="s">
        <v>358</v>
      </c>
      <c r="F1640" t="s">
        <v>347</v>
      </c>
      <c r="G1640">
        <v>25</v>
      </c>
      <c r="H1640" s="304">
        <v>3.0322713599999995E-2</v>
      </c>
    </row>
    <row r="1641" spans="1:8" x14ac:dyDescent="0.25">
      <c r="A1641" t="s">
        <v>338</v>
      </c>
      <c r="B1641" t="s">
        <v>132</v>
      </c>
      <c r="C1641" t="s">
        <v>132</v>
      </c>
      <c r="D1641" t="s">
        <v>24</v>
      </c>
      <c r="E1641" t="s">
        <v>358</v>
      </c>
      <c r="F1641" t="s">
        <v>348</v>
      </c>
      <c r="G1641">
        <v>25</v>
      </c>
      <c r="H1641" s="304">
        <v>3.0322713599999995E-2</v>
      </c>
    </row>
    <row r="1642" spans="1:8" x14ac:dyDescent="0.25">
      <c r="A1642" t="s">
        <v>338</v>
      </c>
      <c r="B1642" t="s">
        <v>349</v>
      </c>
      <c r="C1642" t="s">
        <v>349</v>
      </c>
      <c r="D1642" t="s">
        <v>26</v>
      </c>
      <c r="E1642" t="s">
        <v>358</v>
      </c>
      <c r="F1642" t="s">
        <v>340</v>
      </c>
      <c r="G1642">
        <v>29</v>
      </c>
      <c r="H1642" s="304">
        <v>2.0122499999999999</v>
      </c>
    </row>
    <row r="1643" spans="1:8" x14ac:dyDescent="0.25">
      <c r="A1643" t="s">
        <v>338</v>
      </c>
      <c r="B1643" t="s">
        <v>349</v>
      </c>
      <c r="C1643" t="s">
        <v>349</v>
      </c>
      <c r="D1643" t="s">
        <v>26</v>
      </c>
      <c r="E1643" t="s">
        <v>358</v>
      </c>
      <c r="F1643" t="s">
        <v>341</v>
      </c>
      <c r="G1643">
        <v>29</v>
      </c>
      <c r="H1643" s="304">
        <v>0.38541246800000006</v>
      </c>
    </row>
    <row r="1644" spans="1:8" x14ac:dyDescent="0.25">
      <c r="A1644" t="s">
        <v>338</v>
      </c>
      <c r="B1644" t="s">
        <v>349</v>
      </c>
      <c r="C1644" t="s">
        <v>349</v>
      </c>
      <c r="D1644" t="s">
        <v>26</v>
      </c>
      <c r="E1644" t="s">
        <v>358</v>
      </c>
      <c r="F1644" t="s">
        <v>342</v>
      </c>
      <c r="G1644">
        <v>29</v>
      </c>
      <c r="H1644" s="304">
        <v>0.22717747000000002</v>
      </c>
    </row>
    <row r="1645" spans="1:8" x14ac:dyDescent="0.25">
      <c r="A1645" t="s">
        <v>338</v>
      </c>
      <c r="B1645" t="s">
        <v>349</v>
      </c>
      <c r="C1645" t="s">
        <v>349</v>
      </c>
      <c r="D1645" t="s">
        <v>26</v>
      </c>
      <c r="E1645" t="s">
        <v>358</v>
      </c>
      <c r="F1645" t="s">
        <v>343</v>
      </c>
      <c r="G1645">
        <v>29</v>
      </c>
      <c r="H1645" s="304">
        <v>2.1704849980000001</v>
      </c>
    </row>
    <row r="1646" spans="1:8" x14ac:dyDescent="0.25">
      <c r="A1646" t="s">
        <v>338</v>
      </c>
      <c r="B1646" t="s">
        <v>349</v>
      </c>
      <c r="C1646" t="s">
        <v>349</v>
      </c>
      <c r="D1646" t="s">
        <v>26</v>
      </c>
      <c r="E1646" t="s">
        <v>358</v>
      </c>
      <c r="F1646" t="s">
        <v>344</v>
      </c>
      <c r="G1646">
        <v>29</v>
      </c>
      <c r="H1646" s="304">
        <v>1.3950787212</v>
      </c>
    </row>
    <row r="1647" spans="1:8" x14ac:dyDescent="0.25">
      <c r="A1647" t="s">
        <v>338</v>
      </c>
      <c r="B1647" t="s">
        <v>349</v>
      </c>
      <c r="C1647" t="s">
        <v>349</v>
      </c>
      <c r="D1647" t="s">
        <v>26</v>
      </c>
      <c r="E1647" t="s">
        <v>358</v>
      </c>
      <c r="F1647" t="s">
        <v>345</v>
      </c>
      <c r="G1647">
        <v>29</v>
      </c>
      <c r="H1647" s="304">
        <v>1.2933732135082463</v>
      </c>
    </row>
    <row r="1648" spans="1:8" x14ac:dyDescent="0.25">
      <c r="A1648" t="s">
        <v>338</v>
      </c>
      <c r="B1648" t="s">
        <v>349</v>
      </c>
      <c r="C1648" t="s">
        <v>349</v>
      </c>
      <c r="D1648" t="s">
        <v>26</v>
      </c>
      <c r="E1648" t="s">
        <v>358</v>
      </c>
      <c r="F1648" t="s">
        <v>346</v>
      </c>
      <c r="G1648">
        <v>29</v>
      </c>
      <c r="H1648" s="304">
        <v>0.22500000000000001</v>
      </c>
    </row>
    <row r="1649" spans="1:8" x14ac:dyDescent="0.25">
      <c r="A1649" t="s">
        <v>338</v>
      </c>
      <c r="B1649" t="s">
        <v>349</v>
      </c>
      <c r="C1649" t="s">
        <v>349</v>
      </c>
      <c r="D1649" t="s">
        <v>26</v>
      </c>
      <c r="E1649" t="s">
        <v>358</v>
      </c>
      <c r="F1649" t="s">
        <v>347</v>
      </c>
      <c r="G1649">
        <v>29</v>
      </c>
      <c r="H1649" s="304">
        <v>0.31389271226999998</v>
      </c>
    </row>
    <row r="1650" spans="1:8" x14ac:dyDescent="0.25">
      <c r="A1650" t="s">
        <v>338</v>
      </c>
      <c r="B1650" t="s">
        <v>349</v>
      </c>
      <c r="C1650" t="s">
        <v>349</v>
      </c>
      <c r="D1650" t="s">
        <v>26</v>
      </c>
      <c r="E1650" t="s">
        <v>358</v>
      </c>
      <c r="F1650" t="s">
        <v>348</v>
      </c>
      <c r="G1650">
        <v>29</v>
      </c>
      <c r="H1650" s="304">
        <v>0.29100897303935541</v>
      </c>
    </row>
    <row r="1651" spans="1:8" x14ac:dyDescent="0.25">
      <c r="A1651" t="s">
        <v>338</v>
      </c>
      <c r="B1651" t="s">
        <v>349</v>
      </c>
      <c r="C1651" t="s">
        <v>349</v>
      </c>
      <c r="D1651" t="s">
        <v>27</v>
      </c>
      <c r="E1651" t="s">
        <v>358</v>
      </c>
      <c r="F1651" t="s">
        <v>340</v>
      </c>
      <c r="G1651">
        <v>30</v>
      </c>
      <c r="H1651" s="304">
        <v>1.0331899999999998</v>
      </c>
    </row>
    <row r="1652" spans="1:8" x14ac:dyDescent="0.25">
      <c r="A1652" t="s">
        <v>338</v>
      </c>
      <c r="B1652" t="s">
        <v>349</v>
      </c>
      <c r="C1652" t="s">
        <v>349</v>
      </c>
      <c r="D1652" t="s">
        <v>27</v>
      </c>
      <c r="E1652" t="s">
        <v>358</v>
      </c>
      <c r="F1652" t="s">
        <v>341</v>
      </c>
      <c r="G1652">
        <v>30</v>
      </c>
      <c r="H1652" s="304">
        <v>0.11322007399999999</v>
      </c>
    </row>
    <row r="1653" spans="1:8" x14ac:dyDescent="0.25">
      <c r="A1653" t="s">
        <v>338</v>
      </c>
      <c r="B1653" t="s">
        <v>349</v>
      </c>
      <c r="C1653" t="s">
        <v>349</v>
      </c>
      <c r="D1653" t="s">
        <v>27</v>
      </c>
      <c r="E1653" t="s">
        <v>358</v>
      </c>
      <c r="F1653" t="s">
        <v>342</v>
      </c>
      <c r="G1653">
        <v>30</v>
      </c>
      <c r="H1653" s="304">
        <v>0.261672925</v>
      </c>
    </row>
    <row r="1654" spans="1:8" x14ac:dyDescent="0.25">
      <c r="A1654" t="s">
        <v>338</v>
      </c>
      <c r="B1654" t="s">
        <v>349</v>
      </c>
      <c r="C1654" t="s">
        <v>349</v>
      </c>
      <c r="D1654" t="s">
        <v>27</v>
      </c>
      <c r="E1654" t="s">
        <v>358</v>
      </c>
      <c r="F1654" t="s">
        <v>343</v>
      </c>
      <c r="G1654">
        <v>30</v>
      </c>
      <c r="H1654" s="304">
        <v>0.88473714899999978</v>
      </c>
    </row>
    <row r="1655" spans="1:8" x14ac:dyDescent="0.25">
      <c r="A1655" t="s">
        <v>338</v>
      </c>
      <c r="B1655" t="s">
        <v>349</v>
      </c>
      <c r="C1655" t="s">
        <v>349</v>
      </c>
      <c r="D1655" t="s">
        <v>27</v>
      </c>
      <c r="E1655" t="s">
        <v>358</v>
      </c>
      <c r="F1655" t="s">
        <v>344</v>
      </c>
      <c r="G1655">
        <v>30</v>
      </c>
      <c r="H1655" s="304">
        <v>0.75663064883999998</v>
      </c>
    </row>
    <row r="1656" spans="1:8" x14ac:dyDescent="0.25">
      <c r="A1656" t="s">
        <v>338</v>
      </c>
      <c r="B1656" t="s">
        <v>349</v>
      </c>
      <c r="C1656" t="s">
        <v>349</v>
      </c>
      <c r="D1656" t="s">
        <v>27</v>
      </c>
      <c r="E1656" t="s">
        <v>358</v>
      </c>
      <c r="F1656" t="s">
        <v>345</v>
      </c>
      <c r="G1656">
        <v>30</v>
      </c>
      <c r="H1656" s="304">
        <v>0.75663064883999998</v>
      </c>
    </row>
    <row r="1657" spans="1:8" x14ac:dyDescent="0.25">
      <c r="A1657" t="s">
        <v>338</v>
      </c>
      <c r="B1657" t="s">
        <v>349</v>
      </c>
      <c r="C1657" t="s">
        <v>349</v>
      </c>
      <c r="D1657" t="s">
        <v>27</v>
      </c>
      <c r="E1657" t="s">
        <v>358</v>
      </c>
      <c r="F1657" t="s">
        <v>346</v>
      </c>
      <c r="G1657">
        <v>30</v>
      </c>
      <c r="H1657" s="304">
        <v>0.26</v>
      </c>
    </row>
    <row r="1658" spans="1:8" x14ac:dyDescent="0.25">
      <c r="A1658" t="s">
        <v>338</v>
      </c>
      <c r="B1658" t="s">
        <v>349</v>
      </c>
      <c r="C1658" t="s">
        <v>349</v>
      </c>
      <c r="D1658" t="s">
        <v>27</v>
      </c>
      <c r="E1658" t="s">
        <v>358</v>
      </c>
      <c r="F1658" t="s">
        <v>347</v>
      </c>
      <c r="G1658">
        <v>30</v>
      </c>
      <c r="H1658" s="304">
        <v>0.1967239686984</v>
      </c>
    </row>
    <row r="1659" spans="1:8" x14ac:dyDescent="0.25">
      <c r="A1659" t="s">
        <v>338</v>
      </c>
      <c r="B1659" t="s">
        <v>349</v>
      </c>
      <c r="C1659" t="s">
        <v>349</v>
      </c>
      <c r="D1659" t="s">
        <v>27</v>
      </c>
      <c r="E1659" t="s">
        <v>358</v>
      </c>
      <c r="F1659" t="s">
        <v>348</v>
      </c>
      <c r="G1659">
        <v>30</v>
      </c>
      <c r="H1659" s="304">
        <v>0.1967239686984</v>
      </c>
    </row>
    <row r="1660" spans="1:8" x14ac:dyDescent="0.25">
      <c r="A1660" t="s">
        <v>338</v>
      </c>
      <c r="B1660" t="s">
        <v>349</v>
      </c>
      <c r="C1660" t="s">
        <v>349</v>
      </c>
      <c r="D1660" t="s">
        <v>28</v>
      </c>
      <c r="E1660" t="s">
        <v>358</v>
      </c>
      <c r="F1660" t="s">
        <v>340</v>
      </c>
      <c r="G1660">
        <v>31</v>
      </c>
      <c r="H1660" s="304">
        <v>0.2145</v>
      </c>
    </row>
    <row r="1661" spans="1:8" x14ac:dyDescent="0.25">
      <c r="A1661" t="s">
        <v>338</v>
      </c>
      <c r="B1661" t="s">
        <v>349</v>
      </c>
      <c r="C1661" t="s">
        <v>349</v>
      </c>
      <c r="D1661" t="s">
        <v>28</v>
      </c>
      <c r="E1661" t="s">
        <v>358</v>
      </c>
      <c r="F1661" t="s">
        <v>341</v>
      </c>
      <c r="G1661">
        <v>31</v>
      </c>
      <c r="H1661" s="304">
        <v>0.16900570199999998</v>
      </c>
    </row>
    <row r="1662" spans="1:8" x14ac:dyDescent="0.25">
      <c r="A1662" t="s">
        <v>338</v>
      </c>
      <c r="B1662" t="s">
        <v>349</v>
      </c>
      <c r="C1662" t="s">
        <v>349</v>
      </c>
      <c r="D1662" t="s">
        <v>28</v>
      </c>
      <c r="E1662" t="s">
        <v>358</v>
      </c>
      <c r="F1662" t="s">
        <v>342</v>
      </c>
      <c r="G1662">
        <v>31</v>
      </c>
      <c r="H1662" s="304">
        <v>2.48096E-4</v>
      </c>
    </row>
    <row r="1663" spans="1:8" x14ac:dyDescent="0.25">
      <c r="A1663" t="s">
        <v>338</v>
      </c>
      <c r="B1663" t="s">
        <v>349</v>
      </c>
      <c r="C1663" t="s">
        <v>349</v>
      </c>
      <c r="D1663" t="s">
        <v>28</v>
      </c>
      <c r="E1663" t="s">
        <v>358</v>
      </c>
      <c r="F1663" t="s">
        <v>343</v>
      </c>
      <c r="G1663">
        <v>31</v>
      </c>
      <c r="H1663" s="304">
        <v>0.38325760600000003</v>
      </c>
    </row>
    <row r="1664" spans="1:8" x14ac:dyDescent="0.25">
      <c r="A1664" t="s">
        <v>338</v>
      </c>
      <c r="B1664" t="s">
        <v>349</v>
      </c>
      <c r="C1664" t="s">
        <v>349</v>
      </c>
      <c r="D1664" t="s">
        <v>28</v>
      </c>
      <c r="E1664" t="s">
        <v>358</v>
      </c>
      <c r="F1664" t="s">
        <v>344</v>
      </c>
      <c r="G1664">
        <v>31</v>
      </c>
      <c r="H1664" s="304">
        <v>0.37967064497999997</v>
      </c>
    </row>
    <row r="1665" spans="1:8" x14ac:dyDescent="0.25">
      <c r="A1665" t="s">
        <v>338</v>
      </c>
      <c r="B1665" t="s">
        <v>349</v>
      </c>
      <c r="C1665" t="s">
        <v>349</v>
      </c>
      <c r="D1665" t="s">
        <v>28</v>
      </c>
      <c r="E1665" t="s">
        <v>358</v>
      </c>
      <c r="F1665" t="s">
        <v>345</v>
      </c>
      <c r="G1665">
        <v>31</v>
      </c>
      <c r="H1665" s="304">
        <v>0.21249246478936151</v>
      </c>
    </row>
    <row r="1666" spans="1:8" x14ac:dyDescent="0.25">
      <c r="A1666" t="s">
        <v>338</v>
      </c>
      <c r="B1666" t="s">
        <v>349</v>
      </c>
      <c r="C1666" t="s">
        <v>349</v>
      </c>
      <c r="D1666" t="s">
        <v>28</v>
      </c>
      <c r="E1666" t="s">
        <v>358</v>
      </c>
      <c r="F1666" t="s">
        <v>346</v>
      </c>
      <c r="G1666">
        <v>31</v>
      </c>
      <c r="H1666" s="304">
        <v>0.35</v>
      </c>
    </row>
    <row r="1667" spans="1:8" x14ac:dyDescent="0.25">
      <c r="A1667" t="s">
        <v>338</v>
      </c>
      <c r="B1667" t="s">
        <v>349</v>
      </c>
      <c r="C1667" t="s">
        <v>349</v>
      </c>
      <c r="D1667" t="s">
        <v>28</v>
      </c>
      <c r="E1667" t="s">
        <v>358</v>
      </c>
      <c r="F1667" t="s">
        <v>347</v>
      </c>
      <c r="G1667">
        <v>31</v>
      </c>
      <c r="H1667" s="304">
        <v>0.13288472574299998</v>
      </c>
    </row>
    <row r="1668" spans="1:8" x14ac:dyDescent="0.25">
      <c r="A1668" t="s">
        <v>338</v>
      </c>
      <c r="B1668" t="s">
        <v>349</v>
      </c>
      <c r="C1668" t="s">
        <v>349</v>
      </c>
      <c r="D1668" t="s">
        <v>28</v>
      </c>
      <c r="E1668" t="s">
        <v>358</v>
      </c>
      <c r="F1668" t="s">
        <v>348</v>
      </c>
      <c r="G1668">
        <v>31</v>
      </c>
      <c r="H1668" s="304">
        <v>7.4372362676276518E-2</v>
      </c>
    </row>
    <row r="1669" spans="1:8" x14ac:dyDescent="0.25">
      <c r="A1669" t="s">
        <v>338</v>
      </c>
      <c r="B1669" t="s">
        <v>349</v>
      </c>
      <c r="C1669" t="s">
        <v>349</v>
      </c>
      <c r="D1669" t="s">
        <v>29</v>
      </c>
      <c r="E1669" t="s">
        <v>358</v>
      </c>
      <c r="F1669" t="s">
        <v>340</v>
      </c>
      <c r="G1669">
        <v>32</v>
      </c>
      <c r="H1669" s="304">
        <v>0.4228900000000001</v>
      </c>
    </row>
    <row r="1670" spans="1:8" x14ac:dyDescent="0.25">
      <c r="A1670" t="s">
        <v>338</v>
      </c>
      <c r="B1670" t="s">
        <v>349</v>
      </c>
      <c r="C1670" t="s">
        <v>349</v>
      </c>
      <c r="D1670" t="s">
        <v>29</v>
      </c>
      <c r="E1670" t="s">
        <v>358</v>
      </c>
      <c r="F1670" t="s">
        <v>341</v>
      </c>
      <c r="G1670">
        <v>32</v>
      </c>
      <c r="H1670" s="304">
        <v>0.39049790599999995</v>
      </c>
    </row>
    <row r="1671" spans="1:8" x14ac:dyDescent="0.25">
      <c r="A1671" t="s">
        <v>338</v>
      </c>
      <c r="B1671" t="s">
        <v>349</v>
      </c>
      <c r="C1671" t="s">
        <v>349</v>
      </c>
      <c r="D1671" t="s">
        <v>29</v>
      </c>
      <c r="E1671" t="s">
        <v>358</v>
      </c>
      <c r="F1671" t="s">
        <v>342</v>
      </c>
      <c r="G1671">
        <v>32</v>
      </c>
      <c r="H1671" s="304">
        <v>3.6841213000000039E-2</v>
      </c>
    </row>
    <row r="1672" spans="1:8" x14ac:dyDescent="0.25">
      <c r="A1672" t="s">
        <v>338</v>
      </c>
      <c r="B1672" t="s">
        <v>349</v>
      </c>
      <c r="C1672" t="s">
        <v>349</v>
      </c>
      <c r="D1672" t="s">
        <v>29</v>
      </c>
      <c r="E1672" t="s">
        <v>358</v>
      </c>
      <c r="F1672" t="s">
        <v>343</v>
      </c>
      <c r="G1672">
        <v>32</v>
      </c>
      <c r="H1672" s="304">
        <v>0.77654669300000001</v>
      </c>
    </row>
    <row r="1673" spans="1:8" x14ac:dyDescent="0.25">
      <c r="A1673" t="s">
        <v>338</v>
      </c>
      <c r="B1673" t="s">
        <v>349</v>
      </c>
      <c r="C1673" t="s">
        <v>349</v>
      </c>
      <c r="D1673" t="s">
        <v>29</v>
      </c>
      <c r="E1673" t="s">
        <v>358</v>
      </c>
      <c r="F1673" t="s">
        <v>344</v>
      </c>
      <c r="G1673">
        <v>32</v>
      </c>
      <c r="H1673" s="304">
        <v>0.25957086882417507</v>
      </c>
    </row>
    <row r="1674" spans="1:8" x14ac:dyDescent="0.25">
      <c r="A1674" t="s">
        <v>338</v>
      </c>
      <c r="B1674" t="s">
        <v>349</v>
      </c>
      <c r="C1674" t="s">
        <v>349</v>
      </c>
      <c r="D1674" t="s">
        <v>29</v>
      </c>
      <c r="E1674" t="s">
        <v>358</v>
      </c>
      <c r="F1674" t="s">
        <v>345</v>
      </c>
      <c r="G1674">
        <v>32</v>
      </c>
      <c r="H1674" s="304">
        <v>0.25957086882417507</v>
      </c>
    </row>
    <row r="1675" spans="1:8" x14ac:dyDescent="0.25">
      <c r="A1675" t="s">
        <v>338</v>
      </c>
      <c r="B1675" t="s">
        <v>349</v>
      </c>
      <c r="C1675" t="s">
        <v>349</v>
      </c>
      <c r="D1675" t="s">
        <v>29</v>
      </c>
      <c r="E1675" t="s">
        <v>358</v>
      </c>
      <c r="F1675" t="s">
        <v>346</v>
      </c>
      <c r="G1675">
        <v>32</v>
      </c>
      <c r="H1675" s="304">
        <v>0.25</v>
      </c>
    </row>
    <row r="1676" spans="1:8" x14ac:dyDescent="0.25">
      <c r="A1676" t="s">
        <v>338</v>
      </c>
      <c r="B1676" t="s">
        <v>349</v>
      </c>
      <c r="C1676" t="s">
        <v>349</v>
      </c>
      <c r="D1676" t="s">
        <v>29</v>
      </c>
      <c r="E1676" t="s">
        <v>358</v>
      </c>
      <c r="F1676" t="s">
        <v>347</v>
      </c>
      <c r="G1676">
        <v>32</v>
      </c>
      <c r="H1676" s="304">
        <v>6.4892717206043768E-2</v>
      </c>
    </row>
    <row r="1677" spans="1:8" x14ac:dyDescent="0.25">
      <c r="A1677" t="s">
        <v>338</v>
      </c>
      <c r="B1677" t="s">
        <v>349</v>
      </c>
      <c r="C1677" t="s">
        <v>349</v>
      </c>
      <c r="D1677" t="s">
        <v>29</v>
      </c>
      <c r="E1677" t="s">
        <v>358</v>
      </c>
      <c r="F1677" t="s">
        <v>348</v>
      </c>
      <c r="G1677">
        <v>32</v>
      </c>
      <c r="H1677" s="304">
        <v>6.4892717206043768E-2</v>
      </c>
    </row>
    <row r="1678" spans="1:8" x14ac:dyDescent="0.25">
      <c r="A1678" t="s">
        <v>146</v>
      </c>
      <c r="B1678" t="s">
        <v>350</v>
      </c>
      <c r="C1678" t="s">
        <v>351</v>
      </c>
      <c r="D1678" t="s">
        <v>33</v>
      </c>
      <c r="E1678" t="s">
        <v>358</v>
      </c>
      <c r="F1678" t="s">
        <v>340</v>
      </c>
      <c r="G1678">
        <v>40</v>
      </c>
      <c r="H1678" s="304">
        <v>1.0276387339600002</v>
      </c>
    </row>
    <row r="1679" spans="1:8" x14ac:dyDescent="0.25">
      <c r="A1679" t="s">
        <v>146</v>
      </c>
      <c r="B1679" t="s">
        <v>350</v>
      </c>
      <c r="C1679" t="s">
        <v>351</v>
      </c>
      <c r="D1679" t="s">
        <v>33</v>
      </c>
      <c r="E1679" t="s">
        <v>358</v>
      </c>
      <c r="F1679" t="s">
        <v>343</v>
      </c>
      <c r="G1679">
        <v>40</v>
      </c>
      <c r="H1679" s="304">
        <v>1.0276387339600002</v>
      </c>
    </row>
    <row r="1680" spans="1:8" x14ac:dyDescent="0.25">
      <c r="A1680" t="s">
        <v>146</v>
      </c>
      <c r="B1680" t="s">
        <v>350</v>
      </c>
      <c r="C1680" t="s">
        <v>351</v>
      </c>
      <c r="D1680" t="s">
        <v>33</v>
      </c>
      <c r="E1680" t="s">
        <v>358</v>
      </c>
      <c r="F1680" t="s">
        <v>344</v>
      </c>
      <c r="G1680">
        <v>40</v>
      </c>
      <c r="H1680" s="304">
        <v>1.0070859592808001</v>
      </c>
    </row>
    <row r="1681" spans="1:8" x14ac:dyDescent="0.25">
      <c r="A1681" t="s">
        <v>146</v>
      </c>
      <c r="B1681" t="s">
        <v>350</v>
      </c>
      <c r="C1681" t="s">
        <v>351</v>
      </c>
      <c r="D1681" t="s">
        <v>33</v>
      </c>
      <c r="E1681" t="s">
        <v>358</v>
      </c>
      <c r="F1681" t="s">
        <v>345</v>
      </c>
      <c r="G1681">
        <v>40</v>
      </c>
      <c r="H1681" s="304">
        <v>1.0070859592808001</v>
      </c>
    </row>
    <row r="1682" spans="1:8" x14ac:dyDescent="0.25">
      <c r="A1682" t="s">
        <v>146</v>
      </c>
      <c r="B1682" t="s">
        <v>350</v>
      </c>
      <c r="C1682" t="s">
        <v>351</v>
      </c>
      <c r="D1682" t="s">
        <v>33</v>
      </c>
      <c r="E1682" t="s">
        <v>358</v>
      </c>
      <c r="F1682" t="s">
        <v>346</v>
      </c>
      <c r="G1682">
        <v>40</v>
      </c>
      <c r="H1682" s="304">
        <v>0.43</v>
      </c>
    </row>
    <row r="1683" spans="1:8" x14ac:dyDescent="0.25">
      <c r="A1683" t="s">
        <v>146</v>
      </c>
      <c r="B1683" t="s">
        <v>350</v>
      </c>
      <c r="C1683" t="s">
        <v>351</v>
      </c>
      <c r="D1683" t="s">
        <v>33</v>
      </c>
      <c r="E1683" t="s">
        <v>358</v>
      </c>
      <c r="F1683" t="s">
        <v>347</v>
      </c>
      <c r="G1683">
        <v>40</v>
      </c>
      <c r="H1683" s="304">
        <v>0.43304696249074404</v>
      </c>
    </row>
    <row r="1684" spans="1:8" x14ac:dyDescent="0.25">
      <c r="A1684" t="s">
        <v>146</v>
      </c>
      <c r="B1684" t="s">
        <v>350</v>
      </c>
      <c r="C1684" t="s">
        <v>351</v>
      </c>
      <c r="D1684" t="s">
        <v>33</v>
      </c>
      <c r="E1684" t="s">
        <v>358</v>
      </c>
      <c r="F1684" t="s">
        <v>348</v>
      </c>
      <c r="G1684">
        <v>40</v>
      </c>
      <c r="H1684" s="304">
        <v>0.43304696249074404</v>
      </c>
    </row>
    <row r="1685" spans="1:8" x14ac:dyDescent="0.25">
      <c r="A1685" t="s">
        <v>146</v>
      </c>
      <c r="B1685" t="s">
        <v>350</v>
      </c>
      <c r="C1685" t="s">
        <v>351</v>
      </c>
      <c r="D1685" t="s">
        <v>34</v>
      </c>
      <c r="E1685" t="s">
        <v>358</v>
      </c>
      <c r="F1685" t="s">
        <v>340</v>
      </c>
      <c r="G1685">
        <v>41</v>
      </c>
      <c r="H1685" s="304">
        <v>10.049087765868894</v>
      </c>
    </row>
    <row r="1686" spans="1:8" x14ac:dyDescent="0.25">
      <c r="A1686" t="s">
        <v>146</v>
      </c>
      <c r="B1686" t="s">
        <v>350</v>
      </c>
      <c r="C1686" t="s">
        <v>351</v>
      </c>
      <c r="D1686" t="s">
        <v>34</v>
      </c>
      <c r="E1686" t="s">
        <v>358</v>
      </c>
      <c r="F1686" t="s">
        <v>342</v>
      </c>
      <c r="G1686">
        <v>41</v>
      </c>
      <c r="H1686" s="304">
        <v>0.825865552</v>
      </c>
    </row>
    <row r="1687" spans="1:8" x14ac:dyDescent="0.25">
      <c r="A1687" t="s">
        <v>146</v>
      </c>
      <c r="B1687" t="s">
        <v>350</v>
      </c>
      <c r="C1687" t="s">
        <v>351</v>
      </c>
      <c r="D1687" t="s">
        <v>34</v>
      </c>
      <c r="E1687" t="s">
        <v>358</v>
      </c>
      <c r="F1687" t="s">
        <v>343</v>
      </c>
      <c r="G1687">
        <v>41</v>
      </c>
      <c r="H1687" s="304">
        <v>9.223222213868894</v>
      </c>
    </row>
    <row r="1688" spans="1:8" x14ac:dyDescent="0.25">
      <c r="A1688" t="s">
        <v>146</v>
      </c>
      <c r="B1688" t="s">
        <v>350</v>
      </c>
      <c r="C1688" t="s">
        <v>351</v>
      </c>
      <c r="D1688" t="s">
        <v>34</v>
      </c>
      <c r="E1688" t="s">
        <v>358</v>
      </c>
      <c r="F1688" t="s">
        <v>344</v>
      </c>
      <c r="G1688">
        <v>41</v>
      </c>
      <c r="H1688" s="304">
        <v>9.0387577695915162</v>
      </c>
    </row>
    <row r="1689" spans="1:8" x14ac:dyDescent="0.25">
      <c r="A1689" t="s">
        <v>146</v>
      </c>
      <c r="B1689" t="s">
        <v>350</v>
      </c>
      <c r="C1689" t="s">
        <v>351</v>
      </c>
      <c r="D1689" t="s">
        <v>34</v>
      </c>
      <c r="E1689" t="s">
        <v>358</v>
      </c>
      <c r="F1689" t="s">
        <v>345</v>
      </c>
      <c r="G1689">
        <v>41</v>
      </c>
      <c r="H1689" s="304">
        <v>0</v>
      </c>
    </row>
    <row r="1690" spans="1:8" x14ac:dyDescent="0.25">
      <c r="A1690" t="s">
        <v>146</v>
      </c>
      <c r="B1690" t="s">
        <v>350</v>
      </c>
      <c r="C1690" t="s">
        <v>351</v>
      </c>
      <c r="D1690" t="s">
        <v>34</v>
      </c>
      <c r="E1690" t="s">
        <v>358</v>
      </c>
      <c r="F1690" t="s">
        <v>346</v>
      </c>
      <c r="G1690">
        <v>41</v>
      </c>
      <c r="H1690" s="304">
        <v>0.45500000000000002</v>
      </c>
    </row>
    <row r="1691" spans="1:8" x14ac:dyDescent="0.25">
      <c r="A1691" t="s">
        <v>146</v>
      </c>
      <c r="B1691" t="s">
        <v>350</v>
      </c>
      <c r="C1691" t="s">
        <v>351</v>
      </c>
      <c r="D1691" t="s">
        <v>34</v>
      </c>
      <c r="E1691" t="s">
        <v>358</v>
      </c>
      <c r="F1691" t="s">
        <v>347</v>
      </c>
      <c r="G1691">
        <v>41</v>
      </c>
      <c r="H1691" s="304">
        <v>4.1126347851641398</v>
      </c>
    </row>
    <row r="1692" spans="1:8" x14ac:dyDescent="0.25">
      <c r="A1692" t="s">
        <v>146</v>
      </c>
      <c r="B1692" t="s">
        <v>350</v>
      </c>
      <c r="C1692" t="s">
        <v>351</v>
      </c>
      <c r="D1692" t="s">
        <v>34</v>
      </c>
      <c r="E1692" t="s">
        <v>358</v>
      </c>
      <c r="F1692" t="s">
        <v>348</v>
      </c>
      <c r="G1692">
        <v>41</v>
      </c>
      <c r="H1692" s="304">
        <v>0</v>
      </c>
    </row>
    <row r="1693" spans="1:8" x14ac:dyDescent="0.25">
      <c r="A1693" t="s">
        <v>146</v>
      </c>
      <c r="B1693" t="s">
        <v>350</v>
      </c>
      <c r="C1693" t="s">
        <v>351</v>
      </c>
      <c r="D1693" t="s">
        <v>35</v>
      </c>
      <c r="E1693" t="s">
        <v>358</v>
      </c>
      <c r="F1693" t="s">
        <v>341</v>
      </c>
      <c r="G1693">
        <v>42</v>
      </c>
      <c r="H1693" s="304">
        <v>16.795962412000002</v>
      </c>
    </row>
    <row r="1694" spans="1:8" x14ac:dyDescent="0.25">
      <c r="A1694" t="s">
        <v>146</v>
      </c>
      <c r="B1694" t="s">
        <v>350</v>
      </c>
      <c r="C1694" t="s">
        <v>351</v>
      </c>
      <c r="D1694" t="s">
        <v>35</v>
      </c>
      <c r="E1694" t="s">
        <v>358</v>
      </c>
      <c r="F1694" t="s">
        <v>343</v>
      </c>
      <c r="G1694">
        <v>42</v>
      </c>
      <c r="H1694" s="304">
        <v>16.795962412000002</v>
      </c>
    </row>
    <row r="1695" spans="1:8" x14ac:dyDescent="0.25">
      <c r="A1695" t="s">
        <v>146</v>
      </c>
      <c r="B1695" t="s">
        <v>350</v>
      </c>
      <c r="C1695" t="s">
        <v>351</v>
      </c>
      <c r="D1695" t="s">
        <v>35</v>
      </c>
      <c r="E1695" t="s">
        <v>358</v>
      </c>
      <c r="F1695" t="s">
        <v>344</v>
      </c>
      <c r="G1695">
        <v>42</v>
      </c>
      <c r="H1695" s="304">
        <v>16.795962412000002</v>
      </c>
    </row>
    <row r="1696" spans="1:8" x14ac:dyDescent="0.25">
      <c r="A1696" t="s">
        <v>146</v>
      </c>
      <c r="B1696" t="s">
        <v>350</v>
      </c>
      <c r="C1696" t="s">
        <v>351</v>
      </c>
      <c r="D1696" t="s">
        <v>35</v>
      </c>
      <c r="E1696" t="s">
        <v>358</v>
      </c>
      <c r="F1696" t="s">
        <v>345</v>
      </c>
      <c r="G1696">
        <v>42</v>
      </c>
      <c r="H1696" s="304">
        <v>0</v>
      </c>
    </row>
    <row r="1697" spans="1:8" x14ac:dyDescent="0.25">
      <c r="A1697" t="s">
        <v>146</v>
      </c>
      <c r="B1697" t="s">
        <v>350</v>
      </c>
      <c r="C1697" t="s">
        <v>351</v>
      </c>
      <c r="D1697" t="s">
        <v>35</v>
      </c>
      <c r="E1697" t="s">
        <v>358</v>
      </c>
      <c r="F1697" t="s">
        <v>346</v>
      </c>
      <c r="G1697">
        <v>42</v>
      </c>
      <c r="H1697" s="304">
        <v>0.45500000000000002</v>
      </c>
    </row>
    <row r="1698" spans="1:8" x14ac:dyDescent="0.25">
      <c r="A1698" t="s">
        <v>146</v>
      </c>
      <c r="B1698" t="s">
        <v>350</v>
      </c>
      <c r="C1698" t="s">
        <v>351</v>
      </c>
      <c r="D1698" t="s">
        <v>35</v>
      </c>
      <c r="E1698" t="s">
        <v>358</v>
      </c>
      <c r="F1698" t="s">
        <v>347</v>
      </c>
      <c r="G1698">
        <v>42</v>
      </c>
      <c r="H1698" s="304">
        <v>7.6421628974600013</v>
      </c>
    </row>
    <row r="1699" spans="1:8" x14ac:dyDescent="0.25">
      <c r="A1699" t="s">
        <v>146</v>
      </c>
      <c r="B1699" t="s">
        <v>350</v>
      </c>
      <c r="C1699" t="s">
        <v>351</v>
      </c>
      <c r="D1699" t="s">
        <v>35</v>
      </c>
      <c r="E1699" t="s">
        <v>358</v>
      </c>
      <c r="F1699" t="s">
        <v>348</v>
      </c>
      <c r="G1699">
        <v>42</v>
      </c>
      <c r="H1699" s="304">
        <v>0</v>
      </c>
    </row>
    <row r="1700" spans="1:8" x14ac:dyDescent="0.25">
      <c r="A1700" t="s">
        <v>146</v>
      </c>
      <c r="B1700" t="s">
        <v>350</v>
      </c>
      <c r="C1700" t="s">
        <v>351</v>
      </c>
      <c r="D1700" t="s">
        <v>36</v>
      </c>
      <c r="E1700" t="s">
        <v>358</v>
      </c>
      <c r="F1700" t="s">
        <v>340</v>
      </c>
      <c r="G1700">
        <v>43</v>
      </c>
      <c r="H1700" s="304">
        <v>0.3</v>
      </c>
    </row>
    <row r="1701" spans="1:8" x14ac:dyDescent="0.25">
      <c r="A1701" t="s">
        <v>146</v>
      </c>
      <c r="B1701" t="s">
        <v>350</v>
      </c>
      <c r="C1701" t="s">
        <v>351</v>
      </c>
      <c r="D1701" t="s">
        <v>36</v>
      </c>
      <c r="E1701" t="s">
        <v>358</v>
      </c>
      <c r="F1701" t="s">
        <v>343</v>
      </c>
      <c r="G1701">
        <v>43</v>
      </c>
      <c r="H1701" s="304">
        <v>0.3</v>
      </c>
    </row>
    <row r="1702" spans="1:8" x14ac:dyDescent="0.25">
      <c r="A1702" t="s">
        <v>146</v>
      </c>
      <c r="B1702" t="s">
        <v>350</v>
      </c>
      <c r="C1702" t="s">
        <v>351</v>
      </c>
      <c r="D1702" t="s">
        <v>36</v>
      </c>
      <c r="E1702" t="s">
        <v>358</v>
      </c>
      <c r="F1702" t="s">
        <v>344</v>
      </c>
      <c r="G1702">
        <v>43</v>
      </c>
      <c r="H1702" s="304">
        <v>0.3</v>
      </c>
    </row>
    <row r="1703" spans="1:8" x14ac:dyDescent="0.25">
      <c r="A1703" t="s">
        <v>146</v>
      </c>
      <c r="B1703" t="s">
        <v>350</v>
      </c>
      <c r="C1703" t="s">
        <v>351</v>
      </c>
      <c r="D1703" t="s">
        <v>36</v>
      </c>
      <c r="E1703" t="s">
        <v>358</v>
      </c>
      <c r="F1703" t="s">
        <v>345</v>
      </c>
      <c r="G1703">
        <v>43</v>
      </c>
      <c r="H1703" s="304">
        <v>0</v>
      </c>
    </row>
    <row r="1704" spans="1:8" x14ac:dyDescent="0.25">
      <c r="A1704" t="s">
        <v>146</v>
      </c>
      <c r="B1704" t="s">
        <v>350</v>
      </c>
      <c r="C1704" t="s">
        <v>351</v>
      </c>
      <c r="D1704" t="s">
        <v>36</v>
      </c>
      <c r="E1704" t="s">
        <v>358</v>
      </c>
      <c r="F1704" t="s">
        <v>346</v>
      </c>
      <c r="G1704">
        <v>43</v>
      </c>
      <c r="H1704" s="304">
        <v>0.625</v>
      </c>
    </row>
    <row r="1705" spans="1:8" x14ac:dyDescent="0.25">
      <c r="A1705" t="s">
        <v>146</v>
      </c>
      <c r="B1705" t="s">
        <v>350</v>
      </c>
      <c r="C1705" t="s">
        <v>351</v>
      </c>
      <c r="D1705" t="s">
        <v>36</v>
      </c>
      <c r="E1705" t="s">
        <v>358</v>
      </c>
      <c r="F1705" t="s">
        <v>347</v>
      </c>
      <c r="G1705">
        <v>43</v>
      </c>
      <c r="H1705" s="304">
        <v>0.1875</v>
      </c>
    </row>
    <row r="1706" spans="1:8" x14ac:dyDescent="0.25">
      <c r="A1706" t="s">
        <v>146</v>
      </c>
      <c r="B1706" t="s">
        <v>350</v>
      </c>
      <c r="C1706" t="s">
        <v>351</v>
      </c>
      <c r="D1706" t="s">
        <v>36</v>
      </c>
      <c r="E1706" t="s">
        <v>358</v>
      </c>
      <c r="F1706" t="s">
        <v>348</v>
      </c>
      <c r="G1706">
        <v>43</v>
      </c>
      <c r="H1706" s="304">
        <v>0</v>
      </c>
    </row>
    <row r="1707" spans="1:8" x14ac:dyDescent="0.25">
      <c r="A1707" t="s">
        <v>146</v>
      </c>
      <c r="B1707" t="s">
        <v>350</v>
      </c>
      <c r="C1707" t="s">
        <v>352</v>
      </c>
      <c r="D1707" t="s">
        <v>38</v>
      </c>
      <c r="E1707" t="s">
        <v>358</v>
      </c>
      <c r="F1707" t="s">
        <v>340</v>
      </c>
      <c r="G1707">
        <v>47</v>
      </c>
      <c r="H1707" s="304">
        <v>8.3787160387750887</v>
      </c>
    </row>
    <row r="1708" spans="1:8" x14ac:dyDescent="0.25">
      <c r="A1708" t="s">
        <v>146</v>
      </c>
      <c r="B1708" t="s">
        <v>350</v>
      </c>
      <c r="C1708" t="s">
        <v>352</v>
      </c>
      <c r="D1708" t="s">
        <v>38</v>
      </c>
      <c r="E1708" t="s">
        <v>358</v>
      </c>
      <c r="F1708" t="s">
        <v>342</v>
      </c>
      <c r="G1708">
        <v>47</v>
      </c>
      <c r="H1708" s="304">
        <v>0.61747405399999988</v>
      </c>
    </row>
    <row r="1709" spans="1:8" x14ac:dyDescent="0.25">
      <c r="A1709" t="s">
        <v>146</v>
      </c>
      <c r="B1709" t="s">
        <v>350</v>
      </c>
      <c r="C1709" t="s">
        <v>352</v>
      </c>
      <c r="D1709" t="s">
        <v>38</v>
      </c>
      <c r="E1709" t="s">
        <v>358</v>
      </c>
      <c r="F1709" t="s">
        <v>343</v>
      </c>
      <c r="G1709">
        <v>47</v>
      </c>
      <c r="H1709" s="304">
        <v>7.7612419847750891</v>
      </c>
    </row>
    <row r="1710" spans="1:8" x14ac:dyDescent="0.25">
      <c r="A1710" t="s">
        <v>146</v>
      </c>
      <c r="B1710" t="s">
        <v>350</v>
      </c>
      <c r="C1710" t="s">
        <v>352</v>
      </c>
      <c r="D1710" t="s">
        <v>38</v>
      </c>
      <c r="E1710" t="s">
        <v>358</v>
      </c>
      <c r="F1710" t="s">
        <v>344</v>
      </c>
      <c r="G1710">
        <v>47</v>
      </c>
      <c r="H1710" s="304">
        <v>7.7612419847750891</v>
      </c>
    </row>
    <row r="1711" spans="1:8" x14ac:dyDescent="0.25">
      <c r="A1711" t="s">
        <v>146</v>
      </c>
      <c r="B1711" t="s">
        <v>350</v>
      </c>
      <c r="C1711" t="s">
        <v>352</v>
      </c>
      <c r="D1711" t="s">
        <v>38</v>
      </c>
      <c r="E1711" t="s">
        <v>358</v>
      </c>
      <c r="F1711" t="s">
        <v>345</v>
      </c>
      <c r="G1711">
        <v>47</v>
      </c>
      <c r="H1711" s="304">
        <v>7.7612419847750891</v>
      </c>
    </row>
    <row r="1712" spans="1:8" x14ac:dyDescent="0.25">
      <c r="A1712" t="s">
        <v>146</v>
      </c>
      <c r="B1712" t="s">
        <v>350</v>
      </c>
      <c r="C1712" t="s">
        <v>352</v>
      </c>
      <c r="D1712" t="s">
        <v>38</v>
      </c>
      <c r="E1712" t="s">
        <v>358</v>
      </c>
      <c r="F1712" t="s">
        <v>346</v>
      </c>
      <c r="G1712">
        <v>47</v>
      </c>
      <c r="H1712" s="304">
        <v>0.33</v>
      </c>
    </row>
    <row r="1713" spans="1:8" x14ac:dyDescent="0.25">
      <c r="A1713" t="s">
        <v>146</v>
      </c>
      <c r="B1713" t="s">
        <v>350</v>
      </c>
      <c r="C1713" t="s">
        <v>352</v>
      </c>
      <c r="D1713" t="s">
        <v>38</v>
      </c>
      <c r="E1713" t="s">
        <v>358</v>
      </c>
      <c r="F1713" t="s">
        <v>347</v>
      </c>
      <c r="G1713">
        <v>47</v>
      </c>
      <c r="H1713" s="304">
        <v>2.5612098549757794</v>
      </c>
    </row>
    <row r="1714" spans="1:8" x14ac:dyDescent="0.25">
      <c r="A1714" t="s">
        <v>146</v>
      </c>
      <c r="B1714" t="s">
        <v>350</v>
      </c>
      <c r="C1714" t="s">
        <v>352</v>
      </c>
      <c r="D1714" t="s">
        <v>38</v>
      </c>
      <c r="E1714" t="s">
        <v>358</v>
      </c>
      <c r="F1714" t="s">
        <v>348</v>
      </c>
      <c r="G1714">
        <v>47</v>
      </c>
      <c r="H1714" s="304">
        <v>2.5612098549757794</v>
      </c>
    </row>
    <row r="1715" spans="1:8" x14ac:dyDescent="0.25">
      <c r="A1715" t="s">
        <v>146</v>
      </c>
      <c r="B1715" t="s">
        <v>350</v>
      </c>
      <c r="C1715" t="s">
        <v>352</v>
      </c>
      <c r="D1715" t="s">
        <v>39</v>
      </c>
      <c r="E1715" t="s">
        <v>358</v>
      </c>
      <c r="F1715" t="s">
        <v>340</v>
      </c>
      <c r="G1715">
        <v>48</v>
      </c>
      <c r="H1715" s="304">
        <v>3.386358712735916</v>
      </c>
    </row>
    <row r="1716" spans="1:8" x14ac:dyDescent="0.25">
      <c r="A1716" t="s">
        <v>146</v>
      </c>
      <c r="B1716" t="s">
        <v>350</v>
      </c>
      <c r="C1716" t="s">
        <v>352</v>
      </c>
      <c r="D1716" t="s">
        <v>39</v>
      </c>
      <c r="E1716" t="s">
        <v>358</v>
      </c>
      <c r="F1716" t="s">
        <v>343</v>
      </c>
      <c r="G1716">
        <v>48</v>
      </c>
      <c r="H1716" s="304">
        <v>3.386358712735916</v>
      </c>
    </row>
    <row r="1717" spans="1:8" x14ac:dyDescent="0.25">
      <c r="A1717" t="s">
        <v>146</v>
      </c>
      <c r="B1717" t="s">
        <v>350</v>
      </c>
      <c r="C1717" t="s">
        <v>352</v>
      </c>
      <c r="D1717" t="s">
        <v>39</v>
      </c>
      <c r="E1717" t="s">
        <v>358</v>
      </c>
      <c r="F1717" t="s">
        <v>344</v>
      </c>
      <c r="G1717">
        <v>48</v>
      </c>
      <c r="H1717" s="304">
        <v>3.386358712735916</v>
      </c>
    </row>
    <row r="1718" spans="1:8" x14ac:dyDescent="0.25">
      <c r="A1718" t="s">
        <v>146</v>
      </c>
      <c r="B1718" t="s">
        <v>350</v>
      </c>
      <c r="C1718" t="s">
        <v>352</v>
      </c>
      <c r="D1718" t="s">
        <v>39</v>
      </c>
      <c r="E1718" t="s">
        <v>358</v>
      </c>
      <c r="F1718" t="s">
        <v>345</v>
      </c>
      <c r="G1718">
        <v>48</v>
      </c>
      <c r="H1718" s="304">
        <v>0</v>
      </c>
    </row>
    <row r="1719" spans="1:8" x14ac:dyDescent="0.25">
      <c r="A1719" t="s">
        <v>146</v>
      </c>
      <c r="B1719" t="s">
        <v>350</v>
      </c>
      <c r="C1719" t="s">
        <v>352</v>
      </c>
      <c r="D1719" t="s">
        <v>39</v>
      </c>
      <c r="E1719" t="s">
        <v>358</v>
      </c>
      <c r="F1719" t="s">
        <v>346</v>
      </c>
      <c r="G1719">
        <v>48</v>
      </c>
      <c r="H1719" s="304">
        <v>0.33</v>
      </c>
    </row>
    <row r="1720" spans="1:8" x14ac:dyDescent="0.25">
      <c r="A1720" t="s">
        <v>146</v>
      </c>
      <c r="B1720" t="s">
        <v>350</v>
      </c>
      <c r="C1720" t="s">
        <v>352</v>
      </c>
      <c r="D1720" t="s">
        <v>39</v>
      </c>
      <c r="E1720" t="s">
        <v>358</v>
      </c>
      <c r="F1720" t="s">
        <v>347</v>
      </c>
      <c r="G1720">
        <v>48</v>
      </c>
      <c r="H1720" s="304">
        <v>1.1174983752028524</v>
      </c>
    </row>
    <row r="1721" spans="1:8" x14ac:dyDescent="0.25">
      <c r="A1721" t="s">
        <v>146</v>
      </c>
      <c r="B1721" t="s">
        <v>350</v>
      </c>
      <c r="C1721" t="s">
        <v>352</v>
      </c>
      <c r="D1721" t="s">
        <v>39</v>
      </c>
      <c r="E1721" t="s">
        <v>358</v>
      </c>
      <c r="F1721" t="s">
        <v>348</v>
      </c>
      <c r="G1721">
        <v>48</v>
      </c>
      <c r="H1721" s="304">
        <v>0</v>
      </c>
    </row>
    <row r="1722" spans="1:8" x14ac:dyDescent="0.25">
      <c r="A1722" t="s">
        <v>146</v>
      </c>
      <c r="B1722" t="s">
        <v>350</v>
      </c>
      <c r="C1722" t="s">
        <v>352</v>
      </c>
      <c r="D1722" t="s">
        <v>40</v>
      </c>
      <c r="E1722" t="s">
        <v>358</v>
      </c>
      <c r="F1722" t="s">
        <v>341</v>
      </c>
      <c r="G1722">
        <v>49</v>
      </c>
      <c r="H1722" s="304">
        <v>0.46857149399999992</v>
      </c>
    </row>
    <row r="1723" spans="1:8" x14ac:dyDescent="0.25">
      <c r="A1723" t="s">
        <v>146</v>
      </c>
      <c r="B1723" t="s">
        <v>350</v>
      </c>
      <c r="C1723" t="s">
        <v>352</v>
      </c>
      <c r="D1723" t="s">
        <v>40</v>
      </c>
      <c r="E1723" t="s">
        <v>358</v>
      </c>
      <c r="F1723" t="s">
        <v>343</v>
      </c>
      <c r="G1723">
        <v>49</v>
      </c>
      <c r="H1723" s="304">
        <v>0.46857149399999992</v>
      </c>
    </row>
    <row r="1724" spans="1:8" x14ac:dyDescent="0.25">
      <c r="A1724" t="s">
        <v>146</v>
      </c>
      <c r="B1724" t="s">
        <v>350</v>
      </c>
      <c r="C1724" t="s">
        <v>352</v>
      </c>
      <c r="D1724" t="s">
        <v>40</v>
      </c>
      <c r="E1724" t="s">
        <v>358</v>
      </c>
      <c r="F1724" t="s">
        <v>344</v>
      </c>
      <c r="G1724">
        <v>49</v>
      </c>
      <c r="H1724" s="304">
        <v>0.46857149399999992</v>
      </c>
    </row>
    <row r="1725" spans="1:8" x14ac:dyDescent="0.25">
      <c r="A1725" t="s">
        <v>146</v>
      </c>
      <c r="B1725" t="s">
        <v>350</v>
      </c>
      <c r="C1725" t="s">
        <v>352</v>
      </c>
      <c r="D1725" t="s">
        <v>40</v>
      </c>
      <c r="E1725" t="s">
        <v>358</v>
      </c>
      <c r="F1725" t="s">
        <v>345</v>
      </c>
      <c r="G1725">
        <v>49</v>
      </c>
      <c r="H1725" s="304">
        <v>0</v>
      </c>
    </row>
    <row r="1726" spans="1:8" x14ac:dyDescent="0.25">
      <c r="A1726" t="s">
        <v>146</v>
      </c>
      <c r="B1726" t="s">
        <v>350</v>
      </c>
      <c r="C1726" t="s">
        <v>352</v>
      </c>
      <c r="D1726" t="s">
        <v>40</v>
      </c>
      <c r="E1726" t="s">
        <v>358</v>
      </c>
      <c r="F1726" t="s">
        <v>346</v>
      </c>
      <c r="G1726">
        <v>49</v>
      </c>
      <c r="H1726" s="304">
        <v>0.33</v>
      </c>
    </row>
    <row r="1727" spans="1:8" x14ac:dyDescent="0.25">
      <c r="A1727" t="s">
        <v>146</v>
      </c>
      <c r="B1727" t="s">
        <v>350</v>
      </c>
      <c r="C1727" t="s">
        <v>352</v>
      </c>
      <c r="D1727" t="s">
        <v>40</v>
      </c>
      <c r="E1727" t="s">
        <v>358</v>
      </c>
      <c r="F1727" t="s">
        <v>347</v>
      </c>
      <c r="G1727">
        <v>49</v>
      </c>
      <c r="H1727" s="304">
        <v>0.15462859301999998</v>
      </c>
    </row>
    <row r="1728" spans="1:8" x14ac:dyDescent="0.25">
      <c r="A1728" t="s">
        <v>146</v>
      </c>
      <c r="B1728" t="s">
        <v>350</v>
      </c>
      <c r="C1728" t="s">
        <v>352</v>
      </c>
      <c r="D1728" t="s">
        <v>40</v>
      </c>
      <c r="E1728" t="s">
        <v>358</v>
      </c>
      <c r="F1728" t="s">
        <v>348</v>
      </c>
      <c r="G1728">
        <v>49</v>
      </c>
      <c r="H1728" s="304">
        <v>0</v>
      </c>
    </row>
    <row r="1729" spans="1:8" x14ac:dyDescent="0.25">
      <c r="A1729" t="s">
        <v>146</v>
      </c>
      <c r="B1729" t="s">
        <v>350</v>
      </c>
      <c r="C1729" t="s">
        <v>353</v>
      </c>
      <c r="D1729" t="s">
        <v>42</v>
      </c>
      <c r="E1729" t="s">
        <v>358</v>
      </c>
      <c r="F1729" t="s">
        <v>340</v>
      </c>
      <c r="G1729">
        <v>53</v>
      </c>
      <c r="H1729" s="304">
        <v>4.7009950640037186</v>
      </c>
    </row>
    <row r="1730" spans="1:8" x14ac:dyDescent="0.25">
      <c r="A1730" t="s">
        <v>146</v>
      </c>
      <c r="B1730" t="s">
        <v>350</v>
      </c>
      <c r="C1730" t="s">
        <v>353</v>
      </c>
      <c r="D1730" t="s">
        <v>42</v>
      </c>
      <c r="E1730" t="s">
        <v>358</v>
      </c>
      <c r="F1730" t="s">
        <v>342</v>
      </c>
      <c r="G1730">
        <v>53</v>
      </c>
      <c r="H1730" s="304">
        <v>0.60089390099999995</v>
      </c>
    </row>
    <row r="1731" spans="1:8" x14ac:dyDescent="0.25">
      <c r="A1731" t="s">
        <v>146</v>
      </c>
      <c r="B1731" t="s">
        <v>350</v>
      </c>
      <c r="C1731" t="s">
        <v>353</v>
      </c>
      <c r="D1731" t="s">
        <v>42</v>
      </c>
      <c r="E1731" t="s">
        <v>358</v>
      </c>
      <c r="F1731" t="s">
        <v>343</v>
      </c>
      <c r="G1731">
        <v>53</v>
      </c>
      <c r="H1731" s="304">
        <v>4.1001011630037185</v>
      </c>
    </row>
    <row r="1732" spans="1:8" x14ac:dyDescent="0.25">
      <c r="A1732" t="s">
        <v>146</v>
      </c>
      <c r="B1732" t="s">
        <v>350</v>
      </c>
      <c r="C1732" t="s">
        <v>353</v>
      </c>
      <c r="D1732" t="s">
        <v>42</v>
      </c>
      <c r="E1732" t="s">
        <v>358</v>
      </c>
      <c r="F1732" t="s">
        <v>344</v>
      </c>
      <c r="G1732">
        <v>53</v>
      </c>
      <c r="H1732" s="304">
        <v>4.1001011630037185</v>
      </c>
    </row>
    <row r="1733" spans="1:8" x14ac:dyDescent="0.25">
      <c r="A1733" t="s">
        <v>146</v>
      </c>
      <c r="B1733" t="s">
        <v>350</v>
      </c>
      <c r="C1733" t="s">
        <v>353</v>
      </c>
      <c r="D1733" t="s">
        <v>42</v>
      </c>
      <c r="E1733" t="s">
        <v>358</v>
      </c>
      <c r="F1733" t="s">
        <v>345</v>
      </c>
      <c r="G1733">
        <v>53</v>
      </c>
      <c r="H1733" s="304">
        <v>4.1001011630037185</v>
      </c>
    </row>
    <row r="1734" spans="1:8" x14ac:dyDescent="0.25">
      <c r="A1734" t="s">
        <v>146</v>
      </c>
      <c r="B1734" t="s">
        <v>350</v>
      </c>
      <c r="C1734" t="s">
        <v>353</v>
      </c>
      <c r="D1734" t="s">
        <v>42</v>
      </c>
      <c r="E1734" t="s">
        <v>358</v>
      </c>
      <c r="F1734" t="s">
        <v>346</v>
      </c>
      <c r="G1734">
        <v>53</v>
      </c>
      <c r="H1734" s="304">
        <v>0.36</v>
      </c>
    </row>
    <row r="1735" spans="1:8" x14ac:dyDescent="0.25">
      <c r="A1735" t="s">
        <v>146</v>
      </c>
      <c r="B1735" t="s">
        <v>350</v>
      </c>
      <c r="C1735" t="s">
        <v>353</v>
      </c>
      <c r="D1735" t="s">
        <v>42</v>
      </c>
      <c r="E1735" t="s">
        <v>358</v>
      </c>
      <c r="F1735" t="s">
        <v>347</v>
      </c>
      <c r="G1735">
        <v>53</v>
      </c>
      <c r="H1735" s="304">
        <v>1.4760364186813386</v>
      </c>
    </row>
    <row r="1736" spans="1:8" x14ac:dyDescent="0.25">
      <c r="A1736" t="s">
        <v>146</v>
      </c>
      <c r="B1736" t="s">
        <v>350</v>
      </c>
      <c r="C1736" t="s">
        <v>353</v>
      </c>
      <c r="D1736" t="s">
        <v>42</v>
      </c>
      <c r="E1736" t="s">
        <v>358</v>
      </c>
      <c r="F1736" t="s">
        <v>348</v>
      </c>
      <c r="G1736">
        <v>53</v>
      </c>
      <c r="H1736" s="304">
        <v>1.4760364186813386</v>
      </c>
    </row>
    <row r="1737" spans="1:8" x14ac:dyDescent="0.25">
      <c r="A1737" t="s">
        <v>146</v>
      </c>
      <c r="B1737" t="s">
        <v>350</v>
      </c>
      <c r="C1737" t="s">
        <v>353</v>
      </c>
      <c r="D1737" t="s">
        <v>43</v>
      </c>
      <c r="E1737" t="s">
        <v>358</v>
      </c>
      <c r="F1737" t="s">
        <v>340</v>
      </c>
      <c r="G1737">
        <v>54</v>
      </c>
      <c r="H1737" s="304">
        <v>0.47125380274486667</v>
      </c>
    </row>
    <row r="1738" spans="1:8" x14ac:dyDescent="0.25">
      <c r="A1738" t="s">
        <v>146</v>
      </c>
      <c r="B1738" t="s">
        <v>350</v>
      </c>
      <c r="C1738" t="s">
        <v>353</v>
      </c>
      <c r="D1738" t="s">
        <v>43</v>
      </c>
      <c r="E1738" t="s">
        <v>358</v>
      </c>
      <c r="F1738" t="s">
        <v>343</v>
      </c>
      <c r="G1738">
        <v>54</v>
      </c>
      <c r="H1738" s="304">
        <v>0.47125380274486667</v>
      </c>
    </row>
    <row r="1739" spans="1:8" x14ac:dyDescent="0.25">
      <c r="A1739" t="s">
        <v>146</v>
      </c>
      <c r="B1739" t="s">
        <v>350</v>
      </c>
      <c r="C1739" t="s">
        <v>353</v>
      </c>
      <c r="D1739" t="s">
        <v>43</v>
      </c>
      <c r="E1739" t="s">
        <v>358</v>
      </c>
      <c r="F1739" t="s">
        <v>344</v>
      </c>
      <c r="G1739">
        <v>54</v>
      </c>
      <c r="H1739" s="304">
        <v>0.47125380274486667</v>
      </c>
    </row>
    <row r="1740" spans="1:8" x14ac:dyDescent="0.25">
      <c r="A1740" t="s">
        <v>146</v>
      </c>
      <c r="B1740" t="s">
        <v>350</v>
      </c>
      <c r="C1740" t="s">
        <v>353</v>
      </c>
      <c r="D1740" t="s">
        <v>43</v>
      </c>
      <c r="E1740" t="s">
        <v>358</v>
      </c>
      <c r="F1740" t="s">
        <v>345</v>
      </c>
      <c r="G1740">
        <v>54</v>
      </c>
      <c r="H1740" s="304">
        <v>0</v>
      </c>
    </row>
    <row r="1741" spans="1:8" x14ac:dyDescent="0.25">
      <c r="A1741" t="s">
        <v>146</v>
      </c>
      <c r="B1741" t="s">
        <v>350</v>
      </c>
      <c r="C1741" t="s">
        <v>353</v>
      </c>
      <c r="D1741" t="s">
        <v>43</v>
      </c>
      <c r="E1741" t="s">
        <v>358</v>
      </c>
      <c r="F1741" t="s">
        <v>346</v>
      </c>
      <c r="G1741">
        <v>54</v>
      </c>
      <c r="H1741" s="304">
        <v>0.36</v>
      </c>
    </row>
    <row r="1742" spans="1:8" x14ac:dyDescent="0.25">
      <c r="A1742" t="s">
        <v>146</v>
      </c>
      <c r="B1742" t="s">
        <v>350</v>
      </c>
      <c r="C1742" t="s">
        <v>353</v>
      </c>
      <c r="D1742" t="s">
        <v>43</v>
      </c>
      <c r="E1742" t="s">
        <v>358</v>
      </c>
      <c r="F1742" t="s">
        <v>347</v>
      </c>
      <c r="G1742">
        <v>54</v>
      </c>
      <c r="H1742" s="304">
        <v>0.169651368988152</v>
      </c>
    </row>
    <row r="1743" spans="1:8" x14ac:dyDescent="0.25">
      <c r="A1743" t="s">
        <v>146</v>
      </c>
      <c r="B1743" t="s">
        <v>350</v>
      </c>
      <c r="C1743" t="s">
        <v>353</v>
      </c>
      <c r="D1743" t="s">
        <v>43</v>
      </c>
      <c r="E1743" t="s">
        <v>358</v>
      </c>
      <c r="F1743" t="s">
        <v>348</v>
      </c>
      <c r="G1743">
        <v>54</v>
      </c>
      <c r="H1743" s="304">
        <v>0</v>
      </c>
    </row>
    <row r="1744" spans="1:8" x14ac:dyDescent="0.25">
      <c r="A1744" t="s">
        <v>146</v>
      </c>
      <c r="B1744" t="s">
        <v>350</v>
      </c>
      <c r="C1744" t="s">
        <v>353</v>
      </c>
      <c r="D1744" t="s">
        <v>44</v>
      </c>
      <c r="E1744" t="s">
        <v>358</v>
      </c>
      <c r="F1744" t="s">
        <v>341</v>
      </c>
      <c r="G1744">
        <v>55</v>
      </c>
      <c r="H1744" s="304">
        <v>3.0187648180000002</v>
      </c>
    </row>
    <row r="1745" spans="1:8" x14ac:dyDescent="0.25">
      <c r="A1745" t="s">
        <v>146</v>
      </c>
      <c r="B1745" t="s">
        <v>350</v>
      </c>
      <c r="C1745" t="s">
        <v>353</v>
      </c>
      <c r="D1745" t="s">
        <v>44</v>
      </c>
      <c r="E1745" t="s">
        <v>358</v>
      </c>
      <c r="F1745" t="s">
        <v>343</v>
      </c>
      <c r="G1745">
        <v>55</v>
      </c>
      <c r="H1745" s="304">
        <v>3.0187648180000002</v>
      </c>
    </row>
    <row r="1746" spans="1:8" x14ac:dyDescent="0.25">
      <c r="A1746" t="s">
        <v>146</v>
      </c>
      <c r="B1746" t="s">
        <v>350</v>
      </c>
      <c r="C1746" t="s">
        <v>353</v>
      </c>
      <c r="D1746" t="s">
        <v>44</v>
      </c>
      <c r="E1746" t="s">
        <v>358</v>
      </c>
      <c r="F1746" t="s">
        <v>344</v>
      </c>
      <c r="G1746">
        <v>55</v>
      </c>
      <c r="H1746" s="304">
        <v>3.0187648180000002</v>
      </c>
    </row>
    <row r="1747" spans="1:8" x14ac:dyDescent="0.25">
      <c r="A1747" t="s">
        <v>146</v>
      </c>
      <c r="B1747" t="s">
        <v>350</v>
      </c>
      <c r="C1747" t="s">
        <v>353</v>
      </c>
      <c r="D1747" t="s">
        <v>44</v>
      </c>
      <c r="E1747" t="s">
        <v>358</v>
      </c>
      <c r="F1747" t="s">
        <v>345</v>
      </c>
      <c r="G1747">
        <v>55</v>
      </c>
      <c r="H1747" s="304">
        <v>0</v>
      </c>
    </row>
    <row r="1748" spans="1:8" x14ac:dyDescent="0.25">
      <c r="A1748" t="s">
        <v>146</v>
      </c>
      <c r="B1748" t="s">
        <v>350</v>
      </c>
      <c r="C1748" t="s">
        <v>353</v>
      </c>
      <c r="D1748" t="s">
        <v>44</v>
      </c>
      <c r="E1748" t="s">
        <v>358</v>
      </c>
      <c r="F1748" t="s">
        <v>346</v>
      </c>
      <c r="G1748">
        <v>55</v>
      </c>
      <c r="H1748" s="304">
        <v>0.36</v>
      </c>
    </row>
    <row r="1749" spans="1:8" x14ac:dyDescent="0.25">
      <c r="A1749" t="s">
        <v>146</v>
      </c>
      <c r="B1749" t="s">
        <v>350</v>
      </c>
      <c r="C1749" t="s">
        <v>353</v>
      </c>
      <c r="D1749" t="s">
        <v>44</v>
      </c>
      <c r="E1749" t="s">
        <v>358</v>
      </c>
      <c r="F1749" t="s">
        <v>347</v>
      </c>
      <c r="G1749">
        <v>55</v>
      </c>
      <c r="H1749" s="304">
        <v>1.0867553344800001</v>
      </c>
    </row>
    <row r="1750" spans="1:8" x14ac:dyDescent="0.25">
      <c r="A1750" t="s">
        <v>146</v>
      </c>
      <c r="B1750" t="s">
        <v>350</v>
      </c>
      <c r="C1750" t="s">
        <v>353</v>
      </c>
      <c r="D1750" t="s">
        <v>44</v>
      </c>
      <c r="E1750" t="s">
        <v>358</v>
      </c>
      <c r="F1750" t="s">
        <v>348</v>
      </c>
      <c r="G1750">
        <v>55</v>
      </c>
      <c r="H1750" s="304">
        <v>0</v>
      </c>
    </row>
    <row r="1751" spans="1:8" x14ac:dyDescent="0.25">
      <c r="A1751" t="s">
        <v>146</v>
      </c>
      <c r="B1751" t="s">
        <v>350</v>
      </c>
      <c r="C1751" t="s">
        <v>48</v>
      </c>
      <c r="D1751" t="s">
        <v>46</v>
      </c>
      <c r="E1751" t="s">
        <v>358</v>
      </c>
      <c r="F1751" t="s">
        <v>340</v>
      </c>
      <c r="G1751">
        <v>59</v>
      </c>
      <c r="H1751" s="304">
        <v>0</v>
      </c>
    </row>
    <row r="1752" spans="1:8" x14ac:dyDescent="0.25">
      <c r="A1752" t="s">
        <v>146</v>
      </c>
      <c r="B1752" t="s">
        <v>350</v>
      </c>
      <c r="C1752" t="s">
        <v>48</v>
      </c>
      <c r="D1752" t="s">
        <v>46</v>
      </c>
      <c r="E1752" t="s">
        <v>358</v>
      </c>
      <c r="F1752" t="s">
        <v>341</v>
      </c>
      <c r="G1752">
        <v>59</v>
      </c>
      <c r="H1752" s="304">
        <v>1.614651313</v>
      </c>
    </row>
    <row r="1753" spans="1:8" x14ac:dyDescent="0.25">
      <c r="A1753" t="s">
        <v>146</v>
      </c>
      <c r="B1753" t="s">
        <v>350</v>
      </c>
      <c r="C1753" t="s">
        <v>48</v>
      </c>
      <c r="D1753" t="s">
        <v>46</v>
      </c>
      <c r="E1753" t="s">
        <v>358</v>
      </c>
      <c r="F1753" t="s">
        <v>342</v>
      </c>
      <c r="G1753">
        <v>59</v>
      </c>
      <c r="H1753" s="304">
        <v>0.13924574300000001</v>
      </c>
    </row>
    <row r="1754" spans="1:8" x14ac:dyDescent="0.25">
      <c r="A1754" t="s">
        <v>146</v>
      </c>
      <c r="B1754" t="s">
        <v>350</v>
      </c>
      <c r="C1754" t="s">
        <v>48</v>
      </c>
      <c r="D1754" t="s">
        <v>46</v>
      </c>
      <c r="E1754" t="s">
        <v>358</v>
      </c>
      <c r="F1754" t="s">
        <v>343</v>
      </c>
      <c r="G1754">
        <v>59</v>
      </c>
      <c r="H1754" s="304">
        <v>1.4754055699999999</v>
      </c>
    </row>
    <row r="1755" spans="1:8" x14ac:dyDescent="0.25">
      <c r="A1755" t="s">
        <v>146</v>
      </c>
      <c r="B1755" t="s">
        <v>350</v>
      </c>
      <c r="C1755" t="s">
        <v>48</v>
      </c>
      <c r="D1755" t="s">
        <v>46</v>
      </c>
      <c r="E1755" t="s">
        <v>358</v>
      </c>
      <c r="F1755" t="s">
        <v>344</v>
      </c>
      <c r="G1755">
        <v>59</v>
      </c>
      <c r="H1755" s="304">
        <v>1.4754055699999999</v>
      </c>
    </row>
    <row r="1756" spans="1:8" x14ac:dyDescent="0.25">
      <c r="A1756" t="s">
        <v>146</v>
      </c>
      <c r="B1756" t="s">
        <v>350</v>
      </c>
      <c r="C1756" t="s">
        <v>48</v>
      </c>
      <c r="D1756" t="s">
        <v>46</v>
      </c>
      <c r="E1756" t="s">
        <v>358</v>
      </c>
      <c r="F1756" t="s">
        <v>345</v>
      </c>
      <c r="G1756">
        <v>59</v>
      </c>
      <c r="H1756" s="304">
        <v>-0.13924574300000001</v>
      </c>
    </row>
    <row r="1757" spans="1:8" x14ac:dyDescent="0.25">
      <c r="A1757" t="s">
        <v>146</v>
      </c>
      <c r="B1757" t="s">
        <v>350</v>
      </c>
      <c r="C1757" t="s">
        <v>48</v>
      </c>
      <c r="D1757" t="s">
        <v>46</v>
      </c>
      <c r="E1757" t="s">
        <v>358</v>
      </c>
      <c r="F1757" t="s">
        <v>346</v>
      </c>
      <c r="G1757">
        <v>59</v>
      </c>
      <c r="H1757" s="304">
        <v>0.16</v>
      </c>
    </row>
    <row r="1758" spans="1:8" x14ac:dyDescent="0.25">
      <c r="A1758" t="s">
        <v>146</v>
      </c>
      <c r="B1758" t="s">
        <v>350</v>
      </c>
      <c r="C1758" t="s">
        <v>48</v>
      </c>
      <c r="D1758" t="s">
        <v>46</v>
      </c>
      <c r="E1758" t="s">
        <v>358</v>
      </c>
      <c r="F1758" t="s">
        <v>347</v>
      </c>
      <c r="G1758">
        <v>59</v>
      </c>
      <c r="H1758" s="304">
        <v>0.23606489119999999</v>
      </c>
    </row>
    <row r="1759" spans="1:8" x14ac:dyDescent="0.25">
      <c r="A1759" t="s">
        <v>146</v>
      </c>
      <c r="B1759" t="s">
        <v>350</v>
      </c>
      <c r="C1759" t="s">
        <v>48</v>
      </c>
      <c r="D1759" t="s">
        <v>46</v>
      </c>
      <c r="E1759" t="s">
        <v>358</v>
      </c>
      <c r="F1759" t="s">
        <v>348</v>
      </c>
      <c r="G1759">
        <v>59</v>
      </c>
      <c r="H1759" s="304">
        <v>-2.2279318880000003E-2</v>
      </c>
    </row>
    <row r="1760" spans="1:8" x14ac:dyDescent="0.25">
      <c r="A1760" t="s">
        <v>146</v>
      </c>
      <c r="B1760" t="s">
        <v>350</v>
      </c>
      <c r="C1760" t="s">
        <v>48</v>
      </c>
      <c r="D1760" t="s">
        <v>47</v>
      </c>
      <c r="E1760" t="s">
        <v>358</v>
      </c>
      <c r="F1760" t="s">
        <v>340</v>
      </c>
      <c r="G1760">
        <v>60</v>
      </c>
      <c r="H1760" s="304">
        <v>0.39700000000000002</v>
      </c>
    </row>
    <row r="1761" spans="1:8" x14ac:dyDescent="0.25">
      <c r="A1761" t="s">
        <v>146</v>
      </c>
      <c r="B1761" t="s">
        <v>350</v>
      </c>
      <c r="C1761" t="s">
        <v>48</v>
      </c>
      <c r="D1761" t="s">
        <v>47</v>
      </c>
      <c r="E1761" t="s">
        <v>358</v>
      </c>
      <c r="F1761" t="s">
        <v>341</v>
      </c>
      <c r="G1761">
        <v>60</v>
      </c>
      <c r="H1761" s="304">
        <v>4.1994390000000006E-2</v>
      </c>
    </row>
    <row r="1762" spans="1:8" x14ac:dyDescent="0.25">
      <c r="A1762" t="s">
        <v>146</v>
      </c>
      <c r="B1762" t="s">
        <v>350</v>
      </c>
      <c r="C1762" t="s">
        <v>48</v>
      </c>
      <c r="D1762" t="s">
        <v>47</v>
      </c>
      <c r="E1762" t="s">
        <v>358</v>
      </c>
      <c r="F1762" t="s">
        <v>342</v>
      </c>
      <c r="G1762">
        <v>60</v>
      </c>
      <c r="H1762" s="304">
        <v>5.8545949999999998E-3</v>
      </c>
    </row>
    <row r="1763" spans="1:8" x14ac:dyDescent="0.25">
      <c r="A1763" t="s">
        <v>146</v>
      </c>
      <c r="B1763" t="s">
        <v>350</v>
      </c>
      <c r="C1763" t="s">
        <v>48</v>
      </c>
      <c r="D1763" t="s">
        <v>47</v>
      </c>
      <c r="E1763" t="s">
        <v>358</v>
      </c>
      <c r="F1763" t="s">
        <v>343</v>
      </c>
      <c r="G1763">
        <v>60</v>
      </c>
      <c r="H1763" s="304">
        <v>0.43313979499999999</v>
      </c>
    </row>
    <row r="1764" spans="1:8" x14ac:dyDescent="0.25">
      <c r="A1764" t="s">
        <v>146</v>
      </c>
      <c r="B1764" t="s">
        <v>350</v>
      </c>
      <c r="C1764" t="s">
        <v>48</v>
      </c>
      <c r="D1764" t="s">
        <v>47</v>
      </c>
      <c r="E1764" t="s">
        <v>358</v>
      </c>
      <c r="F1764" t="s">
        <v>344</v>
      </c>
      <c r="G1764">
        <v>60</v>
      </c>
      <c r="H1764" s="304">
        <v>0.43313979499999999</v>
      </c>
    </row>
    <row r="1765" spans="1:8" x14ac:dyDescent="0.25">
      <c r="A1765" t="s">
        <v>146</v>
      </c>
      <c r="B1765" t="s">
        <v>350</v>
      </c>
      <c r="C1765" t="s">
        <v>48</v>
      </c>
      <c r="D1765" t="s">
        <v>47</v>
      </c>
      <c r="E1765" t="s">
        <v>358</v>
      </c>
      <c r="F1765" t="s">
        <v>345</v>
      </c>
      <c r="G1765">
        <v>60</v>
      </c>
      <c r="H1765" s="304">
        <v>0</v>
      </c>
    </row>
    <row r="1766" spans="1:8" x14ac:dyDescent="0.25">
      <c r="A1766" t="s">
        <v>146</v>
      </c>
      <c r="B1766" t="s">
        <v>350</v>
      </c>
      <c r="C1766" t="s">
        <v>48</v>
      </c>
      <c r="D1766" t="s">
        <v>47</v>
      </c>
      <c r="E1766" t="s">
        <v>358</v>
      </c>
      <c r="F1766" t="s">
        <v>346</v>
      </c>
      <c r="G1766">
        <v>60</v>
      </c>
      <c r="H1766" s="304">
        <v>0.34</v>
      </c>
    </row>
    <row r="1767" spans="1:8" x14ac:dyDescent="0.25">
      <c r="A1767" t="s">
        <v>146</v>
      </c>
      <c r="B1767" t="s">
        <v>350</v>
      </c>
      <c r="C1767" t="s">
        <v>48</v>
      </c>
      <c r="D1767" t="s">
        <v>47</v>
      </c>
      <c r="E1767" t="s">
        <v>358</v>
      </c>
      <c r="F1767" t="s">
        <v>347</v>
      </c>
      <c r="G1767">
        <v>60</v>
      </c>
      <c r="H1767" s="304">
        <v>0.1472675303</v>
      </c>
    </row>
    <row r="1768" spans="1:8" x14ac:dyDescent="0.25">
      <c r="A1768" t="s">
        <v>146</v>
      </c>
      <c r="B1768" t="s">
        <v>350</v>
      </c>
      <c r="C1768" t="s">
        <v>48</v>
      </c>
      <c r="D1768" t="s">
        <v>47</v>
      </c>
      <c r="E1768" t="s">
        <v>358</v>
      </c>
      <c r="F1768" t="s">
        <v>348</v>
      </c>
      <c r="G1768">
        <v>60</v>
      </c>
      <c r="H1768" s="304">
        <v>0</v>
      </c>
    </row>
    <row r="1769" spans="1:8" x14ac:dyDescent="0.25">
      <c r="A1769" t="s">
        <v>146</v>
      </c>
      <c r="B1769" t="s">
        <v>350</v>
      </c>
      <c r="C1769" t="s">
        <v>48</v>
      </c>
      <c r="D1769" t="s">
        <v>48</v>
      </c>
      <c r="E1769" t="s">
        <v>358</v>
      </c>
      <c r="F1769" t="s">
        <v>340</v>
      </c>
      <c r="G1769">
        <v>61</v>
      </c>
      <c r="H1769" s="304">
        <v>0.23699999999999999</v>
      </c>
    </row>
    <row r="1770" spans="1:8" x14ac:dyDescent="0.25">
      <c r="A1770" t="s">
        <v>146</v>
      </c>
      <c r="B1770" t="s">
        <v>350</v>
      </c>
      <c r="C1770" t="s">
        <v>48</v>
      </c>
      <c r="D1770" t="s">
        <v>48</v>
      </c>
      <c r="E1770" t="s">
        <v>358</v>
      </c>
      <c r="F1770" t="s">
        <v>341</v>
      </c>
      <c r="G1770">
        <v>61</v>
      </c>
      <c r="H1770" s="304">
        <v>3.0041819000000001E-2</v>
      </c>
    </row>
    <row r="1771" spans="1:8" x14ac:dyDescent="0.25">
      <c r="A1771" t="s">
        <v>146</v>
      </c>
      <c r="B1771" t="s">
        <v>350</v>
      </c>
      <c r="C1771" t="s">
        <v>48</v>
      </c>
      <c r="D1771" t="s">
        <v>48</v>
      </c>
      <c r="E1771" t="s">
        <v>358</v>
      </c>
      <c r="F1771" t="s">
        <v>342</v>
      </c>
      <c r="G1771">
        <v>61</v>
      </c>
      <c r="H1771" s="304">
        <v>6.5672183999999995E-2</v>
      </c>
    </row>
    <row r="1772" spans="1:8" x14ac:dyDescent="0.25">
      <c r="A1772" t="s">
        <v>146</v>
      </c>
      <c r="B1772" t="s">
        <v>350</v>
      </c>
      <c r="C1772" t="s">
        <v>48</v>
      </c>
      <c r="D1772" t="s">
        <v>48</v>
      </c>
      <c r="E1772" t="s">
        <v>358</v>
      </c>
      <c r="F1772" t="s">
        <v>343</v>
      </c>
      <c r="G1772">
        <v>61</v>
      </c>
      <c r="H1772" s="304">
        <v>0.20136963500000002</v>
      </c>
    </row>
    <row r="1773" spans="1:8" x14ac:dyDescent="0.25">
      <c r="A1773" t="s">
        <v>146</v>
      </c>
      <c r="B1773" t="s">
        <v>350</v>
      </c>
      <c r="C1773" t="s">
        <v>48</v>
      </c>
      <c r="D1773" t="s">
        <v>48</v>
      </c>
      <c r="E1773" t="s">
        <v>358</v>
      </c>
      <c r="F1773" t="s">
        <v>344</v>
      </c>
      <c r="G1773">
        <v>61</v>
      </c>
      <c r="H1773" s="304">
        <v>0.20136963500000002</v>
      </c>
    </row>
    <row r="1774" spans="1:8" x14ac:dyDescent="0.25">
      <c r="A1774" t="s">
        <v>146</v>
      </c>
      <c r="B1774" t="s">
        <v>350</v>
      </c>
      <c r="C1774" t="s">
        <v>48</v>
      </c>
      <c r="D1774" t="s">
        <v>48</v>
      </c>
      <c r="E1774" t="s">
        <v>358</v>
      </c>
      <c r="F1774" t="s">
        <v>345</v>
      </c>
      <c r="G1774">
        <v>61</v>
      </c>
      <c r="H1774" s="304">
        <v>0.20136963500000002</v>
      </c>
    </row>
    <row r="1775" spans="1:8" x14ac:dyDescent="0.25">
      <c r="A1775" t="s">
        <v>146</v>
      </c>
      <c r="B1775" t="s">
        <v>350</v>
      </c>
      <c r="C1775" t="s">
        <v>48</v>
      </c>
      <c r="D1775" t="s">
        <v>48</v>
      </c>
      <c r="E1775" t="s">
        <v>358</v>
      </c>
      <c r="F1775" t="s">
        <v>346</v>
      </c>
      <c r="G1775">
        <v>61</v>
      </c>
      <c r="H1775" s="304">
        <v>0.37</v>
      </c>
    </row>
    <row r="1776" spans="1:8" x14ac:dyDescent="0.25">
      <c r="A1776" t="s">
        <v>146</v>
      </c>
      <c r="B1776" t="s">
        <v>350</v>
      </c>
      <c r="C1776" t="s">
        <v>48</v>
      </c>
      <c r="D1776" t="s">
        <v>48</v>
      </c>
      <c r="E1776" t="s">
        <v>358</v>
      </c>
      <c r="F1776" t="s">
        <v>347</v>
      </c>
      <c r="G1776">
        <v>61</v>
      </c>
      <c r="H1776" s="304">
        <v>7.4506764950000012E-2</v>
      </c>
    </row>
    <row r="1777" spans="1:8" x14ac:dyDescent="0.25">
      <c r="A1777" t="s">
        <v>146</v>
      </c>
      <c r="B1777" t="s">
        <v>350</v>
      </c>
      <c r="C1777" t="s">
        <v>48</v>
      </c>
      <c r="D1777" t="s">
        <v>48</v>
      </c>
      <c r="E1777" t="s">
        <v>358</v>
      </c>
      <c r="F1777" t="s">
        <v>348</v>
      </c>
      <c r="G1777">
        <v>61</v>
      </c>
      <c r="H1777" s="304">
        <v>7.4506764950000012E-2</v>
      </c>
    </row>
    <row r="1778" spans="1:8" x14ac:dyDescent="0.25">
      <c r="A1778" t="s">
        <v>146</v>
      </c>
      <c r="B1778" t="s">
        <v>354</v>
      </c>
      <c r="C1778" t="s">
        <v>354</v>
      </c>
      <c r="D1778" t="s">
        <v>50</v>
      </c>
      <c r="E1778" t="s">
        <v>358</v>
      </c>
      <c r="F1778" t="s">
        <v>340</v>
      </c>
      <c r="G1778">
        <v>65</v>
      </c>
      <c r="H1778" s="304">
        <v>3.9725808705722643</v>
      </c>
    </row>
    <row r="1779" spans="1:8" x14ac:dyDescent="0.25">
      <c r="A1779" t="s">
        <v>146</v>
      </c>
      <c r="B1779" t="s">
        <v>354</v>
      </c>
      <c r="C1779" t="s">
        <v>354</v>
      </c>
      <c r="D1779" t="s">
        <v>50</v>
      </c>
      <c r="E1779" t="s">
        <v>358</v>
      </c>
      <c r="F1779" t="s">
        <v>341</v>
      </c>
      <c r="G1779">
        <v>65</v>
      </c>
      <c r="H1779" s="304">
        <v>0.47889493299999997</v>
      </c>
    </row>
    <row r="1780" spans="1:8" x14ac:dyDescent="0.25">
      <c r="A1780" t="s">
        <v>146</v>
      </c>
      <c r="B1780" t="s">
        <v>354</v>
      </c>
      <c r="C1780" t="s">
        <v>354</v>
      </c>
      <c r="D1780" t="s">
        <v>50</v>
      </c>
      <c r="E1780" t="s">
        <v>358</v>
      </c>
      <c r="F1780" t="s">
        <v>342</v>
      </c>
      <c r="G1780">
        <v>65</v>
      </c>
      <c r="H1780" s="304">
        <v>0.63441794600000001</v>
      </c>
    </row>
    <row r="1781" spans="1:8" x14ac:dyDescent="0.25">
      <c r="A1781" t="s">
        <v>146</v>
      </c>
      <c r="B1781" t="s">
        <v>354</v>
      </c>
      <c r="C1781" t="s">
        <v>354</v>
      </c>
      <c r="D1781" t="s">
        <v>50</v>
      </c>
      <c r="E1781" t="s">
        <v>358</v>
      </c>
      <c r="F1781" t="s">
        <v>343</v>
      </c>
      <c r="G1781">
        <v>65</v>
      </c>
      <c r="H1781" s="304">
        <v>3.817057857572264</v>
      </c>
    </row>
    <row r="1782" spans="1:8" x14ac:dyDescent="0.25">
      <c r="A1782" t="s">
        <v>146</v>
      </c>
      <c r="B1782" t="s">
        <v>354</v>
      </c>
      <c r="C1782" t="s">
        <v>354</v>
      </c>
      <c r="D1782" t="s">
        <v>50</v>
      </c>
      <c r="E1782" t="s">
        <v>358</v>
      </c>
      <c r="F1782" t="s">
        <v>344</v>
      </c>
      <c r="G1782">
        <v>65</v>
      </c>
      <c r="H1782" s="304">
        <v>3.817057857572264</v>
      </c>
    </row>
    <row r="1783" spans="1:8" x14ac:dyDescent="0.25">
      <c r="A1783" t="s">
        <v>146</v>
      </c>
      <c r="B1783" t="s">
        <v>354</v>
      </c>
      <c r="C1783" t="s">
        <v>354</v>
      </c>
      <c r="D1783" t="s">
        <v>50</v>
      </c>
      <c r="E1783" t="s">
        <v>358</v>
      </c>
      <c r="F1783" t="s">
        <v>345</v>
      </c>
      <c r="G1783">
        <v>65</v>
      </c>
      <c r="H1783" s="304">
        <v>3.817057857572264</v>
      </c>
    </row>
    <row r="1784" spans="1:8" x14ac:dyDescent="0.25">
      <c r="A1784" t="s">
        <v>146</v>
      </c>
      <c r="B1784" t="s">
        <v>354</v>
      </c>
      <c r="C1784" t="s">
        <v>354</v>
      </c>
      <c r="D1784" t="s">
        <v>50</v>
      </c>
      <c r="E1784" t="s">
        <v>358</v>
      </c>
      <c r="F1784" t="s">
        <v>346</v>
      </c>
      <c r="G1784">
        <v>65</v>
      </c>
      <c r="H1784" s="304">
        <v>0.19</v>
      </c>
    </row>
    <row r="1785" spans="1:8" x14ac:dyDescent="0.25">
      <c r="A1785" t="s">
        <v>146</v>
      </c>
      <c r="B1785" t="s">
        <v>354</v>
      </c>
      <c r="C1785" t="s">
        <v>354</v>
      </c>
      <c r="D1785" t="s">
        <v>50</v>
      </c>
      <c r="E1785" t="s">
        <v>358</v>
      </c>
      <c r="F1785" t="s">
        <v>347</v>
      </c>
      <c r="G1785">
        <v>65</v>
      </c>
      <c r="H1785" s="304">
        <v>0.72524099293873012</v>
      </c>
    </row>
    <row r="1786" spans="1:8" x14ac:dyDescent="0.25">
      <c r="A1786" t="s">
        <v>146</v>
      </c>
      <c r="B1786" t="s">
        <v>354</v>
      </c>
      <c r="C1786" t="s">
        <v>354</v>
      </c>
      <c r="D1786" t="s">
        <v>50</v>
      </c>
      <c r="E1786" t="s">
        <v>358</v>
      </c>
      <c r="F1786" t="s">
        <v>348</v>
      </c>
      <c r="G1786">
        <v>65</v>
      </c>
      <c r="H1786" s="304">
        <v>0.72524099293873012</v>
      </c>
    </row>
    <row r="1787" spans="1:8" x14ac:dyDescent="0.25">
      <c r="A1787" t="s">
        <v>146</v>
      </c>
      <c r="B1787" t="s">
        <v>354</v>
      </c>
      <c r="C1787" t="s">
        <v>354</v>
      </c>
      <c r="D1787" t="s">
        <v>51</v>
      </c>
      <c r="E1787" t="s">
        <v>358</v>
      </c>
      <c r="F1787" t="s">
        <v>340</v>
      </c>
      <c r="G1787">
        <v>66</v>
      </c>
      <c r="H1787" s="304">
        <v>1.0000555133292235</v>
      </c>
    </row>
    <row r="1788" spans="1:8" x14ac:dyDescent="0.25">
      <c r="A1788" t="s">
        <v>146</v>
      </c>
      <c r="B1788" t="s">
        <v>354</v>
      </c>
      <c r="C1788" t="s">
        <v>354</v>
      </c>
      <c r="D1788" t="s">
        <v>51</v>
      </c>
      <c r="E1788" t="s">
        <v>358</v>
      </c>
      <c r="F1788" t="s">
        <v>343</v>
      </c>
      <c r="G1788">
        <v>66</v>
      </c>
      <c r="H1788" s="304">
        <v>1.0000555133292235</v>
      </c>
    </row>
    <row r="1789" spans="1:8" x14ac:dyDescent="0.25">
      <c r="A1789" t="s">
        <v>146</v>
      </c>
      <c r="B1789" t="s">
        <v>354</v>
      </c>
      <c r="C1789" t="s">
        <v>354</v>
      </c>
      <c r="D1789" t="s">
        <v>51</v>
      </c>
      <c r="E1789" t="s">
        <v>358</v>
      </c>
      <c r="F1789" t="s">
        <v>344</v>
      </c>
      <c r="G1789">
        <v>66</v>
      </c>
      <c r="H1789" s="304">
        <v>0.66143706830494176</v>
      </c>
    </row>
    <row r="1790" spans="1:8" x14ac:dyDescent="0.25">
      <c r="A1790" t="s">
        <v>146</v>
      </c>
      <c r="B1790" t="s">
        <v>354</v>
      </c>
      <c r="C1790" t="s">
        <v>354</v>
      </c>
      <c r="D1790" t="s">
        <v>51</v>
      </c>
      <c r="E1790" t="s">
        <v>358</v>
      </c>
      <c r="F1790" t="s">
        <v>345</v>
      </c>
      <c r="G1790">
        <v>66</v>
      </c>
      <c r="H1790" s="304">
        <v>0.66143706830494176</v>
      </c>
    </row>
    <row r="1791" spans="1:8" x14ac:dyDescent="0.25">
      <c r="A1791" t="s">
        <v>146</v>
      </c>
      <c r="B1791" t="s">
        <v>354</v>
      </c>
      <c r="C1791" t="s">
        <v>354</v>
      </c>
      <c r="D1791" t="s">
        <v>51</v>
      </c>
      <c r="E1791" t="s">
        <v>358</v>
      </c>
      <c r="F1791" t="s">
        <v>346</v>
      </c>
      <c r="G1791">
        <v>66</v>
      </c>
      <c r="H1791" s="304">
        <v>0.73</v>
      </c>
    </row>
    <row r="1792" spans="1:8" x14ac:dyDescent="0.25">
      <c r="A1792" t="s">
        <v>146</v>
      </c>
      <c r="B1792" t="s">
        <v>354</v>
      </c>
      <c r="C1792" t="s">
        <v>354</v>
      </c>
      <c r="D1792" t="s">
        <v>51</v>
      </c>
      <c r="E1792" t="s">
        <v>358</v>
      </c>
      <c r="F1792" t="s">
        <v>347</v>
      </c>
      <c r="G1792">
        <v>66</v>
      </c>
      <c r="H1792" s="304">
        <v>0.48284905986260745</v>
      </c>
    </row>
    <row r="1793" spans="1:8" x14ac:dyDescent="0.25">
      <c r="A1793" t="s">
        <v>146</v>
      </c>
      <c r="B1793" t="s">
        <v>354</v>
      </c>
      <c r="C1793" t="s">
        <v>354</v>
      </c>
      <c r="D1793" t="s">
        <v>51</v>
      </c>
      <c r="E1793" t="s">
        <v>358</v>
      </c>
      <c r="F1793" t="s">
        <v>348</v>
      </c>
      <c r="G1793">
        <v>66</v>
      </c>
      <c r="H1793" s="304">
        <v>0.48284905986260745</v>
      </c>
    </row>
    <row r="1794" spans="1:8" x14ac:dyDescent="0.25">
      <c r="A1794" t="s">
        <v>146</v>
      </c>
      <c r="B1794" t="s">
        <v>354</v>
      </c>
      <c r="C1794" t="s">
        <v>354</v>
      </c>
      <c r="D1794" t="s">
        <v>52</v>
      </c>
      <c r="E1794" t="s">
        <v>358</v>
      </c>
      <c r="F1794" t="s">
        <v>340</v>
      </c>
      <c r="G1794">
        <v>67</v>
      </c>
      <c r="H1794" s="304">
        <v>3.2166280529954108</v>
      </c>
    </row>
    <row r="1795" spans="1:8" x14ac:dyDescent="0.25">
      <c r="A1795" t="s">
        <v>146</v>
      </c>
      <c r="B1795" t="s">
        <v>354</v>
      </c>
      <c r="C1795" t="s">
        <v>354</v>
      </c>
      <c r="D1795" t="s">
        <v>52</v>
      </c>
      <c r="E1795" t="s">
        <v>358</v>
      </c>
      <c r="F1795" t="s">
        <v>341</v>
      </c>
      <c r="G1795">
        <v>67</v>
      </c>
      <c r="H1795" s="304">
        <v>0.48270269700000007</v>
      </c>
    </row>
    <row r="1796" spans="1:8" x14ac:dyDescent="0.25">
      <c r="A1796" t="s">
        <v>146</v>
      </c>
      <c r="B1796" t="s">
        <v>354</v>
      </c>
      <c r="C1796" t="s">
        <v>354</v>
      </c>
      <c r="D1796" t="s">
        <v>52</v>
      </c>
      <c r="E1796" t="s">
        <v>358</v>
      </c>
      <c r="F1796" t="s">
        <v>342</v>
      </c>
      <c r="G1796">
        <v>67</v>
      </c>
      <c r="H1796" s="304">
        <v>0.44410914700000004</v>
      </c>
    </row>
    <row r="1797" spans="1:8" x14ac:dyDescent="0.25">
      <c r="A1797" t="s">
        <v>146</v>
      </c>
      <c r="B1797" t="s">
        <v>354</v>
      </c>
      <c r="C1797" t="s">
        <v>354</v>
      </c>
      <c r="D1797" t="s">
        <v>52</v>
      </c>
      <c r="E1797" t="s">
        <v>358</v>
      </c>
      <c r="F1797" t="s">
        <v>343</v>
      </c>
      <c r="G1797">
        <v>67</v>
      </c>
      <c r="H1797" s="304">
        <v>3.2552216029954106</v>
      </c>
    </row>
    <row r="1798" spans="1:8" x14ac:dyDescent="0.25">
      <c r="A1798" t="s">
        <v>146</v>
      </c>
      <c r="B1798" t="s">
        <v>354</v>
      </c>
      <c r="C1798" t="s">
        <v>354</v>
      </c>
      <c r="D1798" t="s">
        <v>52</v>
      </c>
      <c r="E1798" t="s">
        <v>358</v>
      </c>
      <c r="F1798" t="s">
        <v>344</v>
      </c>
      <c r="G1798">
        <v>67</v>
      </c>
      <c r="H1798" s="304">
        <v>3.2552216029954106</v>
      </c>
    </row>
    <row r="1799" spans="1:8" x14ac:dyDescent="0.25">
      <c r="A1799" t="s">
        <v>146</v>
      </c>
      <c r="B1799" t="s">
        <v>354</v>
      </c>
      <c r="C1799" t="s">
        <v>354</v>
      </c>
      <c r="D1799" t="s">
        <v>52</v>
      </c>
      <c r="E1799" t="s">
        <v>358</v>
      </c>
      <c r="F1799" t="s">
        <v>345</v>
      </c>
      <c r="G1799">
        <v>67</v>
      </c>
      <c r="H1799" s="304">
        <v>2.772518905995411</v>
      </c>
    </row>
    <row r="1800" spans="1:8" x14ac:dyDescent="0.25">
      <c r="A1800" t="s">
        <v>146</v>
      </c>
      <c r="B1800" t="s">
        <v>354</v>
      </c>
      <c r="C1800" t="s">
        <v>354</v>
      </c>
      <c r="D1800" t="s">
        <v>52</v>
      </c>
      <c r="E1800" t="s">
        <v>358</v>
      </c>
      <c r="F1800" t="s">
        <v>346</v>
      </c>
      <c r="G1800">
        <v>67</v>
      </c>
      <c r="H1800" t="s">
        <v>53</v>
      </c>
    </row>
    <row r="1801" spans="1:8" x14ac:dyDescent="0.25">
      <c r="A1801" t="s">
        <v>146</v>
      </c>
      <c r="B1801" t="s">
        <v>354</v>
      </c>
      <c r="C1801" t="s">
        <v>354</v>
      </c>
      <c r="D1801" t="s">
        <v>52</v>
      </c>
      <c r="E1801" t="s">
        <v>358</v>
      </c>
      <c r="F1801" t="s">
        <v>347</v>
      </c>
      <c r="G1801">
        <v>67</v>
      </c>
      <c r="H1801" s="304">
        <v>0.9620853999886233</v>
      </c>
    </row>
    <row r="1802" spans="1:8" x14ac:dyDescent="0.25">
      <c r="A1802" t="s">
        <v>146</v>
      </c>
      <c r="B1802" t="s">
        <v>354</v>
      </c>
      <c r="C1802" t="s">
        <v>354</v>
      </c>
      <c r="D1802" t="s">
        <v>52</v>
      </c>
      <c r="E1802" t="s">
        <v>358</v>
      </c>
      <c r="F1802" t="s">
        <v>348</v>
      </c>
      <c r="G1802">
        <v>67</v>
      </c>
      <c r="H1802" s="304">
        <v>0.83175567179862331</v>
      </c>
    </row>
    <row r="1803" spans="1:8" x14ac:dyDescent="0.25">
      <c r="A1803" t="s">
        <v>146</v>
      </c>
      <c r="B1803" t="s">
        <v>354</v>
      </c>
      <c r="C1803" t="s">
        <v>354</v>
      </c>
      <c r="D1803" t="s">
        <v>54</v>
      </c>
      <c r="E1803" t="s">
        <v>358</v>
      </c>
      <c r="F1803" t="s">
        <v>340</v>
      </c>
      <c r="G1803">
        <v>68</v>
      </c>
      <c r="H1803" s="304">
        <v>6.3104832099750006</v>
      </c>
    </row>
    <row r="1804" spans="1:8" x14ac:dyDescent="0.25">
      <c r="A1804" t="s">
        <v>146</v>
      </c>
      <c r="B1804" t="s">
        <v>354</v>
      </c>
      <c r="C1804" t="s">
        <v>354</v>
      </c>
      <c r="D1804" t="s">
        <v>54</v>
      </c>
      <c r="E1804" t="s">
        <v>358</v>
      </c>
      <c r="F1804" t="s">
        <v>343</v>
      </c>
      <c r="G1804">
        <v>68</v>
      </c>
      <c r="H1804" s="304">
        <v>6.3104832099750006</v>
      </c>
    </row>
    <row r="1805" spans="1:8" x14ac:dyDescent="0.25">
      <c r="A1805" t="s">
        <v>146</v>
      </c>
      <c r="B1805" t="s">
        <v>354</v>
      </c>
      <c r="C1805" t="s">
        <v>354</v>
      </c>
      <c r="D1805" t="s">
        <v>54</v>
      </c>
      <c r="E1805" t="s">
        <v>358</v>
      </c>
      <c r="F1805" t="s">
        <v>344</v>
      </c>
      <c r="G1805">
        <v>68</v>
      </c>
      <c r="H1805" s="304">
        <v>6.3104832099750006</v>
      </c>
    </row>
    <row r="1806" spans="1:8" x14ac:dyDescent="0.25">
      <c r="A1806" t="s">
        <v>146</v>
      </c>
      <c r="B1806" t="s">
        <v>354</v>
      </c>
      <c r="C1806" t="s">
        <v>354</v>
      </c>
      <c r="D1806" t="s">
        <v>54</v>
      </c>
      <c r="E1806" t="s">
        <v>358</v>
      </c>
      <c r="F1806" t="s">
        <v>345</v>
      </c>
      <c r="G1806">
        <v>68</v>
      </c>
      <c r="H1806" s="304">
        <v>6.3104832099750006</v>
      </c>
    </row>
    <row r="1807" spans="1:8" x14ac:dyDescent="0.25">
      <c r="A1807" t="s">
        <v>146</v>
      </c>
      <c r="B1807" t="s">
        <v>354</v>
      </c>
      <c r="C1807" t="s">
        <v>354</v>
      </c>
      <c r="D1807" t="s">
        <v>54</v>
      </c>
      <c r="E1807" t="s">
        <v>358</v>
      </c>
      <c r="F1807" t="s">
        <v>346</v>
      </c>
      <c r="G1807">
        <v>68</v>
      </c>
      <c r="H1807" s="304">
        <v>5.3999999999999999E-2</v>
      </c>
    </row>
    <row r="1808" spans="1:8" x14ac:dyDescent="0.25">
      <c r="A1808" t="s">
        <v>146</v>
      </c>
      <c r="B1808" t="s">
        <v>354</v>
      </c>
      <c r="C1808" t="s">
        <v>354</v>
      </c>
      <c r="D1808" t="s">
        <v>54</v>
      </c>
      <c r="E1808" t="s">
        <v>358</v>
      </c>
      <c r="F1808" t="s">
        <v>347</v>
      </c>
      <c r="G1808">
        <v>68</v>
      </c>
      <c r="H1808" s="304">
        <v>0.34076609333865004</v>
      </c>
    </row>
    <row r="1809" spans="1:8" x14ac:dyDescent="0.25">
      <c r="A1809" t="s">
        <v>146</v>
      </c>
      <c r="B1809" t="s">
        <v>354</v>
      </c>
      <c r="C1809" t="s">
        <v>354</v>
      </c>
      <c r="D1809" t="s">
        <v>54</v>
      </c>
      <c r="E1809" t="s">
        <v>358</v>
      </c>
      <c r="F1809" t="s">
        <v>348</v>
      </c>
      <c r="G1809">
        <v>68</v>
      </c>
      <c r="H1809" s="304">
        <v>0.34076609333865004</v>
      </c>
    </row>
    <row r="1810" spans="1:8" x14ac:dyDescent="0.25">
      <c r="A1810" t="s">
        <v>146</v>
      </c>
      <c r="B1810" t="s">
        <v>354</v>
      </c>
      <c r="C1810" t="s">
        <v>354</v>
      </c>
      <c r="D1810" t="s">
        <v>55</v>
      </c>
      <c r="E1810" t="s">
        <v>358</v>
      </c>
      <c r="F1810" t="s">
        <v>340</v>
      </c>
      <c r="G1810">
        <v>69</v>
      </c>
      <c r="H1810" s="304">
        <v>7.3906257178343298</v>
      </c>
    </row>
    <row r="1811" spans="1:8" x14ac:dyDescent="0.25">
      <c r="A1811" t="s">
        <v>146</v>
      </c>
      <c r="B1811" t="s">
        <v>354</v>
      </c>
      <c r="C1811" t="s">
        <v>354</v>
      </c>
      <c r="D1811" t="s">
        <v>55</v>
      </c>
      <c r="E1811" t="s">
        <v>358</v>
      </c>
      <c r="F1811" t="s">
        <v>341</v>
      </c>
      <c r="G1811">
        <v>69</v>
      </c>
      <c r="H1811" s="304">
        <v>3.5066907999999994E-2</v>
      </c>
    </row>
    <row r="1812" spans="1:8" x14ac:dyDescent="0.25">
      <c r="A1812" t="s">
        <v>146</v>
      </c>
      <c r="B1812" t="s">
        <v>354</v>
      </c>
      <c r="C1812" t="s">
        <v>354</v>
      </c>
      <c r="D1812" t="s">
        <v>55</v>
      </c>
      <c r="E1812" t="s">
        <v>358</v>
      </c>
      <c r="F1812" t="s">
        <v>342</v>
      </c>
      <c r="G1812">
        <v>69</v>
      </c>
      <c r="H1812" s="304">
        <v>0.23480794999999996</v>
      </c>
    </row>
    <row r="1813" spans="1:8" x14ac:dyDescent="0.25">
      <c r="A1813" t="s">
        <v>146</v>
      </c>
      <c r="B1813" t="s">
        <v>354</v>
      </c>
      <c r="C1813" t="s">
        <v>354</v>
      </c>
      <c r="D1813" t="s">
        <v>55</v>
      </c>
      <c r="E1813" t="s">
        <v>358</v>
      </c>
      <c r="F1813" t="s">
        <v>343</v>
      </c>
      <c r="G1813">
        <v>69</v>
      </c>
      <c r="H1813" s="304">
        <v>7.1908846758343303</v>
      </c>
    </row>
    <row r="1814" spans="1:8" x14ac:dyDescent="0.25">
      <c r="A1814" t="s">
        <v>146</v>
      </c>
      <c r="B1814" t="s">
        <v>354</v>
      </c>
      <c r="C1814" t="s">
        <v>354</v>
      </c>
      <c r="D1814" t="s">
        <v>55</v>
      </c>
      <c r="E1814" t="s">
        <v>358</v>
      </c>
      <c r="F1814" t="s">
        <v>344</v>
      </c>
      <c r="G1814">
        <v>69</v>
      </c>
      <c r="H1814" s="304">
        <v>7.1908846758343303</v>
      </c>
    </row>
    <row r="1815" spans="1:8" x14ac:dyDescent="0.25">
      <c r="A1815" t="s">
        <v>146</v>
      </c>
      <c r="B1815" t="s">
        <v>354</v>
      </c>
      <c r="C1815" t="s">
        <v>354</v>
      </c>
      <c r="D1815" t="s">
        <v>55</v>
      </c>
      <c r="E1815" t="s">
        <v>358</v>
      </c>
      <c r="F1815" t="s">
        <v>345</v>
      </c>
      <c r="G1815">
        <v>69</v>
      </c>
      <c r="H1815" s="304">
        <v>7.1908846758343303</v>
      </c>
    </row>
    <row r="1816" spans="1:8" x14ac:dyDescent="0.25">
      <c r="A1816" t="s">
        <v>146</v>
      </c>
      <c r="B1816" t="s">
        <v>354</v>
      </c>
      <c r="C1816" t="s">
        <v>354</v>
      </c>
      <c r="D1816" t="s">
        <v>55</v>
      </c>
      <c r="E1816" t="s">
        <v>358</v>
      </c>
      <c r="F1816" t="s">
        <v>346</v>
      </c>
      <c r="G1816">
        <v>69</v>
      </c>
      <c r="H1816" s="304">
        <v>0.155</v>
      </c>
    </row>
    <row r="1817" spans="1:8" x14ac:dyDescent="0.25">
      <c r="A1817" t="s">
        <v>146</v>
      </c>
      <c r="B1817" t="s">
        <v>354</v>
      </c>
      <c r="C1817" t="s">
        <v>354</v>
      </c>
      <c r="D1817" t="s">
        <v>55</v>
      </c>
      <c r="E1817" t="s">
        <v>358</v>
      </c>
      <c r="F1817" t="s">
        <v>347</v>
      </c>
      <c r="G1817">
        <v>69</v>
      </c>
      <c r="H1817" s="304">
        <v>1.1145871247543211</v>
      </c>
    </row>
    <row r="1818" spans="1:8" x14ac:dyDescent="0.25">
      <c r="A1818" t="s">
        <v>146</v>
      </c>
      <c r="B1818" t="s">
        <v>354</v>
      </c>
      <c r="C1818" t="s">
        <v>354</v>
      </c>
      <c r="D1818" t="s">
        <v>55</v>
      </c>
      <c r="E1818" t="s">
        <v>358</v>
      </c>
      <c r="F1818" t="s">
        <v>348</v>
      </c>
      <c r="G1818">
        <v>69</v>
      </c>
      <c r="H1818" s="304">
        <v>1.1145871247543211</v>
      </c>
    </row>
    <row r="1819" spans="1:8" x14ac:dyDescent="0.25">
      <c r="A1819" t="s">
        <v>146</v>
      </c>
      <c r="B1819" t="s">
        <v>354</v>
      </c>
      <c r="C1819" t="s">
        <v>354</v>
      </c>
      <c r="D1819" t="s">
        <v>56</v>
      </c>
      <c r="E1819" t="s">
        <v>358</v>
      </c>
      <c r="F1819" t="s">
        <v>340</v>
      </c>
      <c r="G1819">
        <v>70</v>
      </c>
      <c r="H1819" s="304">
        <v>0</v>
      </c>
    </row>
    <row r="1820" spans="1:8" x14ac:dyDescent="0.25">
      <c r="A1820" t="s">
        <v>146</v>
      </c>
      <c r="B1820" t="s">
        <v>354</v>
      </c>
      <c r="C1820" t="s">
        <v>354</v>
      </c>
      <c r="D1820" t="s">
        <v>56</v>
      </c>
      <c r="E1820" t="s">
        <v>358</v>
      </c>
      <c r="F1820" t="s">
        <v>341</v>
      </c>
      <c r="G1820">
        <v>70</v>
      </c>
      <c r="H1820" s="304">
        <v>0.215175019</v>
      </c>
    </row>
    <row r="1821" spans="1:8" x14ac:dyDescent="0.25">
      <c r="A1821" t="s">
        <v>146</v>
      </c>
      <c r="B1821" t="s">
        <v>354</v>
      </c>
      <c r="C1821" t="s">
        <v>354</v>
      </c>
      <c r="D1821" t="s">
        <v>56</v>
      </c>
      <c r="E1821" t="s">
        <v>358</v>
      </c>
      <c r="F1821" t="s">
        <v>342</v>
      </c>
      <c r="G1821">
        <v>70</v>
      </c>
      <c r="H1821" s="304">
        <v>1.1404518000000001E-2</v>
      </c>
    </row>
    <row r="1822" spans="1:8" x14ac:dyDescent="0.25">
      <c r="A1822" t="s">
        <v>146</v>
      </c>
      <c r="B1822" t="s">
        <v>354</v>
      </c>
      <c r="C1822" t="s">
        <v>354</v>
      </c>
      <c r="D1822" t="s">
        <v>56</v>
      </c>
      <c r="E1822" t="s">
        <v>358</v>
      </c>
      <c r="F1822" t="s">
        <v>343</v>
      </c>
      <c r="G1822">
        <v>70</v>
      </c>
      <c r="H1822" s="304">
        <v>0.20377050099999999</v>
      </c>
    </row>
    <row r="1823" spans="1:8" x14ac:dyDescent="0.25">
      <c r="A1823" t="s">
        <v>146</v>
      </c>
      <c r="B1823" t="s">
        <v>354</v>
      </c>
      <c r="C1823" t="s">
        <v>354</v>
      </c>
      <c r="D1823" t="s">
        <v>56</v>
      </c>
      <c r="E1823" t="s">
        <v>358</v>
      </c>
      <c r="F1823" t="s">
        <v>344</v>
      </c>
      <c r="G1823">
        <v>70</v>
      </c>
      <c r="H1823" s="304">
        <v>0.20377050099999999</v>
      </c>
    </row>
    <row r="1824" spans="1:8" x14ac:dyDescent="0.25">
      <c r="A1824" t="s">
        <v>146</v>
      </c>
      <c r="B1824" t="s">
        <v>354</v>
      </c>
      <c r="C1824" t="s">
        <v>354</v>
      </c>
      <c r="D1824" t="s">
        <v>56</v>
      </c>
      <c r="E1824" t="s">
        <v>358</v>
      </c>
      <c r="F1824" t="s">
        <v>345</v>
      </c>
      <c r="G1824">
        <v>70</v>
      </c>
      <c r="H1824" s="304">
        <v>0</v>
      </c>
    </row>
    <row r="1825" spans="1:8" x14ac:dyDescent="0.25">
      <c r="A1825" t="s">
        <v>146</v>
      </c>
      <c r="B1825" t="s">
        <v>354</v>
      </c>
      <c r="C1825" t="s">
        <v>354</v>
      </c>
      <c r="D1825" t="s">
        <v>56</v>
      </c>
      <c r="E1825" t="s">
        <v>358</v>
      </c>
      <c r="F1825" t="s">
        <v>346</v>
      </c>
      <c r="G1825">
        <v>70</v>
      </c>
      <c r="H1825" s="304">
        <v>7.4999999999999997E-2</v>
      </c>
    </row>
    <row r="1826" spans="1:8" x14ac:dyDescent="0.25">
      <c r="A1826" t="s">
        <v>146</v>
      </c>
      <c r="B1826" t="s">
        <v>354</v>
      </c>
      <c r="C1826" t="s">
        <v>354</v>
      </c>
      <c r="D1826" t="s">
        <v>56</v>
      </c>
      <c r="E1826" t="s">
        <v>358</v>
      </c>
      <c r="F1826" t="s">
        <v>347</v>
      </c>
      <c r="G1826">
        <v>70</v>
      </c>
      <c r="H1826" s="304">
        <v>1.5282787574999998E-2</v>
      </c>
    </row>
    <row r="1827" spans="1:8" x14ac:dyDescent="0.25">
      <c r="A1827" t="s">
        <v>146</v>
      </c>
      <c r="B1827" t="s">
        <v>354</v>
      </c>
      <c r="C1827" t="s">
        <v>354</v>
      </c>
      <c r="D1827" t="s">
        <v>56</v>
      </c>
      <c r="E1827" t="s">
        <v>358</v>
      </c>
      <c r="F1827" t="s">
        <v>348</v>
      </c>
      <c r="G1827">
        <v>70</v>
      </c>
      <c r="H1827" s="304">
        <v>0</v>
      </c>
    </row>
    <row r="1828" spans="1:8" x14ac:dyDescent="0.25">
      <c r="A1828" t="s">
        <v>146</v>
      </c>
      <c r="B1828" t="s">
        <v>354</v>
      </c>
      <c r="C1828" t="s">
        <v>354</v>
      </c>
      <c r="D1828" t="s">
        <v>57</v>
      </c>
      <c r="E1828" t="s">
        <v>358</v>
      </c>
      <c r="F1828" t="s">
        <v>340</v>
      </c>
      <c r="G1828">
        <v>71</v>
      </c>
      <c r="H1828" s="304">
        <v>6.1620194276199998</v>
      </c>
    </row>
    <row r="1829" spans="1:8" x14ac:dyDescent="0.25">
      <c r="A1829" t="s">
        <v>146</v>
      </c>
      <c r="B1829" t="s">
        <v>354</v>
      </c>
      <c r="C1829" t="s">
        <v>354</v>
      </c>
      <c r="D1829" t="s">
        <v>57</v>
      </c>
      <c r="E1829" t="s">
        <v>358</v>
      </c>
      <c r="F1829" t="s">
        <v>341</v>
      </c>
      <c r="G1829">
        <v>71</v>
      </c>
      <c r="H1829" s="304">
        <v>1.1943038140000002</v>
      </c>
    </row>
    <row r="1830" spans="1:8" x14ac:dyDescent="0.25">
      <c r="A1830" t="s">
        <v>146</v>
      </c>
      <c r="B1830" t="s">
        <v>354</v>
      </c>
      <c r="C1830" t="s">
        <v>354</v>
      </c>
      <c r="D1830" t="s">
        <v>57</v>
      </c>
      <c r="E1830" t="s">
        <v>358</v>
      </c>
      <c r="F1830" t="s">
        <v>342</v>
      </c>
      <c r="G1830">
        <v>71</v>
      </c>
      <c r="H1830" s="304">
        <v>9.8708298999999999E-2</v>
      </c>
    </row>
    <row r="1831" spans="1:8" x14ac:dyDescent="0.25">
      <c r="A1831" t="s">
        <v>146</v>
      </c>
      <c r="B1831" t="s">
        <v>354</v>
      </c>
      <c r="C1831" t="s">
        <v>354</v>
      </c>
      <c r="D1831" t="s">
        <v>57</v>
      </c>
      <c r="E1831" t="s">
        <v>358</v>
      </c>
      <c r="F1831" t="s">
        <v>343</v>
      </c>
      <c r="G1831">
        <v>71</v>
      </c>
      <c r="H1831" s="304">
        <v>7.2576149426200001</v>
      </c>
    </row>
    <row r="1832" spans="1:8" x14ac:dyDescent="0.25">
      <c r="A1832" t="s">
        <v>146</v>
      </c>
      <c r="B1832" t="s">
        <v>354</v>
      </c>
      <c r="C1832" t="s">
        <v>354</v>
      </c>
      <c r="D1832" t="s">
        <v>57</v>
      </c>
      <c r="E1832" t="s">
        <v>358</v>
      </c>
      <c r="F1832" t="s">
        <v>344</v>
      </c>
      <c r="G1832">
        <v>71</v>
      </c>
      <c r="H1832" s="304">
        <v>7.2576149426200001</v>
      </c>
    </row>
    <row r="1833" spans="1:8" x14ac:dyDescent="0.25">
      <c r="A1833" t="s">
        <v>146</v>
      </c>
      <c r="B1833" t="s">
        <v>354</v>
      </c>
      <c r="C1833" t="s">
        <v>354</v>
      </c>
      <c r="D1833" t="s">
        <v>57</v>
      </c>
      <c r="E1833" t="s">
        <v>358</v>
      </c>
      <c r="F1833" t="s">
        <v>345</v>
      </c>
      <c r="G1833">
        <v>71</v>
      </c>
      <c r="H1833" s="304">
        <v>6.0633111286199988</v>
      </c>
    </row>
    <row r="1834" spans="1:8" x14ac:dyDescent="0.25">
      <c r="A1834" t="s">
        <v>146</v>
      </c>
      <c r="B1834" t="s">
        <v>354</v>
      </c>
      <c r="C1834" t="s">
        <v>354</v>
      </c>
      <c r="D1834" t="s">
        <v>57</v>
      </c>
      <c r="E1834" t="s">
        <v>358</v>
      </c>
      <c r="F1834" t="s">
        <v>346</v>
      </c>
      <c r="G1834">
        <v>71</v>
      </c>
      <c r="H1834" s="304">
        <v>7.9000000000000001E-2</v>
      </c>
    </row>
    <row r="1835" spans="1:8" x14ac:dyDescent="0.25">
      <c r="A1835" t="s">
        <v>146</v>
      </c>
      <c r="B1835" t="s">
        <v>354</v>
      </c>
      <c r="C1835" t="s">
        <v>354</v>
      </c>
      <c r="D1835" t="s">
        <v>57</v>
      </c>
      <c r="E1835" t="s">
        <v>358</v>
      </c>
      <c r="F1835" t="s">
        <v>347</v>
      </c>
      <c r="G1835">
        <v>71</v>
      </c>
      <c r="H1835" s="304">
        <v>0.57335158046697998</v>
      </c>
    </row>
    <row r="1836" spans="1:8" x14ac:dyDescent="0.25">
      <c r="A1836" t="s">
        <v>146</v>
      </c>
      <c r="B1836" t="s">
        <v>354</v>
      </c>
      <c r="C1836" t="s">
        <v>354</v>
      </c>
      <c r="D1836" t="s">
        <v>57</v>
      </c>
      <c r="E1836" t="s">
        <v>358</v>
      </c>
      <c r="F1836" t="s">
        <v>348</v>
      </c>
      <c r="G1836">
        <v>71</v>
      </c>
      <c r="H1836" s="304">
        <v>0.47900157916097991</v>
      </c>
    </row>
    <row r="1837" spans="1:8" x14ac:dyDescent="0.25">
      <c r="A1837" t="s">
        <v>146</v>
      </c>
      <c r="B1837" t="s">
        <v>354</v>
      </c>
      <c r="C1837" t="s">
        <v>354</v>
      </c>
      <c r="D1837" t="s">
        <v>58</v>
      </c>
      <c r="E1837" t="s">
        <v>358</v>
      </c>
      <c r="F1837" t="s">
        <v>340</v>
      </c>
      <c r="G1837">
        <v>72</v>
      </c>
      <c r="H1837" s="304">
        <v>3.1945205980030003</v>
      </c>
    </row>
    <row r="1838" spans="1:8" x14ac:dyDescent="0.25">
      <c r="A1838" t="s">
        <v>146</v>
      </c>
      <c r="B1838" t="s">
        <v>354</v>
      </c>
      <c r="C1838" t="s">
        <v>354</v>
      </c>
      <c r="D1838" t="s">
        <v>58</v>
      </c>
      <c r="E1838" t="s">
        <v>358</v>
      </c>
      <c r="F1838" t="s">
        <v>341</v>
      </c>
      <c r="G1838">
        <v>72</v>
      </c>
      <c r="H1838" s="304">
        <v>1.1652470630000002</v>
      </c>
    </row>
    <row r="1839" spans="1:8" x14ac:dyDescent="0.25">
      <c r="A1839" t="s">
        <v>146</v>
      </c>
      <c r="B1839" t="s">
        <v>354</v>
      </c>
      <c r="C1839" t="s">
        <v>354</v>
      </c>
      <c r="D1839" t="s">
        <v>58</v>
      </c>
      <c r="E1839" t="s">
        <v>358</v>
      </c>
      <c r="F1839" t="s">
        <v>342</v>
      </c>
      <c r="G1839">
        <v>72</v>
      </c>
      <c r="H1839" s="304">
        <v>0.22070215200000007</v>
      </c>
    </row>
    <row r="1840" spans="1:8" x14ac:dyDescent="0.25">
      <c r="A1840" t="s">
        <v>146</v>
      </c>
      <c r="B1840" t="s">
        <v>354</v>
      </c>
      <c r="C1840" t="s">
        <v>354</v>
      </c>
      <c r="D1840" t="s">
        <v>58</v>
      </c>
      <c r="E1840" t="s">
        <v>358</v>
      </c>
      <c r="F1840" t="s">
        <v>343</v>
      </c>
      <c r="G1840">
        <v>72</v>
      </c>
      <c r="H1840" s="304">
        <v>4.1390655090030002</v>
      </c>
    </row>
    <row r="1841" spans="1:8" x14ac:dyDescent="0.25">
      <c r="A1841" t="s">
        <v>146</v>
      </c>
      <c r="B1841" t="s">
        <v>354</v>
      </c>
      <c r="C1841" t="s">
        <v>354</v>
      </c>
      <c r="D1841" t="s">
        <v>58</v>
      </c>
      <c r="E1841" t="s">
        <v>358</v>
      </c>
      <c r="F1841" t="s">
        <v>344</v>
      </c>
      <c r="G1841">
        <v>72</v>
      </c>
      <c r="H1841" s="304">
        <v>1.3245009628809601</v>
      </c>
    </row>
    <row r="1842" spans="1:8" x14ac:dyDescent="0.25">
      <c r="A1842" t="s">
        <v>146</v>
      </c>
      <c r="B1842" t="s">
        <v>354</v>
      </c>
      <c r="C1842" t="s">
        <v>354</v>
      </c>
      <c r="D1842" t="s">
        <v>58</v>
      </c>
      <c r="E1842" t="s">
        <v>358</v>
      </c>
      <c r="F1842" t="s">
        <v>345</v>
      </c>
      <c r="G1842">
        <v>72</v>
      </c>
      <c r="H1842" s="304">
        <v>1.3245009628809601</v>
      </c>
    </row>
    <row r="1843" spans="1:8" ht="60" x14ac:dyDescent="0.25">
      <c r="A1843" t="s">
        <v>146</v>
      </c>
      <c r="B1843" t="s">
        <v>354</v>
      </c>
      <c r="C1843" t="s">
        <v>354</v>
      </c>
      <c r="D1843" t="s">
        <v>58</v>
      </c>
      <c r="E1843" t="s">
        <v>358</v>
      </c>
      <c r="F1843" t="s">
        <v>346</v>
      </c>
      <c r="G1843">
        <v>72</v>
      </c>
      <c r="H1843" s="305" t="s">
        <v>59</v>
      </c>
    </row>
    <row r="1844" spans="1:8" x14ac:dyDescent="0.25">
      <c r="A1844" t="s">
        <v>146</v>
      </c>
      <c r="B1844" t="s">
        <v>354</v>
      </c>
      <c r="C1844" t="s">
        <v>354</v>
      </c>
      <c r="D1844" t="s">
        <v>58</v>
      </c>
      <c r="E1844" t="s">
        <v>358</v>
      </c>
      <c r="F1844" t="s">
        <v>347</v>
      </c>
      <c r="G1844">
        <v>72</v>
      </c>
      <c r="H1844" s="304">
        <v>0.14172160302826273</v>
      </c>
    </row>
    <row r="1845" spans="1:8" x14ac:dyDescent="0.25">
      <c r="A1845" t="s">
        <v>146</v>
      </c>
      <c r="B1845" t="s">
        <v>354</v>
      </c>
      <c r="C1845" t="s">
        <v>354</v>
      </c>
      <c r="D1845" t="s">
        <v>58</v>
      </c>
      <c r="E1845" t="s">
        <v>358</v>
      </c>
      <c r="F1845" t="s">
        <v>348</v>
      </c>
      <c r="G1845">
        <v>72</v>
      </c>
      <c r="H1845" s="304">
        <v>0.14172160302826273</v>
      </c>
    </row>
    <row r="1846" spans="1:8" x14ac:dyDescent="0.25">
      <c r="A1846" t="s">
        <v>201</v>
      </c>
      <c r="B1846" t="s">
        <v>201</v>
      </c>
      <c r="C1846" t="s">
        <v>201</v>
      </c>
      <c r="D1846" t="s">
        <v>62</v>
      </c>
      <c r="E1846" t="s">
        <v>358</v>
      </c>
      <c r="F1846" t="s">
        <v>340</v>
      </c>
      <c r="G1846">
        <v>76</v>
      </c>
      <c r="H1846" s="304">
        <v>0.40699999999999997</v>
      </c>
    </row>
    <row r="1847" spans="1:8" x14ac:dyDescent="0.25">
      <c r="A1847" t="s">
        <v>201</v>
      </c>
      <c r="B1847" t="s">
        <v>201</v>
      </c>
      <c r="C1847" t="s">
        <v>201</v>
      </c>
      <c r="D1847" t="s">
        <v>62</v>
      </c>
      <c r="E1847" t="s">
        <v>358</v>
      </c>
      <c r="F1847" t="s">
        <v>341</v>
      </c>
      <c r="G1847">
        <v>76</v>
      </c>
      <c r="H1847" s="304">
        <v>0.252336901</v>
      </c>
    </row>
    <row r="1848" spans="1:8" x14ac:dyDescent="0.25">
      <c r="A1848" t="s">
        <v>201</v>
      </c>
      <c r="B1848" t="s">
        <v>201</v>
      </c>
      <c r="C1848" t="s">
        <v>201</v>
      </c>
      <c r="D1848" t="s">
        <v>62</v>
      </c>
      <c r="E1848" t="s">
        <v>358</v>
      </c>
      <c r="F1848" t="s">
        <v>342</v>
      </c>
      <c r="G1848">
        <v>76</v>
      </c>
      <c r="H1848" s="304">
        <v>0.17195028799999998</v>
      </c>
    </row>
    <row r="1849" spans="1:8" x14ac:dyDescent="0.25">
      <c r="A1849" t="s">
        <v>201</v>
      </c>
      <c r="B1849" t="s">
        <v>201</v>
      </c>
      <c r="C1849" t="s">
        <v>201</v>
      </c>
      <c r="D1849" t="s">
        <v>62</v>
      </c>
      <c r="E1849" t="s">
        <v>358</v>
      </c>
      <c r="F1849" t="s">
        <v>343</v>
      </c>
      <c r="G1849">
        <v>76</v>
      </c>
      <c r="H1849" s="304">
        <v>0.48738661299999997</v>
      </c>
    </row>
    <row r="1850" spans="1:8" x14ac:dyDescent="0.25">
      <c r="A1850" t="s">
        <v>201</v>
      </c>
      <c r="B1850" t="s">
        <v>201</v>
      </c>
      <c r="C1850" t="s">
        <v>201</v>
      </c>
      <c r="D1850" t="s">
        <v>62</v>
      </c>
      <c r="E1850" t="s">
        <v>358</v>
      </c>
      <c r="F1850" t="s">
        <v>344</v>
      </c>
      <c r="G1850">
        <v>76</v>
      </c>
      <c r="H1850" s="304">
        <v>0.48738661299999997</v>
      </c>
    </row>
    <row r="1851" spans="1:8" x14ac:dyDescent="0.25">
      <c r="A1851" t="s">
        <v>201</v>
      </c>
      <c r="B1851" t="s">
        <v>201</v>
      </c>
      <c r="C1851" t="s">
        <v>201</v>
      </c>
      <c r="D1851" t="s">
        <v>62</v>
      </c>
      <c r="E1851" t="s">
        <v>358</v>
      </c>
      <c r="F1851" t="s">
        <v>345</v>
      </c>
      <c r="G1851">
        <v>76</v>
      </c>
      <c r="H1851" s="304">
        <v>0.40699999999999997</v>
      </c>
    </row>
    <row r="1852" spans="1:8" x14ac:dyDescent="0.25">
      <c r="A1852" t="s">
        <v>201</v>
      </c>
      <c r="B1852" t="s">
        <v>201</v>
      </c>
      <c r="C1852" t="s">
        <v>201</v>
      </c>
      <c r="D1852" t="s">
        <v>62</v>
      </c>
      <c r="E1852" t="s">
        <v>358</v>
      </c>
      <c r="F1852" t="s">
        <v>346</v>
      </c>
      <c r="G1852">
        <v>76</v>
      </c>
      <c r="H1852" s="304">
        <v>0.65</v>
      </c>
    </row>
    <row r="1853" spans="1:8" x14ac:dyDescent="0.25">
      <c r="A1853" t="s">
        <v>201</v>
      </c>
      <c r="B1853" t="s">
        <v>201</v>
      </c>
      <c r="C1853" t="s">
        <v>201</v>
      </c>
      <c r="D1853" t="s">
        <v>62</v>
      </c>
      <c r="E1853" t="s">
        <v>358</v>
      </c>
      <c r="F1853" t="s">
        <v>347</v>
      </c>
      <c r="G1853">
        <v>76</v>
      </c>
      <c r="H1853" s="304">
        <v>0.31680129844999999</v>
      </c>
    </row>
    <row r="1854" spans="1:8" x14ac:dyDescent="0.25">
      <c r="A1854" t="s">
        <v>201</v>
      </c>
      <c r="B1854" t="s">
        <v>201</v>
      </c>
      <c r="C1854" t="s">
        <v>201</v>
      </c>
      <c r="D1854" t="s">
        <v>62</v>
      </c>
      <c r="E1854" t="s">
        <v>358</v>
      </c>
      <c r="F1854" t="s">
        <v>348</v>
      </c>
      <c r="G1854">
        <v>76</v>
      </c>
      <c r="H1854" s="304">
        <v>0.26455000000000001</v>
      </c>
    </row>
    <row r="1855" spans="1:8" x14ac:dyDescent="0.25">
      <c r="A1855" t="s">
        <v>201</v>
      </c>
      <c r="B1855" t="s">
        <v>201</v>
      </c>
      <c r="C1855" t="s">
        <v>201</v>
      </c>
      <c r="D1855" t="s">
        <v>63</v>
      </c>
      <c r="E1855" t="s">
        <v>358</v>
      </c>
      <c r="F1855" t="s">
        <v>340</v>
      </c>
      <c r="G1855">
        <v>77</v>
      </c>
      <c r="H1855" s="304">
        <v>2.0993000000000004</v>
      </c>
    </row>
    <row r="1856" spans="1:8" x14ac:dyDescent="0.25">
      <c r="A1856" t="s">
        <v>201</v>
      </c>
      <c r="B1856" t="s">
        <v>201</v>
      </c>
      <c r="C1856" t="s">
        <v>201</v>
      </c>
      <c r="D1856" t="s">
        <v>63</v>
      </c>
      <c r="E1856" t="s">
        <v>358</v>
      </c>
      <c r="F1856" t="s">
        <v>341</v>
      </c>
      <c r="G1856">
        <v>77</v>
      </c>
      <c r="H1856" s="304">
        <v>0.11364501099999999</v>
      </c>
    </row>
    <row r="1857" spans="1:8" x14ac:dyDescent="0.25">
      <c r="A1857" t="s">
        <v>201</v>
      </c>
      <c r="B1857" t="s">
        <v>201</v>
      </c>
      <c r="C1857" t="s">
        <v>201</v>
      </c>
      <c r="D1857" t="s">
        <v>63</v>
      </c>
      <c r="E1857" t="s">
        <v>358</v>
      </c>
      <c r="F1857" t="s">
        <v>342</v>
      </c>
      <c r="G1857">
        <v>77</v>
      </c>
      <c r="H1857" s="304">
        <v>0.81977003000000004</v>
      </c>
    </row>
    <row r="1858" spans="1:8" x14ac:dyDescent="0.25">
      <c r="A1858" t="s">
        <v>201</v>
      </c>
      <c r="B1858" t="s">
        <v>201</v>
      </c>
      <c r="C1858" t="s">
        <v>201</v>
      </c>
      <c r="D1858" t="s">
        <v>63</v>
      </c>
      <c r="E1858" t="s">
        <v>358</v>
      </c>
      <c r="F1858" t="s">
        <v>343</v>
      </c>
      <c r="G1858">
        <v>77</v>
      </c>
      <c r="H1858" s="304">
        <v>1.3931749810000005</v>
      </c>
    </row>
    <row r="1859" spans="1:8" x14ac:dyDescent="0.25">
      <c r="A1859" t="s">
        <v>201</v>
      </c>
      <c r="B1859" t="s">
        <v>201</v>
      </c>
      <c r="C1859" t="s">
        <v>201</v>
      </c>
      <c r="D1859" t="s">
        <v>63</v>
      </c>
      <c r="E1859" t="s">
        <v>358</v>
      </c>
      <c r="F1859" t="s">
        <v>344</v>
      </c>
      <c r="G1859">
        <v>77</v>
      </c>
      <c r="H1859" s="304">
        <v>0.57699999999999996</v>
      </c>
    </row>
    <row r="1860" spans="1:8" x14ac:dyDescent="0.25">
      <c r="A1860" t="s">
        <v>201</v>
      </c>
      <c r="B1860" t="s">
        <v>201</v>
      </c>
      <c r="C1860" t="s">
        <v>201</v>
      </c>
      <c r="D1860" t="s">
        <v>63</v>
      </c>
      <c r="E1860" t="s">
        <v>358</v>
      </c>
      <c r="F1860" t="s">
        <v>345</v>
      </c>
      <c r="G1860">
        <v>77</v>
      </c>
      <c r="H1860" s="304">
        <v>0.57699999999999996</v>
      </c>
    </row>
    <row r="1861" spans="1:8" x14ac:dyDescent="0.25">
      <c r="A1861" t="s">
        <v>201</v>
      </c>
      <c r="B1861" t="s">
        <v>201</v>
      </c>
      <c r="C1861" t="s">
        <v>201</v>
      </c>
      <c r="D1861" t="s">
        <v>63</v>
      </c>
      <c r="E1861" t="s">
        <v>358</v>
      </c>
      <c r="F1861" t="s">
        <v>346</v>
      </c>
      <c r="G1861">
        <v>77</v>
      </c>
      <c r="H1861" s="304">
        <v>0.125</v>
      </c>
    </row>
    <row r="1862" spans="1:8" x14ac:dyDescent="0.25">
      <c r="A1862" t="s">
        <v>201</v>
      </c>
      <c r="B1862" t="s">
        <v>201</v>
      </c>
      <c r="C1862" t="s">
        <v>201</v>
      </c>
      <c r="D1862" t="s">
        <v>63</v>
      </c>
      <c r="E1862" t="s">
        <v>358</v>
      </c>
      <c r="F1862" t="s">
        <v>347</v>
      </c>
      <c r="G1862">
        <v>77</v>
      </c>
      <c r="H1862" s="304">
        <v>7.2124999999999995E-2</v>
      </c>
    </row>
    <row r="1863" spans="1:8" x14ac:dyDescent="0.25">
      <c r="A1863" t="s">
        <v>201</v>
      </c>
      <c r="B1863" t="s">
        <v>201</v>
      </c>
      <c r="C1863" t="s">
        <v>201</v>
      </c>
      <c r="D1863" t="s">
        <v>63</v>
      </c>
      <c r="E1863" t="s">
        <v>358</v>
      </c>
      <c r="F1863" t="s">
        <v>348</v>
      </c>
      <c r="G1863">
        <v>77</v>
      </c>
      <c r="H1863" s="304">
        <v>7.2124999999999995E-2</v>
      </c>
    </row>
    <row r="1864" spans="1:8" x14ac:dyDescent="0.25">
      <c r="A1864" t="s">
        <v>201</v>
      </c>
      <c r="B1864" t="s">
        <v>201</v>
      </c>
      <c r="C1864" t="s">
        <v>201</v>
      </c>
      <c r="D1864" t="s">
        <v>64</v>
      </c>
      <c r="E1864" t="s">
        <v>358</v>
      </c>
      <c r="F1864" t="s">
        <v>340</v>
      </c>
      <c r="G1864">
        <v>78</v>
      </c>
      <c r="H1864" s="304">
        <v>1.4848400000000002</v>
      </c>
    </row>
    <row r="1865" spans="1:8" x14ac:dyDescent="0.25">
      <c r="A1865" t="s">
        <v>201</v>
      </c>
      <c r="B1865" t="s">
        <v>201</v>
      </c>
      <c r="C1865" t="s">
        <v>201</v>
      </c>
      <c r="D1865" t="s">
        <v>64</v>
      </c>
      <c r="E1865" t="s">
        <v>358</v>
      </c>
      <c r="F1865" t="s">
        <v>341</v>
      </c>
      <c r="G1865">
        <v>78</v>
      </c>
      <c r="H1865" s="304">
        <v>5.3437542000000005E-2</v>
      </c>
    </row>
    <row r="1866" spans="1:8" x14ac:dyDescent="0.25">
      <c r="A1866" t="s">
        <v>201</v>
      </c>
      <c r="B1866" t="s">
        <v>201</v>
      </c>
      <c r="C1866" t="s">
        <v>201</v>
      </c>
      <c r="D1866" t="s">
        <v>64</v>
      </c>
      <c r="E1866" t="s">
        <v>358</v>
      </c>
      <c r="F1866" t="s">
        <v>342</v>
      </c>
      <c r="G1866">
        <v>78</v>
      </c>
      <c r="H1866" s="304">
        <v>0.87000922299999983</v>
      </c>
    </row>
    <row r="1867" spans="1:8" x14ac:dyDescent="0.25">
      <c r="A1867" t="s">
        <v>201</v>
      </c>
      <c r="B1867" t="s">
        <v>201</v>
      </c>
      <c r="C1867" t="s">
        <v>201</v>
      </c>
      <c r="D1867" t="s">
        <v>64</v>
      </c>
      <c r="E1867" t="s">
        <v>358</v>
      </c>
      <c r="F1867" t="s">
        <v>343</v>
      </c>
      <c r="G1867">
        <v>78</v>
      </c>
      <c r="H1867" s="304">
        <v>0.66826831900000028</v>
      </c>
    </row>
    <row r="1868" spans="1:8" x14ac:dyDescent="0.25">
      <c r="A1868" t="s">
        <v>201</v>
      </c>
      <c r="B1868" t="s">
        <v>201</v>
      </c>
      <c r="C1868" t="s">
        <v>201</v>
      </c>
      <c r="D1868" t="s">
        <v>64</v>
      </c>
      <c r="E1868" t="s">
        <v>358</v>
      </c>
      <c r="F1868" t="s">
        <v>344</v>
      </c>
      <c r="G1868">
        <v>78</v>
      </c>
      <c r="H1868" s="304">
        <v>0.14499999999999999</v>
      </c>
    </row>
    <row r="1869" spans="1:8" x14ac:dyDescent="0.25">
      <c r="A1869" t="s">
        <v>201</v>
      </c>
      <c r="B1869" t="s">
        <v>201</v>
      </c>
      <c r="C1869" t="s">
        <v>201</v>
      </c>
      <c r="D1869" t="s">
        <v>64</v>
      </c>
      <c r="E1869" t="s">
        <v>358</v>
      </c>
      <c r="F1869" t="s">
        <v>345</v>
      </c>
      <c r="G1869">
        <v>78</v>
      </c>
      <c r="H1869" s="304">
        <v>0.14499999999999999</v>
      </c>
    </row>
    <row r="1870" spans="1:8" x14ac:dyDescent="0.25">
      <c r="A1870" t="s">
        <v>201</v>
      </c>
      <c r="B1870" t="s">
        <v>201</v>
      </c>
      <c r="C1870" t="s">
        <v>201</v>
      </c>
      <c r="D1870" t="s">
        <v>64</v>
      </c>
      <c r="E1870" t="s">
        <v>358</v>
      </c>
      <c r="F1870" t="s">
        <v>346</v>
      </c>
      <c r="G1870">
        <v>78</v>
      </c>
      <c r="H1870" s="304">
        <v>0.34</v>
      </c>
    </row>
    <row r="1871" spans="1:8" x14ac:dyDescent="0.25">
      <c r="A1871" t="s">
        <v>201</v>
      </c>
      <c r="B1871" t="s">
        <v>201</v>
      </c>
      <c r="C1871" t="s">
        <v>201</v>
      </c>
      <c r="D1871" t="s">
        <v>64</v>
      </c>
      <c r="E1871" t="s">
        <v>358</v>
      </c>
      <c r="F1871" t="s">
        <v>347</v>
      </c>
      <c r="G1871">
        <v>78</v>
      </c>
      <c r="H1871" s="304">
        <v>4.9300000000000004E-2</v>
      </c>
    </row>
    <row r="1872" spans="1:8" x14ac:dyDescent="0.25">
      <c r="A1872" t="s">
        <v>201</v>
      </c>
      <c r="B1872" t="s">
        <v>201</v>
      </c>
      <c r="C1872" t="s">
        <v>201</v>
      </c>
      <c r="D1872" t="s">
        <v>64</v>
      </c>
      <c r="E1872" t="s">
        <v>358</v>
      </c>
      <c r="F1872" t="s">
        <v>348</v>
      </c>
      <c r="G1872">
        <v>78</v>
      </c>
      <c r="H1872" s="304">
        <v>4.9300000000000004E-2</v>
      </c>
    </row>
    <row r="1873" spans="1:8" x14ac:dyDescent="0.25">
      <c r="A1873" t="s">
        <v>201</v>
      </c>
      <c r="B1873" t="s">
        <v>201</v>
      </c>
      <c r="C1873" t="s">
        <v>201</v>
      </c>
      <c r="D1873" t="s">
        <v>65</v>
      </c>
      <c r="E1873" t="s">
        <v>358</v>
      </c>
      <c r="F1873" t="s">
        <v>340</v>
      </c>
      <c r="G1873">
        <v>79</v>
      </c>
      <c r="H1873" s="304">
        <v>2.6832594378825276</v>
      </c>
    </row>
    <row r="1874" spans="1:8" x14ac:dyDescent="0.25">
      <c r="A1874" t="s">
        <v>201</v>
      </c>
      <c r="B1874" t="s">
        <v>201</v>
      </c>
      <c r="C1874" t="s">
        <v>201</v>
      </c>
      <c r="D1874" t="s">
        <v>65</v>
      </c>
      <c r="E1874" t="s">
        <v>358</v>
      </c>
      <c r="F1874" t="s">
        <v>341</v>
      </c>
      <c r="G1874">
        <v>79</v>
      </c>
      <c r="H1874" s="304">
        <v>0.12218066499999999</v>
      </c>
    </row>
    <row r="1875" spans="1:8" x14ac:dyDescent="0.25">
      <c r="A1875" t="s">
        <v>201</v>
      </c>
      <c r="B1875" t="s">
        <v>201</v>
      </c>
      <c r="C1875" t="s">
        <v>201</v>
      </c>
      <c r="D1875" t="s">
        <v>65</v>
      </c>
      <c r="E1875" t="s">
        <v>358</v>
      </c>
      <c r="F1875" t="s">
        <v>342</v>
      </c>
      <c r="G1875">
        <v>79</v>
      </c>
      <c r="H1875" s="304">
        <v>1.093297162</v>
      </c>
    </row>
    <row r="1876" spans="1:8" x14ac:dyDescent="0.25">
      <c r="A1876" t="s">
        <v>201</v>
      </c>
      <c r="B1876" t="s">
        <v>201</v>
      </c>
      <c r="C1876" t="s">
        <v>201</v>
      </c>
      <c r="D1876" t="s">
        <v>65</v>
      </c>
      <c r="E1876" t="s">
        <v>358</v>
      </c>
      <c r="F1876" t="s">
        <v>343</v>
      </c>
      <c r="G1876">
        <v>79</v>
      </c>
      <c r="H1876" s="304">
        <v>1.8521752764091519</v>
      </c>
    </row>
    <row r="1877" spans="1:8" x14ac:dyDescent="0.25">
      <c r="A1877" t="s">
        <v>201</v>
      </c>
      <c r="B1877" t="s">
        <v>201</v>
      </c>
      <c r="C1877" t="s">
        <v>201</v>
      </c>
      <c r="D1877" t="s">
        <v>65</v>
      </c>
      <c r="E1877" t="s">
        <v>358</v>
      </c>
      <c r="F1877" t="s">
        <v>344</v>
      </c>
      <c r="G1877">
        <v>79</v>
      </c>
      <c r="H1877" s="304">
        <v>1.5275508485666232</v>
      </c>
    </row>
    <row r="1878" spans="1:8" x14ac:dyDescent="0.25">
      <c r="A1878" t="s">
        <v>201</v>
      </c>
      <c r="B1878" t="s">
        <v>201</v>
      </c>
      <c r="C1878" t="s">
        <v>201</v>
      </c>
      <c r="D1878" t="s">
        <v>65</v>
      </c>
      <c r="E1878" t="s">
        <v>358</v>
      </c>
      <c r="F1878" t="s">
        <v>345</v>
      </c>
      <c r="G1878">
        <v>79</v>
      </c>
      <c r="H1878" s="304">
        <v>1.4323544536223152</v>
      </c>
    </row>
    <row r="1879" spans="1:8" x14ac:dyDescent="0.25">
      <c r="A1879" t="s">
        <v>201</v>
      </c>
      <c r="B1879" t="s">
        <v>201</v>
      </c>
      <c r="C1879" t="s">
        <v>201</v>
      </c>
      <c r="D1879" t="s">
        <v>65</v>
      </c>
      <c r="E1879" t="s">
        <v>358</v>
      </c>
      <c r="F1879" t="s">
        <v>346</v>
      </c>
      <c r="G1879">
        <v>79</v>
      </c>
      <c r="H1879" s="304">
        <v>0.623</v>
      </c>
    </row>
    <row r="1880" spans="1:8" x14ac:dyDescent="0.25">
      <c r="A1880" t="s">
        <v>201</v>
      </c>
      <c r="B1880" t="s">
        <v>201</v>
      </c>
      <c r="C1880" t="s">
        <v>201</v>
      </c>
      <c r="D1880" t="s">
        <v>65</v>
      </c>
      <c r="E1880" t="s">
        <v>358</v>
      </c>
      <c r="F1880" t="s">
        <v>347</v>
      </c>
      <c r="G1880">
        <v>79</v>
      </c>
      <c r="H1880" s="304">
        <v>0.95166417865700625</v>
      </c>
    </row>
    <row r="1881" spans="1:8" x14ac:dyDescent="0.25">
      <c r="A1881" t="s">
        <v>201</v>
      </c>
      <c r="B1881" t="s">
        <v>201</v>
      </c>
      <c r="C1881" t="s">
        <v>201</v>
      </c>
      <c r="D1881" t="s">
        <v>65</v>
      </c>
      <c r="E1881" t="s">
        <v>358</v>
      </c>
      <c r="F1881" t="s">
        <v>348</v>
      </c>
      <c r="G1881">
        <v>79</v>
      </c>
      <c r="H1881" s="304">
        <v>0.8923568246067024</v>
      </c>
    </row>
    <row r="1882" spans="1:8" x14ac:dyDescent="0.25">
      <c r="A1882" t="s">
        <v>201</v>
      </c>
      <c r="B1882" t="s">
        <v>201</v>
      </c>
      <c r="C1882" t="s">
        <v>201</v>
      </c>
      <c r="D1882" t="s">
        <v>66</v>
      </c>
      <c r="E1882" t="s">
        <v>358</v>
      </c>
      <c r="F1882" t="s">
        <v>344</v>
      </c>
      <c r="G1882">
        <v>80</v>
      </c>
      <c r="H1882" s="304">
        <v>5.4</v>
      </c>
    </row>
    <row r="1883" spans="1:8" x14ac:dyDescent="0.25">
      <c r="A1883" t="s">
        <v>201</v>
      </c>
      <c r="B1883" t="s">
        <v>201</v>
      </c>
      <c r="C1883" t="s">
        <v>201</v>
      </c>
      <c r="D1883" t="s">
        <v>66</v>
      </c>
      <c r="E1883" t="s">
        <v>358</v>
      </c>
      <c r="F1883" t="s">
        <v>345</v>
      </c>
      <c r="G1883">
        <v>80</v>
      </c>
      <c r="H1883" s="304">
        <v>5.4</v>
      </c>
    </row>
    <row r="1884" spans="1:8" x14ac:dyDescent="0.25">
      <c r="A1884" t="s">
        <v>201</v>
      </c>
      <c r="B1884" t="s">
        <v>201</v>
      </c>
      <c r="C1884" t="s">
        <v>201</v>
      </c>
      <c r="D1884" t="s">
        <v>66</v>
      </c>
      <c r="E1884" t="s">
        <v>358</v>
      </c>
      <c r="F1884" t="s">
        <v>346</v>
      </c>
      <c r="G1884">
        <v>80</v>
      </c>
      <c r="H1884" s="304">
        <v>9.5000000000000001E-2</v>
      </c>
    </row>
    <row r="1885" spans="1:8" x14ac:dyDescent="0.25">
      <c r="A1885" t="s">
        <v>201</v>
      </c>
      <c r="B1885" t="s">
        <v>201</v>
      </c>
      <c r="C1885" t="s">
        <v>201</v>
      </c>
      <c r="D1885" t="s">
        <v>66</v>
      </c>
      <c r="E1885" t="s">
        <v>358</v>
      </c>
      <c r="F1885" t="s">
        <v>347</v>
      </c>
      <c r="G1885">
        <v>80</v>
      </c>
      <c r="H1885" s="304">
        <v>0.51300000000000001</v>
      </c>
    </row>
    <row r="1886" spans="1:8" x14ac:dyDescent="0.25">
      <c r="A1886" t="s">
        <v>201</v>
      </c>
      <c r="B1886" t="s">
        <v>201</v>
      </c>
      <c r="C1886" t="s">
        <v>201</v>
      </c>
      <c r="D1886" t="s">
        <v>66</v>
      </c>
      <c r="E1886" t="s">
        <v>358</v>
      </c>
      <c r="F1886" t="s">
        <v>348</v>
      </c>
      <c r="G1886">
        <v>80</v>
      </c>
      <c r="H1886" s="304">
        <v>0.51300000000000001</v>
      </c>
    </row>
    <row r="1887" spans="1:8" x14ac:dyDescent="0.25">
      <c r="A1887" t="s">
        <v>214</v>
      </c>
      <c r="B1887" t="s">
        <v>214</v>
      </c>
      <c r="C1887" t="s">
        <v>214</v>
      </c>
      <c r="D1887" t="s">
        <v>68</v>
      </c>
      <c r="E1887" t="s">
        <v>358</v>
      </c>
      <c r="F1887" t="s">
        <v>340</v>
      </c>
      <c r="G1887">
        <v>84</v>
      </c>
      <c r="H1887" s="304">
        <v>593.29483667859995</v>
      </c>
    </row>
    <row r="1888" spans="1:8" x14ac:dyDescent="0.25">
      <c r="A1888" t="s">
        <v>214</v>
      </c>
      <c r="B1888" t="s">
        <v>214</v>
      </c>
      <c r="C1888" t="s">
        <v>214</v>
      </c>
      <c r="D1888" t="s">
        <v>68</v>
      </c>
      <c r="E1888" t="s">
        <v>358</v>
      </c>
      <c r="F1888" t="s">
        <v>343</v>
      </c>
      <c r="G1888">
        <v>84</v>
      </c>
      <c r="H1888" s="304">
        <v>593.29483667859995</v>
      </c>
    </row>
    <row r="1889" spans="1:8" x14ac:dyDescent="0.25">
      <c r="A1889" t="s">
        <v>214</v>
      </c>
      <c r="B1889" t="s">
        <v>214</v>
      </c>
      <c r="C1889" t="s">
        <v>214</v>
      </c>
      <c r="D1889" t="s">
        <v>68</v>
      </c>
      <c r="E1889" t="s">
        <v>358</v>
      </c>
      <c r="F1889" t="s">
        <v>344</v>
      </c>
      <c r="G1889">
        <v>84</v>
      </c>
      <c r="H1889" s="304">
        <v>593.29483667859995</v>
      </c>
    </row>
    <row r="1890" spans="1:8" x14ac:dyDescent="0.25">
      <c r="A1890" t="s">
        <v>214</v>
      </c>
      <c r="B1890" t="s">
        <v>214</v>
      </c>
      <c r="C1890" t="s">
        <v>214</v>
      </c>
      <c r="D1890" t="s">
        <v>68</v>
      </c>
      <c r="E1890" t="s">
        <v>358</v>
      </c>
      <c r="F1890" t="s">
        <v>345</v>
      </c>
      <c r="G1890">
        <v>84</v>
      </c>
      <c r="H1890" s="304">
        <v>593.29483667859995</v>
      </c>
    </row>
    <row r="1891" spans="1:8" x14ac:dyDescent="0.25">
      <c r="A1891" t="s">
        <v>214</v>
      </c>
      <c r="B1891" t="s">
        <v>214</v>
      </c>
      <c r="C1891" t="s">
        <v>214</v>
      </c>
      <c r="D1891" t="s">
        <v>68</v>
      </c>
      <c r="E1891" t="s">
        <v>358</v>
      </c>
      <c r="F1891" t="s">
        <v>346</v>
      </c>
      <c r="G1891">
        <v>84</v>
      </c>
      <c r="H1891" s="304">
        <v>2.5972429865201825E-2</v>
      </c>
    </row>
    <row r="1892" spans="1:8" x14ac:dyDescent="0.25">
      <c r="A1892" t="s">
        <v>214</v>
      </c>
      <c r="B1892" t="s">
        <v>214</v>
      </c>
      <c r="C1892" t="s">
        <v>214</v>
      </c>
      <c r="D1892" t="s">
        <v>68</v>
      </c>
      <c r="E1892" t="s">
        <v>358</v>
      </c>
      <c r="F1892" t="s">
        <v>347</v>
      </c>
      <c r="G1892">
        <v>84</v>
      </c>
      <c r="H1892" s="304">
        <v>15.409308535021308</v>
      </c>
    </row>
    <row r="1893" spans="1:8" x14ac:dyDescent="0.25">
      <c r="A1893" t="s">
        <v>214</v>
      </c>
      <c r="B1893" t="s">
        <v>214</v>
      </c>
      <c r="C1893" t="s">
        <v>214</v>
      </c>
      <c r="D1893" t="s">
        <v>68</v>
      </c>
      <c r="E1893" t="s">
        <v>358</v>
      </c>
      <c r="F1893" t="s">
        <v>348</v>
      </c>
      <c r="G1893">
        <v>84</v>
      </c>
      <c r="H1893" s="304">
        <v>15.409308535021308</v>
      </c>
    </row>
    <row r="1894" spans="1:8" x14ac:dyDescent="0.25">
      <c r="A1894" t="s">
        <v>214</v>
      </c>
      <c r="B1894" t="s">
        <v>214</v>
      </c>
      <c r="C1894" t="s">
        <v>214</v>
      </c>
      <c r="D1894" t="s">
        <v>69</v>
      </c>
      <c r="E1894" t="s">
        <v>358</v>
      </c>
      <c r="F1894" t="s">
        <v>340</v>
      </c>
      <c r="G1894">
        <v>85</v>
      </c>
      <c r="H1894" s="304">
        <v>239.80271999999999</v>
      </c>
    </row>
    <row r="1895" spans="1:8" x14ac:dyDescent="0.25">
      <c r="A1895" t="s">
        <v>214</v>
      </c>
      <c r="B1895" t="s">
        <v>214</v>
      </c>
      <c r="C1895" t="s">
        <v>214</v>
      </c>
      <c r="D1895" t="s">
        <v>69</v>
      </c>
      <c r="E1895" t="s">
        <v>358</v>
      </c>
      <c r="F1895" t="s">
        <v>343</v>
      </c>
      <c r="G1895">
        <v>85</v>
      </c>
      <c r="H1895" s="304">
        <v>239.80271999999999</v>
      </c>
    </row>
    <row r="1896" spans="1:8" x14ac:dyDescent="0.25">
      <c r="A1896" t="s">
        <v>214</v>
      </c>
      <c r="B1896" t="s">
        <v>214</v>
      </c>
      <c r="C1896" t="s">
        <v>214</v>
      </c>
      <c r="D1896" t="s">
        <v>69</v>
      </c>
      <c r="E1896" t="s">
        <v>358</v>
      </c>
      <c r="F1896" t="s">
        <v>344</v>
      </c>
      <c r="G1896">
        <v>85</v>
      </c>
      <c r="H1896" s="304">
        <v>239.80271999999999</v>
      </c>
    </row>
    <row r="1897" spans="1:8" x14ac:dyDescent="0.25">
      <c r="A1897" t="s">
        <v>214</v>
      </c>
      <c r="B1897" t="s">
        <v>214</v>
      </c>
      <c r="C1897" t="s">
        <v>214</v>
      </c>
      <c r="D1897" t="s">
        <v>69</v>
      </c>
      <c r="E1897" t="s">
        <v>358</v>
      </c>
      <c r="F1897" t="s">
        <v>345</v>
      </c>
      <c r="G1897">
        <v>85</v>
      </c>
      <c r="H1897" s="304">
        <v>239.80271999999999</v>
      </c>
    </row>
    <row r="1898" spans="1:8" x14ac:dyDescent="0.25">
      <c r="A1898" t="s">
        <v>214</v>
      </c>
      <c r="B1898" t="s">
        <v>214</v>
      </c>
      <c r="C1898" t="s">
        <v>214</v>
      </c>
      <c r="D1898" t="s">
        <v>69</v>
      </c>
      <c r="E1898" t="s">
        <v>358</v>
      </c>
      <c r="F1898" t="s">
        <v>346</v>
      </c>
      <c r="G1898">
        <v>85</v>
      </c>
      <c r="H1898" s="304">
        <v>2.9487499999999996E-2</v>
      </c>
    </row>
    <row r="1899" spans="1:8" x14ac:dyDescent="0.25">
      <c r="A1899" t="s">
        <v>214</v>
      </c>
      <c r="B1899" t="s">
        <v>214</v>
      </c>
      <c r="C1899" t="s">
        <v>214</v>
      </c>
      <c r="D1899" t="s">
        <v>69</v>
      </c>
      <c r="E1899" t="s">
        <v>358</v>
      </c>
      <c r="F1899" t="s">
        <v>347</v>
      </c>
      <c r="G1899">
        <v>85</v>
      </c>
      <c r="H1899" s="304">
        <v>7.0711827059999992</v>
      </c>
    </row>
    <row r="1900" spans="1:8" x14ac:dyDescent="0.25">
      <c r="A1900" t="s">
        <v>214</v>
      </c>
      <c r="B1900" t="s">
        <v>214</v>
      </c>
      <c r="C1900" t="s">
        <v>214</v>
      </c>
      <c r="D1900" t="s">
        <v>69</v>
      </c>
      <c r="E1900" t="s">
        <v>358</v>
      </c>
      <c r="F1900" t="s">
        <v>348</v>
      </c>
      <c r="G1900">
        <v>85</v>
      </c>
      <c r="H1900" s="304">
        <v>7.0711827059999992</v>
      </c>
    </row>
    <row r="1901" spans="1:8" x14ac:dyDescent="0.25">
      <c r="A1901" t="s">
        <v>214</v>
      </c>
      <c r="B1901" t="s">
        <v>214</v>
      </c>
      <c r="C1901" t="s">
        <v>214</v>
      </c>
      <c r="D1901" t="s">
        <v>70</v>
      </c>
      <c r="E1901" t="s">
        <v>358</v>
      </c>
      <c r="F1901" t="s">
        <v>340</v>
      </c>
      <c r="G1901">
        <v>86</v>
      </c>
      <c r="H1901" s="304">
        <v>79.799291035685755</v>
      </c>
    </row>
    <row r="1902" spans="1:8" x14ac:dyDescent="0.25">
      <c r="A1902" t="s">
        <v>214</v>
      </c>
      <c r="B1902" t="s">
        <v>214</v>
      </c>
      <c r="C1902" t="s">
        <v>214</v>
      </c>
      <c r="D1902" t="s">
        <v>70</v>
      </c>
      <c r="E1902" t="s">
        <v>358</v>
      </c>
      <c r="F1902" t="s">
        <v>343</v>
      </c>
      <c r="G1902">
        <v>86</v>
      </c>
      <c r="H1902" s="304">
        <v>79.799291035685755</v>
      </c>
    </row>
    <row r="1903" spans="1:8" x14ac:dyDescent="0.25">
      <c r="A1903" t="s">
        <v>214</v>
      </c>
      <c r="B1903" t="s">
        <v>214</v>
      </c>
      <c r="C1903" t="s">
        <v>214</v>
      </c>
      <c r="D1903" t="s">
        <v>70</v>
      </c>
      <c r="E1903" t="s">
        <v>358</v>
      </c>
      <c r="F1903" t="s">
        <v>344</v>
      </c>
      <c r="G1903">
        <v>86</v>
      </c>
      <c r="H1903" s="304">
        <v>79.799291035685755</v>
      </c>
    </row>
    <row r="1904" spans="1:8" x14ac:dyDescent="0.25">
      <c r="A1904" t="s">
        <v>214</v>
      </c>
      <c r="B1904" t="s">
        <v>214</v>
      </c>
      <c r="C1904" t="s">
        <v>214</v>
      </c>
      <c r="D1904" t="s">
        <v>70</v>
      </c>
      <c r="E1904" t="s">
        <v>358</v>
      </c>
      <c r="F1904" t="s">
        <v>345</v>
      </c>
      <c r="G1904">
        <v>86</v>
      </c>
      <c r="H1904" s="304">
        <v>79.799291035685755</v>
      </c>
    </row>
    <row r="1905" spans="1:8" x14ac:dyDescent="0.25">
      <c r="A1905" t="s">
        <v>214</v>
      </c>
      <c r="B1905" t="s">
        <v>214</v>
      </c>
      <c r="C1905" t="s">
        <v>214</v>
      </c>
      <c r="D1905" t="s">
        <v>70</v>
      </c>
      <c r="E1905" t="s">
        <v>358</v>
      </c>
      <c r="F1905" t="s">
        <v>346</v>
      </c>
      <c r="G1905">
        <v>86</v>
      </c>
      <c r="H1905" s="304">
        <v>7.2099999999999997E-2</v>
      </c>
    </row>
    <row r="1906" spans="1:8" x14ac:dyDescent="0.25">
      <c r="A1906" t="s">
        <v>214</v>
      </c>
      <c r="B1906" t="s">
        <v>214</v>
      </c>
      <c r="C1906" t="s">
        <v>214</v>
      </c>
      <c r="D1906" t="s">
        <v>70</v>
      </c>
      <c r="E1906" t="s">
        <v>358</v>
      </c>
      <c r="F1906" t="s">
        <v>347</v>
      </c>
      <c r="G1906">
        <v>86</v>
      </c>
      <c r="H1906" s="304">
        <v>5.753528883672943</v>
      </c>
    </row>
    <row r="1907" spans="1:8" x14ac:dyDescent="0.25">
      <c r="A1907" t="s">
        <v>214</v>
      </c>
      <c r="B1907" t="s">
        <v>214</v>
      </c>
      <c r="C1907" t="s">
        <v>214</v>
      </c>
      <c r="D1907" t="s">
        <v>70</v>
      </c>
      <c r="E1907" t="s">
        <v>358</v>
      </c>
      <c r="F1907" t="s">
        <v>348</v>
      </c>
      <c r="G1907">
        <v>86</v>
      </c>
      <c r="H1907" s="304">
        <v>5.753528883672943</v>
      </c>
    </row>
    <row r="1908" spans="1:8" x14ac:dyDescent="0.25">
      <c r="A1908" t="s">
        <v>214</v>
      </c>
      <c r="B1908" t="s">
        <v>214</v>
      </c>
      <c r="C1908" t="s">
        <v>214</v>
      </c>
      <c r="D1908" t="s">
        <v>71</v>
      </c>
      <c r="E1908" t="s">
        <v>358</v>
      </c>
      <c r="F1908" t="s">
        <v>340</v>
      </c>
      <c r="G1908">
        <v>87</v>
      </c>
      <c r="H1908" s="304">
        <v>3.438625</v>
      </c>
    </row>
    <row r="1909" spans="1:8" x14ac:dyDescent="0.25">
      <c r="A1909" t="s">
        <v>214</v>
      </c>
      <c r="B1909" t="s">
        <v>214</v>
      </c>
      <c r="C1909" t="s">
        <v>214</v>
      </c>
      <c r="D1909" t="s">
        <v>71</v>
      </c>
      <c r="E1909" t="s">
        <v>358</v>
      </c>
      <c r="F1909" t="s">
        <v>341</v>
      </c>
      <c r="G1909">
        <v>87</v>
      </c>
      <c r="H1909" s="304">
        <v>3.6215734999999999E-2</v>
      </c>
    </row>
    <row r="1910" spans="1:8" x14ac:dyDescent="0.25">
      <c r="A1910" t="s">
        <v>214</v>
      </c>
      <c r="B1910" t="s">
        <v>214</v>
      </c>
      <c r="C1910" t="s">
        <v>214</v>
      </c>
      <c r="D1910" t="s">
        <v>71</v>
      </c>
      <c r="E1910" t="s">
        <v>358</v>
      </c>
      <c r="F1910" t="s">
        <v>342</v>
      </c>
      <c r="G1910">
        <v>87</v>
      </c>
      <c r="H1910" s="304">
        <v>2.0955436770000002</v>
      </c>
    </row>
    <row r="1911" spans="1:8" x14ac:dyDescent="0.25">
      <c r="A1911" t="s">
        <v>214</v>
      </c>
      <c r="B1911" t="s">
        <v>214</v>
      </c>
      <c r="C1911" t="s">
        <v>214</v>
      </c>
      <c r="D1911" t="s">
        <v>71</v>
      </c>
      <c r="E1911" t="s">
        <v>358</v>
      </c>
      <c r="F1911" t="s">
        <v>343</v>
      </c>
      <c r="G1911">
        <v>87</v>
      </c>
      <c r="H1911" s="304">
        <v>1.3792970579999997</v>
      </c>
    </row>
    <row r="1912" spans="1:8" x14ac:dyDescent="0.25">
      <c r="A1912" t="s">
        <v>214</v>
      </c>
      <c r="B1912" t="s">
        <v>214</v>
      </c>
      <c r="C1912" t="s">
        <v>214</v>
      </c>
      <c r="D1912" t="s">
        <v>71</v>
      </c>
      <c r="E1912" t="s">
        <v>358</v>
      </c>
      <c r="F1912" t="s">
        <v>344</v>
      </c>
      <c r="G1912">
        <v>87</v>
      </c>
      <c r="H1912" s="304">
        <v>1.3792970579999997</v>
      </c>
    </row>
    <row r="1913" spans="1:8" x14ac:dyDescent="0.25">
      <c r="A1913" t="s">
        <v>214</v>
      </c>
      <c r="B1913" t="s">
        <v>214</v>
      </c>
      <c r="C1913" t="s">
        <v>214</v>
      </c>
      <c r="D1913" t="s">
        <v>71</v>
      </c>
      <c r="E1913" t="s">
        <v>358</v>
      </c>
      <c r="F1913" t="s">
        <v>345</v>
      </c>
      <c r="G1913">
        <v>87</v>
      </c>
      <c r="H1913" s="304">
        <v>1.3792970579999997</v>
      </c>
    </row>
    <row r="1914" spans="1:8" x14ac:dyDescent="0.25">
      <c r="A1914" t="s">
        <v>214</v>
      </c>
      <c r="B1914" t="s">
        <v>214</v>
      </c>
      <c r="C1914" t="s">
        <v>214</v>
      </c>
      <c r="D1914" t="s">
        <v>71</v>
      </c>
      <c r="E1914" t="s">
        <v>358</v>
      </c>
      <c r="F1914" t="s">
        <v>346</v>
      </c>
      <c r="G1914">
        <v>87</v>
      </c>
      <c r="H1914" s="304">
        <v>0.17</v>
      </c>
    </row>
    <row r="1915" spans="1:8" x14ac:dyDescent="0.25">
      <c r="A1915" t="s">
        <v>214</v>
      </c>
      <c r="B1915" t="s">
        <v>214</v>
      </c>
      <c r="C1915" t="s">
        <v>214</v>
      </c>
      <c r="D1915" t="s">
        <v>71</v>
      </c>
      <c r="E1915" t="s">
        <v>358</v>
      </c>
      <c r="F1915" t="s">
        <v>347</v>
      </c>
      <c r="G1915">
        <v>87</v>
      </c>
      <c r="H1915" s="304">
        <v>0.23448049985999997</v>
      </c>
    </row>
    <row r="1916" spans="1:8" x14ac:dyDescent="0.25">
      <c r="A1916" t="s">
        <v>214</v>
      </c>
      <c r="B1916" t="s">
        <v>214</v>
      </c>
      <c r="C1916" t="s">
        <v>214</v>
      </c>
      <c r="D1916" t="s">
        <v>71</v>
      </c>
      <c r="E1916" t="s">
        <v>358</v>
      </c>
      <c r="F1916" t="s">
        <v>348</v>
      </c>
      <c r="G1916">
        <v>87</v>
      </c>
      <c r="H1916" s="304">
        <v>0.23448049985999997</v>
      </c>
    </row>
    <row r="1917" spans="1:8" x14ac:dyDescent="0.25">
      <c r="A1917" t="s">
        <v>338</v>
      </c>
      <c r="B1917" t="s">
        <v>116</v>
      </c>
      <c r="C1917" t="s">
        <v>116</v>
      </c>
      <c r="D1917" t="s">
        <v>248</v>
      </c>
      <c r="E1917" t="s">
        <v>359</v>
      </c>
      <c r="F1917" t="s">
        <v>340</v>
      </c>
      <c r="G1917">
        <v>11</v>
      </c>
      <c r="H1917" s="304">
        <v>114.84770563199999</v>
      </c>
    </row>
    <row r="1918" spans="1:8" x14ac:dyDescent="0.25">
      <c r="A1918" t="s">
        <v>338</v>
      </c>
      <c r="B1918" t="s">
        <v>116</v>
      </c>
      <c r="C1918" t="s">
        <v>116</v>
      </c>
      <c r="D1918" t="s">
        <v>248</v>
      </c>
      <c r="E1918" t="s">
        <v>359</v>
      </c>
      <c r="F1918" t="s">
        <v>341</v>
      </c>
      <c r="G1918">
        <v>11</v>
      </c>
      <c r="H1918" s="304">
        <v>3.9675738119999999</v>
      </c>
    </row>
    <row r="1919" spans="1:8" x14ac:dyDescent="0.25">
      <c r="A1919" t="s">
        <v>338</v>
      </c>
      <c r="B1919" t="s">
        <v>116</v>
      </c>
      <c r="C1919" t="s">
        <v>116</v>
      </c>
      <c r="D1919" t="s">
        <v>248</v>
      </c>
      <c r="E1919" t="s">
        <v>359</v>
      </c>
      <c r="F1919" t="s">
        <v>342</v>
      </c>
      <c r="G1919">
        <v>11</v>
      </c>
      <c r="H1919" s="304">
        <v>22.363951480000001</v>
      </c>
    </row>
    <row r="1920" spans="1:8" x14ac:dyDescent="0.25">
      <c r="A1920" t="s">
        <v>338</v>
      </c>
      <c r="B1920" t="s">
        <v>116</v>
      </c>
      <c r="C1920" t="s">
        <v>116</v>
      </c>
      <c r="D1920" t="s">
        <v>248</v>
      </c>
      <c r="E1920" t="s">
        <v>359</v>
      </c>
      <c r="F1920" t="s">
        <v>343</v>
      </c>
      <c r="G1920">
        <v>11</v>
      </c>
      <c r="H1920" s="304">
        <v>96.451327963999987</v>
      </c>
    </row>
    <row r="1921" spans="1:8" x14ac:dyDescent="0.25">
      <c r="A1921" t="s">
        <v>338</v>
      </c>
      <c r="B1921" t="s">
        <v>116</v>
      </c>
      <c r="C1921" t="s">
        <v>116</v>
      </c>
      <c r="D1921" t="s">
        <v>248</v>
      </c>
      <c r="E1921" t="s">
        <v>359</v>
      </c>
      <c r="F1921" t="s">
        <v>344</v>
      </c>
      <c r="G1921">
        <v>11</v>
      </c>
      <c r="H1921" s="304">
        <v>44.846444444444444</v>
      </c>
    </row>
    <row r="1922" spans="1:8" x14ac:dyDescent="0.25">
      <c r="A1922" t="s">
        <v>338</v>
      </c>
      <c r="B1922" t="s">
        <v>116</v>
      </c>
      <c r="C1922" t="s">
        <v>116</v>
      </c>
      <c r="D1922" t="s">
        <v>248</v>
      </c>
      <c r="E1922" t="s">
        <v>359</v>
      </c>
      <c r="F1922" t="s">
        <v>345</v>
      </c>
      <c r="G1922">
        <v>11</v>
      </c>
      <c r="H1922" s="304">
        <v>40.878870632444446</v>
      </c>
    </row>
    <row r="1923" spans="1:8" x14ac:dyDescent="0.25">
      <c r="A1923" t="s">
        <v>338</v>
      </c>
      <c r="B1923" t="s">
        <v>116</v>
      </c>
      <c r="C1923" t="s">
        <v>116</v>
      </c>
      <c r="D1923" t="s">
        <v>248</v>
      </c>
      <c r="E1923" t="s">
        <v>359</v>
      </c>
      <c r="F1923" t="s">
        <v>346</v>
      </c>
      <c r="G1923">
        <v>11</v>
      </c>
      <c r="H1923" s="304">
        <v>0.11</v>
      </c>
    </row>
    <row r="1924" spans="1:8" x14ac:dyDescent="0.25">
      <c r="A1924" t="s">
        <v>338</v>
      </c>
      <c r="B1924" t="s">
        <v>116</v>
      </c>
      <c r="C1924" t="s">
        <v>116</v>
      </c>
      <c r="D1924" t="s">
        <v>248</v>
      </c>
      <c r="E1924" t="s">
        <v>359</v>
      </c>
      <c r="F1924" t="s">
        <v>347</v>
      </c>
      <c r="G1924">
        <v>11</v>
      </c>
      <c r="H1924" s="304">
        <v>4.9331088888888885</v>
      </c>
    </row>
    <row r="1925" spans="1:8" x14ac:dyDescent="0.25">
      <c r="A1925" t="s">
        <v>338</v>
      </c>
      <c r="B1925" t="s">
        <v>116</v>
      </c>
      <c r="C1925" t="s">
        <v>116</v>
      </c>
      <c r="D1925" t="s">
        <v>248</v>
      </c>
      <c r="E1925" t="s">
        <v>359</v>
      </c>
      <c r="F1925" t="s">
        <v>348</v>
      </c>
      <c r="G1925">
        <v>11</v>
      </c>
      <c r="H1925" s="304">
        <v>4.4966757695688893</v>
      </c>
    </row>
    <row r="1926" spans="1:8" x14ac:dyDescent="0.25">
      <c r="A1926" t="s">
        <v>338</v>
      </c>
      <c r="B1926" t="s">
        <v>116</v>
      </c>
      <c r="C1926" t="s">
        <v>116</v>
      </c>
      <c r="D1926" t="s">
        <v>125</v>
      </c>
      <c r="E1926" t="s">
        <v>359</v>
      </c>
      <c r="F1926" t="s">
        <v>340</v>
      </c>
      <c r="G1926">
        <v>12</v>
      </c>
      <c r="H1926" s="304">
        <v>49.506328710000012</v>
      </c>
    </row>
    <row r="1927" spans="1:8" x14ac:dyDescent="0.25">
      <c r="A1927" t="s">
        <v>338</v>
      </c>
      <c r="B1927" t="s">
        <v>116</v>
      </c>
      <c r="C1927" t="s">
        <v>116</v>
      </c>
      <c r="D1927" t="s">
        <v>125</v>
      </c>
      <c r="E1927" t="s">
        <v>359</v>
      </c>
      <c r="F1927" t="s">
        <v>341</v>
      </c>
      <c r="G1927">
        <v>12</v>
      </c>
      <c r="H1927" s="304">
        <v>0.93780383</v>
      </c>
    </row>
    <row r="1928" spans="1:8" x14ac:dyDescent="0.25">
      <c r="A1928" t="s">
        <v>338</v>
      </c>
      <c r="B1928" t="s">
        <v>116</v>
      </c>
      <c r="C1928" t="s">
        <v>116</v>
      </c>
      <c r="D1928" t="s">
        <v>125</v>
      </c>
      <c r="E1928" t="s">
        <v>359</v>
      </c>
      <c r="F1928" t="s">
        <v>342</v>
      </c>
      <c r="G1928">
        <v>12</v>
      </c>
      <c r="H1928" s="304">
        <v>7.8857977740000003</v>
      </c>
    </row>
    <row r="1929" spans="1:8" x14ac:dyDescent="0.25">
      <c r="A1929" t="s">
        <v>338</v>
      </c>
      <c r="B1929" t="s">
        <v>116</v>
      </c>
      <c r="C1929" t="s">
        <v>116</v>
      </c>
      <c r="D1929" t="s">
        <v>125</v>
      </c>
      <c r="E1929" t="s">
        <v>359</v>
      </c>
      <c r="F1929" t="s">
        <v>343</v>
      </c>
      <c r="G1929">
        <v>12</v>
      </c>
      <c r="H1929" s="304">
        <v>42.558334766000016</v>
      </c>
    </row>
    <row r="1930" spans="1:8" x14ac:dyDescent="0.25">
      <c r="A1930" t="s">
        <v>338</v>
      </c>
      <c r="B1930" t="s">
        <v>116</v>
      </c>
      <c r="C1930" t="s">
        <v>116</v>
      </c>
      <c r="D1930" t="s">
        <v>125</v>
      </c>
      <c r="E1930" t="s">
        <v>359</v>
      </c>
      <c r="F1930" t="s">
        <v>344</v>
      </c>
      <c r="G1930">
        <v>12</v>
      </c>
      <c r="H1930" s="304">
        <v>31.3</v>
      </c>
    </row>
    <row r="1931" spans="1:8" x14ac:dyDescent="0.25">
      <c r="A1931" t="s">
        <v>338</v>
      </c>
      <c r="B1931" t="s">
        <v>116</v>
      </c>
      <c r="C1931" t="s">
        <v>116</v>
      </c>
      <c r="D1931" t="s">
        <v>125</v>
      </c>
      <c r="E1931" t="s">
        <v>359</v>
      </c>
      <c r="F1931" t="s">
        <v>345</v>
      </c>
      <c r="G1931">
        <v>12</v>
      </c>
      <c r="H1931" s="304">
        <v>31.3</v>
      </c>
    </row>
    <row r="1932" spans="1:8" x14ac:dyDescent="0.25">
      <c r="A1932" t="s">
        <v>338</v>
      </c>
      <c r="B1932" t="s">
        <v>116</v>
      </c>
      <c r="C1932" t="s">
        <v>116</v>
      </c>
      <c r="D1932" t="s">
        <v>125</v>
      </c>
      <c r="E1932" t="s">
        <v>359</v>
      </c>
      <c r="F1932" t="s">
        <v>346</v>
      </c>
      <c r="G1932">
        <v>12</v>
      </c>
      <c r="H1932" s="304">
        <v>0.1</v>
      </c>
    </row>
    <row r="1933" spans="1:8" x14ac:dyDescent="0.25">
      <c r="A1933" t="s">
        <v>338</v>
      </c>
      <c r="B1933" t="s">
        <v>116</v>
      </c>
      <c r="C1933" t="s">
        <v>116</v>
      </c>
      <c r="D1933" t="s">
        <v>125</v>
      </c>
      <c r="E1933" t="s">
        <v>359</v>
      </c>
      <c r="F1933" t="s">
        <v>347</v>
      </c>
      <c r="G1933">
        <v>12</v>
      </c>
      <c r="H1933" s="304">
        <v>3.1300000000000003</v>
      </c>
    </row>
    <row r="1934" spans="1:8" x14ac:dyDescent="0.25">
      <c r="A1934" t="s">
        <v>338</v>
      </c>
      <c r="B1934" t="s">
        <v>116</v>
      </c>
      <c r="C1934" t="s">
        <v>116</v>
      </c>
      <c r="D1934" t="s">
        <v>125</v>
      </c>
      <c r="E1934" t="s">
        <v>359</v>
      </c>
      <c r="F1934" t="s">
        <v>348</v>
      </c>
      <c r="G1934">
        <v>12</v>
      </c>
      <c r="H1934" s="304">
        <v>3.1300000000000003</v>
      </c>
    </row>
    <row r="1935" spans="1:8" x14ac:dyDescent="0.25">
      <c r="A1935" t="s">
        <v>338</v>
      </c>
      <c r="B1935" t="s">
        <v>116</v>
      </c>
      <c r="C1935" t="s">
        <v>116</v>
      </c>
      <c r="D1935" t="s">
        <v>249</v>
      </c>
      <c r="E1935" t="s">
        <v>359</v>
      </c>
      <c r="F1935" t="s">
        <v>340</v>
      </c>
      <c r="G1935">
        <v>13</v>
      </c>
      <c r="H1935" s="304">
        <v>8.6749168150000013</v>
      </c>
    </row>
    <row r="1936" spans="1:8" x14ac:dyDescent="0.25">
      <c r="A1936" t="s">
        <v>338</v>
      </c>
      <c r="B1936" t="s">
        <v>116</v>
      </c>
      <c r="C1936" t="s">
        <v>116</v>
      </c>
      <c r="D1936" t="s">
        <v>249</v>
      </c>
      <c r="E1936" t="s">
        <v>359</v>
      </c>
      <c r="F1936" t="s">
        <v>341</v>
      </c>
      <c r="G1936">
        <v>13</v>
      </c>
      <c r="H1936" s="304">
        <v>1.439624155</v>
      </c>
    </row>
    <row r="1937" spans="1:8" x14ac:dyDescent="0.25">
      <c r="A1937" t="s">
        <v>338</v>
      </c>
      <c r="B1937" t="s">
        <v>116</v>
      </c>
      <c r="C1937" t="s">
        <v>116</v>
      </c>
      <c r="D1937" t="s">
        <v>249</v>
      </c>
      <c r="E1937" t="s">
        <v>359</v>
      </c>
      <c r="F1937" t="s">
        <v>342</v>
      </c>
      <c r="G1937">
        <v>13</v>
      </c>
      <c r="H1937" s="304">
        <v>1.0140210139999999</v>
      </c>
    </row>
    <row r="1938" spans="1:8" x14ac:dyDescent="0.25">
      <c r="A1938" t="s">
        <v>338</v>
      </c>
      <c r="B1938" t="s">
        <v>116</v>
      </c>
      <c r="C1938" t="s">
        <v>116</v>
      </c>
      <c r="D1938" t="s">
        <v>249</v>
      </c>
      <c r="E1938" t="s">
        <v>359</v>
      </c>
      <c r="F1938" t="s">
        <v>343</v>
      </c>
      <c r="G1938">
        <v>13</v>
      </c>
      <c r="H1938" s="304">
        <v>9.100519956000003</v>
      </c>
    </row>
    <row r="1939" spans="1:8" x14ac:dyDescent="0.25">
      <c r="A1939" t="s">
        <v>338</v>
      </c>
      <c r="B1939" t="s">
        <v>116</v>
      </c>
      <c r="C1939" t="s">
        <v>116</v>
      </c>
      <c r="D1939" t="s">
        <v>249</v>
      </c>
      <c r="E1939" t="s">
        <v>359</v>
      </c>
      <c r="F1939" t="s">
        <v>344</v>
      </c>
      <c r="G1939">
        <v>13</v>
      </c>
      <c r="H1939" s="304">
        <v>0.8</v>
      </c>
    </row>
    <row r="1940" spans="1:8" x14ac:dyDescent="0.25">
      <c r="A1940" t="s">
        <v>338</v>
      </c>
      <c r="B1940" t="s">
        <v>116</v>
      </c>
      <c r="C1940" t="s">
        <v>116</v>
      </c>
      <c r="D1940" t="s">
        <v>249</v>
      </c>
      <c r="E1940" t="s">
        <v>359</v>
      </c>
      <c r="F1940" t="s">
        <v>345</v>
      </c>
      <c r="G1940">
        <v>13</v>
      </c>
      <c r="H1940" s="304">
        <v>0.76258647698744741</v>
      </c>
    </row>
    <row r="1941" spans="1:8" x14ac:dyDescent="0.25">
      <c r="A1941" t="s">
        <v>338</v>
      </c>
      <c r="B1941" t="s">
        <v>116</v>
      </c>
      <c r="C1941" t="s">
        <v>116</v>
      </c>
      <c r="D1941" t="s">
        <v>249</v>
      </c>
      <c r="E1941" t="s">
        <v>359</v>
      </c>
      <c r="F1941" t="s">
        <v>346</v>
      </c>
      <c r="G1941">
        <v>13</v>
      </c>
      <c r="H1941" s="304">
        <v>0.12</v>
      </c>
    </row>
    <row r="1942" spans="1:8" x14ac:dyDescent="0.25">
      <c r="A1942" t="s">
        <v>338</v>
      </c>
      <c r="B1942" t="s">
        <v>116</v>
      </c>
      <c r="C1942" t="s">
        <v>116</v>
      </c>
      <c r="D1942" t="s">
        <v>249</v>
      </c>
      <c r="E1942" t="s">
        <v>359</v>
      </c>
      <c r="F1942" t="s">
        <v>347</v>
      </c>
      <c r="G1942">
        <v>13</v>
      </c>
      <c r="H1942" s="304">
        <v>9.6000000000000002E-2</v>
      </c>
    </row>
    <row r="1943" spans="1:8" x14ac:dyDescent="0.25">
      <c r="A1943" t="s">
        <v>338</v>
      </c>
      <c r="B1943" t="s">
        <v>116</v>
      </c>
      <c r="C1943" t="s">
        <v>116</v>
      </c>
      <c r="D1943" t="s">
        <v>249</v>
      </c>
      <c r="E1943" t="s">
        <v>359</v>
      </c>
      <c r="F1943" t="s">
        <v>348</v>
      </c>
      <c r="G1943">
        <v>13</v>
      </c>
      <c r="H1943" s="304">
        <v>9.1510377238493687E-2</v>
      </c>
    </row>
    <row r="1944" spans="1:8" x14ac:dyDescent="0.25">
      <c r="A1944" t="s">
        <v>338</v>
      </c>
      <c r="B1944" t="s">
        <v>116</v>
      </c>
      <c r="C1944" t="s">
        <v>116</v>
      </c>
      <c r="D1944" t="s">
        <v>250</v>
      </c>
      <c r="E1944" t="s">
        <v>359</v>
      </c>
      <c r="F1944" t="s">
        <v>340</v>
      </c>
      <c r="G1944">
        <v>14</v>
      </c>
      <c r="H1944" s="304">
        <v>69.017503880000021</v>
      </c>
    </row>
    <row r="1945" spans="1:8" x14ac:dyDescent="0.25">
      <c r="A1945" t="s">
        <v>338</v>
      </c>
      <c r="B1945" t="s">
        <v>116</v>
      </c>
      <c r="C1945" t="s">
        <v>116</v>
      </c>
      <c r="D1945" t="s">
        <v>250</v>
      </c>
      <c r="E1945" t="s">
        <v>359</v>
      </c>
      <c r="F1945" t="s">
        <v>341</v>
      </c>
      <c r="G1945">
        <v>14</v>
      </c>
      <c r="H1945" s="304">
        <v>22.582513774999999</v>
      </c>
    </row>
    <row r="1946" spans="1:8" x14ac:dyDescent="0.25">
      <c r="A1946" t="s">
        <v>338</v>
      </c>
      <c r="B1946" t="s">
        <v>116</v>
      </c>
      <c r="C1946" t="s">
        <v>116</v>
      </c>
      <c r="D1946" t="s">
        <v>250</v>
      </c>
      <c r="E1946" t="s">
        <v>359</v>
      </c>
      <c r="F1946" t="s">
        <v>342</v>
      </c>
      <c r="G1946">
        <v>14</v>
      </c>
      <c r="H1946" s="304">
        <v>4.215818498</v>
      </c>
    </row>
    <row r="1947" spans="1:8" x14ac:dyDescent="0.25">
      <c r="A1947" t="s">
        <v>338</v>
      </c>
      <c r="B1947" t="s">
        <v>116</v>
      </c>
      <c r="C1947" t="s">
        <v>116</v>
      </c>
      <c r="D1947" t="s">
        <v>250</v>
      </c>
      <c r="E1947" t="s">
        <v>359</v>
      </c>
      <c r="F1947" t="s">
        <v>343</v>
      </c>
      <c r="G1947">
        <v>14</v>
      </c>
      <c r="H1947" s="304">
        <v>87.384199157000012</v>
      </c>
    </row>
    <row r="1948" spans="1:8" x14ac:dyDescent="0.25">
      <c r="A1948" t="s">
        <v>338</v>
      </c>
      <c r="B1948" t="s">
        <v>116</v>
      </c>
      <c r="C1948" t="s">
        <v>116</v>
      </c>
      <c r="D1948" t="s">
        <v>250</v>
      </c>
      <c r="E1948" t="s">
        <v>359</v>
      </c>
      <c r="F1948" t="s">
        <v>344</v>
      </c>
      <c r="G1948">
        <v>14</v>
      </c>
      <c r="H1948" s="304">
        <v>65.2</v>
      </c>
    </row>
    <row r="1949" spans="1:8" x14ac:dyDescent="0.25">
      <c r="A1949" t="s">
        <v>338</v>
      </c>
      <c r="B1949" t="s">
        <v>116</v>
      </c>
      <c r="C1949" t="s">
        <v>116</v>
      </c>
      <c r="D1949" t="s">
        <v>250</v>
      </c>
      <c r="E1949" t="s">
        <v>359</v>
      </c>
      <c r="F1949" t="s">
        <v>345</v>
      </c>
      <c r="G1949">
        <v>14</v>
      </c>
      <c r="H1949" s="304">
        <v>44.875737602500003</v>
      </c>
    </row>
    <row r="1950" spans="1:8" x14ac:dyDescent="0.25">
      <c r="A1950" t="s">
        <v>338</v>
      </c>
      <c r="B1950" t="s">
        <v>116</v>
      </c>
      <c r="C1950" t="s">
        <v>116</v>
      </c>
      <c r="D1950" t="s">
        <v>250</v>
      </c>
      <c r="E1950" t="s">
        <v>359</v>
      </c>
      <c r="F1950" t="s">
        <v>346</v>
      </c>
      <c r="G1950">
        <v>14</v>
      </c>
      <c r="H1950" s="304">
        <v>0.08</v>
      </c>
    </row>
    <row r="1951" spans="1:8" x14ac:dyDescent="0.25">
      <c r="A1951" t="s">
        <v>338</v>
      </c>
      <c r="B1951" t="s">
        <v>116</v>
      </c>
      <c r="C1951" t="s">
        <v>116</v>
      </c>
      <c r="D1951" t="s">
        <v>250</v>
      </c>
      <c r="E1951" t="s">
        <v>359</v>
      </c>
      <c r="F1951" t="s">
        <v>347</v>
      </c>
      <c r="G1951">
        <v>14</v>
      </c>
      <c r="H1951" s="304">
        <v>5.2160000000000002</v>
      </c>
    </row>
    <row r="1952" spans="1:8" x14ac:dyDescent="0.25">
      <c r="A1952" t="s">
        <v>338</v>
      </c>
      <c r="B1952" t="s">
        <v>116</v>
      </c>
      <c r="C1952" t="s">
        <v>116</v>
      </c>
      <c r="D1952" t="s">
        <v>250</v>
      </c>
      <c r="E1952" t="s">
        <v>359</v>
      </c>
      <c r="F1952" t="s">
        <v>348</v>
      </c>
      <c r="G1952">
        <v>14</v>
      </c>
      <c r="H1952" s="304">
        <v>3.5900590082000003</v>
      </c>
    </row>
    <row r="1953" spans="1:8" x14ac:dyDescent="0.25">
      <c r="A1953" t="s">
        <v>338</v>
      </c>
      <c r="B1953" t="s">
        <v>116</v>
      </c>
      <c r="C1953" t="s">
        <v>116</v>
      </c>
      <c r="D1953" t="s">
        <v>127</v>
      </c>
      <c r="E1953" t="s">
        <v>359</v>
      </c>
      <c r="F1953" t="s">
        <v>340</v>
      </c>
      <c r="G1953">
        <v>15</v>
      </c>
      <c r="H1953" s="304">
        <v>6.0381328800000009</v>
      </c>
    </row>
    <row r="1954" spans="1:8" x14ac:dyDescent="0.25">
      <c r="A1954" t="s">
        <v>338</v>
      </c>
      <c r="B1954" t="s">
        <v>116</v>
      </c>
      <c r="C1954" t="s">
        <v>116</v>
      </c>
      <c r="D1954" t="s">
        <v>127</v>
      </c>
      <c r="E1954" t="s">
        <v>359</v>
      </c>
      <c r="F1954" t="s">
        <v>341</v>
      </c>
      <c r="G1954">
        <v>15</v>
      </c>
      <c r="H1954" s="304">
        <v>0.297444555</v>
      </c>
    </row>
    <row r="1955" spans="1:8" x14ac:dyDescent="0.25">
      <c r="A1955" t="s">
        <v>338</v>
      </c>
      <c r="B1955" t="s">
        <v>116</v>
      </c>
      <c r="C1955" t="s">
        <v>116</v>
      </c>
      <c r="D1955" t="s">
        <v>127</v>
      </c>
      <c r="E1955" t="s">
        <v>359</v>
      </c>
      <c r="F1955" t="s">
        <v>342</v>
      </c>
      <c r="G1955">
        <v>15</v>
      </c>
      <c r="H1955" s="304">
        <v>0.21744229900000001</v>
      </c>
    </row>
    <row r="1956" spans="1:8" x14ac:dyDescent="0.25">
      <c r="A1956" t="s">
        <v>338</v>
      </c>
      <c r="B1956" t="s">
        <v>116</v>
      </c>
      <c r="C1956" t="s">
        <v>116</v>
      </c>
      <c r="D1956" t="s">
        <v>127</v>
      </c>
      <c r="E1956" t="s">
        <v>359</v>
      </c>
      <c r="F1956" t="s">
        <v>343</v>
      </c>
      <c r="G1956">
        <v>15</v>
      </c>
      <c r="H1956" s="304">
        <v>6.1181351360000011</v>
      </c>
    </row>
    <row r="1957" spans="1:8" x14ac:dyDescent="0.25">
      <c r="A1957" t="s">
        <v>338</v>
      </c>
      <c r="B1957" t="s">
        <v>116</v>
      </c>
      <c r="C1957" t="s">
        <v>116</v>
      </c>
      <c r="D1957" t="s">
        <v>127</v>
      </c>
      <c r="E1957" t="s">
        <v>359</v>
      </c>
      <c r="F1957" t="s">
        <v>344</v>
      </c>
      <c r="G1957">
        <v>15</v>
      </c>
      <c r="H1957" s="304">
        <v>1.4</v>
      </c>
    </row>
    <row r="1958" spans="1:8" x14ac:dyDescent="0.25">
      <c r="A1958" t="s">
        <v>338</v>
      </c>
      <c r="B1958" t="s">
        <v>116</v>
      </c>
      <c r="C1958" t="s">
        <v>116</v>
      </c>
      <c r="D1958" t="s">
        <v>127</v>
      </c>
      <c r="E1958" t="s">
        <v>359</v>
      </c>
      <c r="F1958" t="s">
        <v>345</v>
      </c>
      <c r="G1958">
        <v>15</v>
      </c>
      <c r="H1958" s="304">
        <v>1.3816932519615401</v>
      </c>
    </row>
    <row r="1959" spans="1:8" x14ac:dyDescent="0.25">
      <c r="A1959" t="s">
        <v>338</v>
      </c>
      <c r="B1959" t="s">
        <v>116</v>
      </c>
      <c r="C1959" t="s">
        <v>116</v>
      </c>
      <c r="D1959" t="s">
        <v>127</v>
      </c>
      <c r="E1959" t="s">
        <v>359</v>
      </c>
      <c r="F1959" t="s">
        <v>346</v>
      </c>
      <c r="G1959">
        <v>15</v>
      </c>
      <c r="H1959" s="304">
        <v>0.11</v>
      </c>
    </row>
    <row r="1960" spans="1:8" x14ac:dyDescent="0.25">
      <c r="A1960" t="s">
        <v>338</v>
      </c>
      <c r="B1960" t="s">
        <v>116</v>
      </c>
      <c r="C1960" t="s">
        <v>116</v>
      </c>
      <c r="D1960" t="s">
        <v>127</v>
      </c>
      <c r="E1960" t="s">
        <v>359</v>
      </c>
      <c r="F1960" t="s">
        <v>347</v>
      </c>
      <c r="G1960">
        <v>15</v>
      </c>
      <c r="H1960" s="304">
        <v>0.154</v>
      </c>
    </row>
    <row r="1961" spans="1:8" x14ac:dyDescent="0.25">
      <c r="A1961" t="s">
        <v>338</v>
      </c>
      <c r="B1961" t="s">
        <v>116</v>
      </c>
      <c r="C1961" t="s">
        <v>116</v>
      </c>
      <c r="D1961" t="s">
        <v>127</v>
      </c>
      <c r="E1961" t="s">
        <v>359</v>
      </c>
      <c r="F1961" t="s">
        <v>348</v>
      </c>
      <c r="G1961">
        <v>15</v>
      </c>
      <c r="H1961" s="304">
        <v>0.15198625771576943</v>
      </c>
    </row>
    <row r="1962" spans="1:8" x14ac:dyDescent="0.25">
      <c r="A1962" t="s">
        <v>338</v>
      </c>
      <c r="B1962" t="s">
        <v>116</v>
      </c>
      <c r="C1962" t="s">
        <v>116</v>
      </c>
      <c r="D1962" t="s">
        <v>128</v>
      </c>
      <c r="E1962" t="s">
        <v>359</v>
      </c>
      <c r="F1962" t="s">
        <v>340</v>
      </c>
      <c r="G1962">
        <v>16</v>
      </c>
      <c r="H1962" s="304">
        <v>0.79145449999999995</v>
      </c>
    </row>
    <row r="1963" spans="1:8" x14ac:dyDescent="0.25">
      <c r="A1963" t="s">
        <v>338</v>
      </c>
      <c r="B1963" t="s">
        <v>116</v>
      </c>
      <c r="C1963" t="s">
        <v>116</v>
      </c>
      <c r="D1963" t="s">
        <v>128</v>
      </c>
      <c r="E1963" t="s">
        <v>359</v>
      </c>
      <c r="F1963" t="s">
        <v>341</v>
      </c>
      <c r="G1963">
        <v>16</v>
      </c>
      <c r="H1963" s="304">
        <v>0.75704998899999998</v>
      </c>
    </row>
    <row r="1964" spans="1:8" x14ac:dyDescent="0.25">
      <c r="A1964" t="s">
        <v>338</v>
      </c>
      <c r="B1964" t="s">
        <v>116</v>
      </c>
      <c r="C1964" t="s">
        <v>116</v>
      </c>
      <c r="D1964" t="s">
        <v>128</v>
      </c>
      <c r="E1964" t="s">
        <v>359</v>
      </c>
      <c r="F1964" t="s">
        <v>342</v>
      </c>
      <c r="G1964">
        <v>16</v>
      </c>
      <c r="H1964" s="304">
        <v>2.1081632000000003E-2</v>
      </c>
    </row>
    <row r="1965" spans="1:8" x14ac:dyDescent="0.25">
      <c r="A1965" t="s">
        <v>338</v>
      </c>
      <c r="B1965" t="s">
        <v>116</v>
      </c>
      <c r="C1965" t="s">
        <v>116</v>
      </c>
      <c r="D1965" t="s">
        <v>128</v>
      </c>
      <c r="E1965" t="s">
        <v>359</v>
      </c>
      <c r="F1965" t="s">
        <v>343</v>
      </c>
      <c r="G1965">
        <v>16</v>
      </c>
      <c r="H1965" s="304">
        <v>1.5274228569999999</v>
      </c>
    </row>
    <row r="1966" spans="1:8" x14ac:dyDescent="0.25">
      <c r="A1966" t="s">
        <v>338</v>
      </c>
      <c r="B1966" t="s">
        <v>116</v>
      </c>
      <c r="C1966" t="s">
        <v>116</v>
      </c>
      <c r="D1966" t="s">
        <v>128</v>
      </c>
      <c r="E1966" t="s">
        <v>359</v>
      </c>
      <c r="F1966" t="s">
        <v>344</v>
      </c>
      <c r="G1966">
        <v>16</v>
      </c>
      <c r="H1966" s="304">
        <v>0.64859817800987629</v>
      </c>
    </row>
    <row r="1967" spans="1:8" x14ac:dyDescent="0.25">
      <c r="A1967" t="s">
        <v>338</v>
      </c>
      <c r="B1967" t="s">
        <v>116</v>
      </c>
      <c r="C1967" t="s">
        <v>116</v>
      </c>
      <c r="D1967" t="s">
        <v>128</v>
      </c>
      <c r="E1967" t="s">
        <v>359</v>
      </c>
      <c r="F1967" t="s">
        <v>345</v>
      </c>
      <c r="G1967">
        <v>16</v>
      </c>
      <c r="H1967" s="304">
        <v>0.336079785846571</v>
      </c>
    </row>
    <row r="1968" spans="1:8" x14ac:dyDescent="0.25">
      <c r="A1968" t="s">
        <v>338</v>
      </c>
      <c r="B1968" t="s">
        <v>116</v>
      </c>
      <c r="C1968" t="s">
        <v>116</v>
      </c>
      <c r="D1968" t="s">
        <v>128</v>
      </c>
      <c r="E1968" t="s">
        <v>359</v>
      </c>
      <c r="F1968" t="s">
        <v>346</v>
      </c>
      <c r="G1968">
        <v>16</v>
      </c>
      <c r="H1968" s="304">
        <v>0.11</v>
      </c>
    </row>
    <row r="1969" spans="1:8" x14ac:dyDescent="0.25">
      <c r="A1969" t="s">
        <v>338</v>
      </c>
      <c r="B1969" t="s">
        <v>116</v>
      </c>
      <c r="C1969" t="s">
        <v>116</v>
      </c>
      <c r="D1969" t="s">
        <v>128</v>
      </c>
      <c r="E1969" t="s">
        <v>359</v>
      </c>
      <c r="F1969" t="s">
        <v>347</v>
      </c>
      <c r="G1969">
        <v>16</v>
      </c>
      <c r="H1969" s="304">
        <v>7.1345799581086389E-2</v>
      </c>
    </row>
    <row r="1970" spans="1:8" x14ac:dyDescent="0.25">
      <c r="A1970" t="s">
        <v>338</v>
      </c>
      <c r="B1970" t="s">
        <v>116</v>
      </c>
      <c r="C1970" t="s">
        <v>116</v>
      </c>
      <c r="D1970" t="s">
        <v>128</v>
      </c>
      <c r="E1970" t="s">
        <v>359</v>
      </c>
      <c r="F1970" t="s">
        <v>348</v>
      </c>
      <c r="G1970">
        <v>16</v>
      </c>
      <c r="H1970" s="304">
        <v>3.6968776443122811E-2</v>
      </c>
    </row>
    <row r="1971" spans="1:8" x14ac:dyDescent="0.25">
      <c r="A1971" t="s">
        <v>338</v>
      </c>
      <c r="B1971" t="s">
        <v>116</v>
      </c>
      <c r="C1971" t="s">
        <v>116</v>
      </c>
      <c r="D1971" t="s">
        <v>129</v>
      </c>
      <c r="E1971" t="s">
        <v>359</v>
      </c>
      <c r="F1971" t="s">
        <v>340</v>
      </c>
      <c r="G1971">
        <v>17</v>
      </c>
      <c r="H1971" s="304">
        <v>6.8111737699999999</v>
      </c>
    </row>
    <row r="1972" spans="1:8" x14ac:dyDescent="0.25">
      <c r="A1972" t="s">
        <v>338</v>
      </c>
      <c r="B1972" t="s">
        <v>116</v>
      </c>
      <c r="C1972" t="s">
        <v>116</v>
      </c>
      <c r="D1972" t="s">
        <v>129</v>
      </c>
      <c r="E1972" t="s">
        <v>359</v>
      </c>
      <c r="F1972" t="s">
        <v>341</v>
      </c>
      <c r="G1972">
        <v>17</v>
      </c>
      <c r="H1972" s="304">
        <v>4.8515131999999996E-2</v>
      </c>
    </row>
    <row r="1973" spans="1:8" x14ac:dyDescent="0.25">
      <c r="A1973" t="s">
        <v>338</v>
      </c>
      <c r="B1973" t="s">
        <v>116</v>
      </c>
      <c r="C1973" t="s">
        <v>116</v>
      </c>
      <c r="D1973" t="s">
        <v>129</v>
      </c>
      <c r="E1973" t="s">
        <v>359</v>
      </c>
      <c r="F1973" t="s">
        <v>342</v>
      </c>
      <c r="G1973">
        <v>17</v>
      </c>
      <c r="H1973" s="304">
        <v>0.118117122</v>
      </c>
    </row>
    <row r="1974" spans="1:8" x14ac:dyDescent="0.25">
      <c r="A1974" t="s">
        <v>338</v>
      </c>
      <c r="B1974" t="s">
        <v>116</v>
      </c>
      <c r="C1974" t="s">
        <v>116</v>
      </c>
      <c r="D1974" t="s">
        <v>129</v>
      </c>
      <c r="E1974" t="s">
        <v>359</v>
      </c>
      <c r="F1974" t="s">
        <v>343</v>
      </c>
      <c r="G1974">
        <v>17</v>
      </c>
      <c r="H1974" s="304">
        <v>6.7415717800000001</v>
      </c>
    </row>
    <row r="1975" spans="1:8" x14ac:dyDescent="0.25">
      <c r="A1975" t="s">
        <v>338</v>
      </c>
      <c r="B1975" t="s">
        <v>116</v>
      </c>
      <c r="C1975" t="s">
        <v>116</v>
      </c>
      <c r="D1975" t="s">
        <v>129</v>
      </c>
      <c r="E1975" t="s">
        <v>359</v>
      </c>
      <c r="F1975" t="s">
        <v>344</v>
      </c>
      <c r="G1975">
        <v>17</v>
      </c>
      <c r="H1975" s="304">
        <v>5.34</v>
      </c>
    </row>
    <row r="1976" spans="1:8" x14ac:dyDescent="0.25">
      <c r="A1976" t="s">
        <v>338</v>
      </c>
      <c r="B1976" t="s">
        <v>116</v>
      </c>
      <c r="C1976" t="s">
        <v>116</v>
      </c>
      <c r="D1976" t="s">
        <v>129</v>
      </c>
      <c r="E1976" t="s">
        <v>359</v>
      </c>
      <c r="F1976" t="s">
        <v>345</v>
      </c>
      <c r="G1976">
        <v>17</v>
      </c>
      <c r="H1976" s="304">
        <v>5.34</v>
      </c>
    </row>
    <row r="1977" spans="1:8" x14ac:dyDescent="0.25">
      <c r="A1977" t="s">
        <v>338</v>
      </c>
      <c r="B1977" t="s">
        <v>116</v>
      </c>
      <c r="C1977" t="s">
        <v>116</v>
      </c>
      <c r="D1977" t="s">
        <v>129</v>
      </c>
      <c r="E1977" t="s">
        <v>359</v>
      </c>
      <c r="F1977" t="s">
        <v>346</v>
      </c>
      <c r="G1977">
        <v>17</v>
      </c>
      <c r="H1977" s="304">
        <v>0.11</v>
      </c>
    </row>
    <row r="1978" spans="1:8" x14ac:dyDescent="0.25">
      <c r="A1978" t="s">
        <v>338</v>
      </c>
      <c r="B1978" t="s">
        <v>116</v>
      </c>
      <c r="C1978" t="s">
        <v>116</v>
      </c>
      <c r="D1978" t="s">
        <v>129</v>
      </c>
      <c r="E1978" t="s">
        <v>359</v>
      </c>
      <c r="F1978" t="s">
        <v>347</v>
      </c>
      <c r="G1978">
        <v>17</v>
      </c>
      <c r="H1978" s="304">
        <v>0.58740000000000003</v>
      </c>
    </row>
    <row r="1979" spans="1:8" x14ac:dyDescent="0.25">
      <c r="A1979" t="s">
        <v>338</v>
      </c>
      <c r="B1979" t="s">
        <v>116</v>
      </c>
      <c r="C1979" t="s">
        <v>116</v>
      </c>
      <c r="D1979" t="s">
        <v>129</v>
      </c>
      <c r="E1979" t="s">
        <v>359</v>
      </c>
      <c r="F1979" t="s">
        <v>348</v>
      </c>
      <c r="G1979">
        <v>17</v>
      </c>
      <c r="H1979" s="304">
        <v>0.58740000000000003</v>
      </c>
    </row>
    <row r="1980" spans="1:8" x14ac:dyDescent="0.25">
      <c r="A1980" t="s">
        <v>338</v>
      </c>
      <c r="B1980" t="s">
        <v>116</v>
      </c>
      <c r="C1980" t="s">
        <v>116</v>
      </c>
      <c r="D1980" t="s">
        <v>130</v>
      </c>
      <c r="E1980" t="s">
        <v>359</v>
      </c>
      <c r="F1980" t="s">
        <v>340</v>
      </c>
      <c r="G1980">
        <v>18</v>
      </c>
      <c r="H1980" s="304">
        <v>9.5748254000000017</v>
      </c>
    </row>
    <row r="1981" spans="1:8" x14ac:dyDescent="0.25">
      <c r="A1981" t="s">
        <v>338</v>
      </c>
      <c r="B1981" t="s">
        <v>116</v>
      </c>
      <c r="C1981" t="s">
        <v>116</v>
      </c>
      <c r="D1981" t="s">
        <v>130</v>
      </c>
      <c r="E1981" t="s">
        <v>359</v>
      </c>
      <c r="F1981" t="s">
        <v>341</v>
      </c>
      <c r="G1981">
        <v>18</v>
      </c>
      <c r="H1981" s="304">
        <v>3.7743719999999998E-3</v>
      </c>
    </row>
    <row r="1982" spans="1:8" x14ac:dyDescent="0.25">
      <c r="A1982" t="s">
        <v>338</v>
      </c>
      <c r="B1982" t="s">
        <v>116</v>
      </c>
      <c r="C1982" t="s">
        <v>116</v>
      </c>
      <c r="D1982" t="s">
        <v>130</v>
      </c>
      <c r="E1982" t="s">
        <v>359</v>
      </c>
      <c r="F1982" t="s">
        <v>342</v>
      </c>
      <c r="G1982">
        <v>18</v>
      </c>
      <c r="H1982" s="304">
        <v>1.716013E-3</v>
      </c>
    </row>
    <row r="1983" spans="1:8" x14ac:dyDescent="0.25">
      <c r="A1983" t="s">
        <v>338</v>
      </c>
      <c r="B1983" t="s">
        <v>116</v>
      </c>
      <c r="C1983" t="s">
        <v>116</v>
      </c>
      <c r="D1983" t="s">
        <v>130</v>
      </c>
      <c r="E1983" t="s">
        <v>359</v>
      </c>
      <c r="F1983" t="s">
        <v>343</v>
      </c>
      <c r="G1983">
        <v>18</v>
      </c>
      <c r="H1983" s="304">
        <v>9.5768837590000029</v>
      </c>
    </row>
    <row r="1984" spans="1:8" x14ac:dyDescent="0.25">
      <c r="A1984" t="s">
        <v>338</v>
      </c>
      <c r="B1984" t="s">
        <v>116</v>
      </c>
      <c r="C1984" t="s">
        <v>116</v>
      </c>
      <c r="D1984" t="s">
        <v>130</v>
      </c>
      <c r="E1984" t="s">
        <v>359</v>
      </c>
      <c r="F1984" t="s">
        <v>344</v>
      </c>
      <c r="G1984">
        <v>18</v>
      </c>
      <c r="H1984" s="304">
        <v>8.7788414182493781</v>
      </c>
    </row>
    <row r="1985" spans="1:8" x14ac:dyDescent="0.25">
      <c r="A1985" t="s">
        <v>338</v>
      </c>
      <c r="B1985" t="s">
        <v>116</v>
      </c>
      <c r="C1985" t="s">
        <v>116</v>
      </c>
      <c r="D1985" t="s">
        <v>130</v>
      </c>
      <c r="E1985" t="s">
        <v>359</v>
      </c>
      <c r="F1985" t="s">
        <v>345</v>
      </c>
      <c r="G1985">
        <v>18</v>
      </c>
      <c r="H1985" s="304">
        <v>8.7769545824374831</v>
      </c>
    </row>
    <row r="1986" spans="1:8" x14ac:dyDescent="0.25">
      <c r="A1986" t="s">
        <v>338</v>
      </c>
      <c r="B1986" t="s">
        <v>116</v>
      </c>
      <c r="C1986" t="s">
        <v>116</v>
      </c>
      <c r="D1986" t="s">
        <v>130</v>
      </c>
      <c r="E1986" t="s">
        <v>359</v>
      </c>
      <c r="F1986" t="s">
        <v>346</v>
      </c>
      <c r="G1986">
        <v>18</v>
      </c>
      <c r="H1986" s="304">
        <v>0.11</v>
      </c>
    </row>
    <row r="1987" spans="1:8" x14ac:dyDescent="0.25">
      <c r="A1987" t="s">
        <v>338</v>
      </c>
      <c r="B1987" t="s">
        <v>116</v>
      </c>
      <c r="C1987" t="s">
        <v>116</v>
      </c>
      <c r="D1987" t="s">
        <v>130</v>
      </c>
      <c r="E1987" t="s">
        <v>359</v>
      </c>
      <c r="F1987" t="s">
        <v>347</v>
      </c>
      <c r="G1987">
        <v>18</v>
      </c>
      <c r="H1987" s="304">
        <v>0.96567255600743163</v>
      </c>
    </row>
    <row r="1988" spans="1:8" x14ac:dyDescent="0.25">
      <c r="A1988" t="s">
        <v>338</v>
      </c>
      <c r="B1988" t="s">
        <v>116</v>
      </c>
      <c r="C1988" t="s">
        <v>116</v>
      </c>
      <c r="D1988" t="s">
        <v>130</v>
      </c>
      <c r="E1988" t="s">
        <v>359</v>
      </c>
      <c r="F1988" t="s">
        <v>348</v>
      </c>
      <c r="G1988">
        <v>18</v>
      </c>
      <c r="H1988" s="304">
        <v>0.96546500406812319</v>
      </c>
    </row>
    <row r="1989" spans="1:8" x14ac:dyDescent="0.25">
      <c r="A1989" t="s">
        <v>338</v>
      </c>
      <c r="B1989" t="s">
        <v>116</v>
      </c>
      <c r="C1989" t="s">
        <v>116</v>
      </c>
      <c r="D1989" t="s">
        <v>251</v>
      </c>
      <c r="E1989" t="s">
        <v>359</v>
      </c>
      <c r="F1989" t="s">
        <v>340</v>
      </c>
      <c r="G1989">
        <v>19</v>
      </c>
      <c r="H1989" s="304">
        <v>3.6940154266324403</v>
      </c>
    </row>
    <row r="1990" spans="1:8" x14ac:dyDescent="0.25">
      <c r="A1990" t="s">
        <v>338</v>
      </c>
      <c r="B1990" t="s">
        <v>116</v>
      </c>
      <c r="C1990" t="s">
        <v>116</v>
      </c>
      <c r="D1990" t="s">
        <v>251</v>
      </c>
      <c r="E1990" t="s">
        <v>359</v>
      </c>
      <c r="F1990" t="s">
        <v>341</v>
      </c>
      <c r="G1990">
        <v>19</v>
      </c>
      <c r="H1990" s="304">
        <v>0.11941184699999999</v>
      </c>
    </row>
    <row r="1991" spans="1:8" x14ac:dyDescent="0.25">
      <c r="A1991" t="s">
        <v>338</v>
      </c>
      <c r="B1991" t="s">
        <v>116</v>
      </c>
      <c r="C1991" t="s">
        <v>116</v>
      </c>
      <c r="D1991" t="s">
        <v>251</v>
      </c>
      <c r="E1991" t="s">
        <v>359</v>
      </c>
      <c r="F1991" t="s">
        <v>342</v>
      </c>
      <c r="G1991">
        <v>19</v>
      </c>
      <c r="H1991" s="304">
        <v>2.0349764999999999E-2</v>
      </c>
    </row>
    <row r="1992" spans="1:8" x14ac:dyDescent="0.25">
      <c r="A1992" t="s">
        <v>338</v>
      </c>
      <c r="B1992" t="s">
        <v>116</v>
      </c>
      <c r="C1992" t="s">
        <v>116</v>
      </c>
      <c r="D1992" t="s">
        <v>251</v>
      </c>
      <c r="E1992" t="s">
        <v>359</v>
      </c>
      <c r="F1992" t="s">
        <v>343</v>
      </c>
      <c r="G1992">
        <v>19</v>
      </c>
      <c r="H1992" s="304">
        <v>3.79307750863244</v>
      </c>
    </row>
    <row r="1993" spans="1:8" x14ac:dyDescent="0.25">
      <c r="A1993" t="s">
        <v>338</v>
      </c>
      <c r="B1993" t="s">
        <v>116</v>
      </c>
      <c r="C1993" t="s">
        <v>116</v>
      </c>
      <c r="D1993" t="s">
        <v>251</v>
      </c>
      <c r="E1993" t="s">
        <v>359</v>
      </c>
      <c r="F1993" t="s">
        <v>344</v>
      </c>
      <c r="G1993">
        <v>19</v>
      </c>
      <c r="H1993" s="304">
        <v>4.17</v>
      </c>
    </row>
    <row r="1994" spans="1:8" x14ac:dyDescent="0.25">
      <c r="A1994" t="s">
        <v>338</v>
      </c>
      <c r="B1994" t="s">
        <v>116</v>
      </c>
      <c r="C1994" t="s">
        <v>116</v>
      </c>
      <c r="D1994" t="s">
        <v>251</v>
      </c>
      <c r="E1994" t="s">
        <v>359</v>
      </c>
      <c r="F1994" t="s">
        <v>345</v>
      </c>
      <c r="G1994">
        <v>19</v>
      </c>
      <c r="H1994" s="304">
        <v>4.061094004538564</v>
      </c>
    </row>
    <row r="1995" spans="1:8" x14ac:dyDescent="0.25">
      <c r="A1995" t="s">
        <v>338</v>
      </c>
      <c r="B1995" t="s">
        <v>116</v>
      </c>
      <c r="C1995" t="s">
        <v>116</v>
      </c>
      <c r="D1995" t="s">
        <v>251</v>
      </c>
      <c r="E1995" t="s">
        <v>359</v>
      </c>
      <c r="F1995" t="s">
        <v>346</v>
      </c>
      <c r="G1995">
        <v>19</v>
      </c>
      <c r="H1995" s="304">
        <v>0.11</v>
      </c>
    </row>
    <row r="1996" spans="1:8" x14ac:dyDescent="0.25">
      <c r="A1996" t="s">
        <v>338</v>
      </c>
      <c r="B1996" t="s">
        <v>116</v>
      </c>
      <c r="C1996" t="s">
        <v>116</v>
      </c>
      <c r="D1996" t="s">
        <v>251</v>
      </c>
      <c r="E1996" t="s">
        <v>359</v>
      </c>
      <c r="F1996" t="s">
        <v>347</v>
      </c>
      <c r="G1996">
        <v>19</v>
      </c>
      <c r="H1996" s="304">
        <v>0.4587</v>
      </c>
    </row>
    <row r="1997" spans="1:8" x14ac:dyDescent="0.25">
      <c r="A1997" t="s">
        <v>338</v>
      </c>
      <c r="B1997" t="s">
        <v>116</v>
      </c>
      <c r="C1997" t="s">
        <v>116</v>
      </c>
      <c r="D1997" t="s">
        <v>251</v>
      </c>
      <c r="E1997" t="s">
        <v>359</v>
      </c>
      <c r="F1997" t="s">
        <v>348</v>
      </c>
      <c r="G1997">
        <v>19</v>
      </c>
      <c r="H1997" s="304">
        <v>0.44672034049924203</v>
      </c>
    </row>
    <row r="1998" spans="1:8" x14ac:dyDescent="0.25">
      <c r="A1998" t="s">
        <v>338</v>
      </c>
      <c r="B1998" t="s">
        <v>132</v>
      </c>
      <c r="C1998" t="s">
        <v>132</v>
      </c>
      <c r="D1998" t="s">
        <v>22</v>
      </c>
      <c r="E1998" t="s">
        <v>359</v>
      </c>
      <c r="F1998" t="s">
        <v>340</v>
      </c>
      <c r="G1998">
        <v>23</v>
      </c>
      <c r="H1998" s="304">
        <v>2.8326600000000002</v>
      </c>
    </row>
    <row r="1999" spans="1:8" x14ac:dyDescent="0.25">
      <c r="A1999" t="s">
        <v>338</v>
      </c>
      <c r="B1999" t="s">
        <v>132</v>
      </c>
      <c r="C1999" t="s">
        <v>132</v>
      </c>
      <c r="D1999" t="s">
        <v>22</v>
      </c>
      <c r="E1999" t="s">
        <v>359</v>
      </c>
      <c r="F1999" t="s">
        <v>341</v>
      </c>
      <c r="G1999">
        <v>23</v>
      </c>
      <c r="H1999" s="304">
        <v>14.433329796999999</v>
      </c>
    </row>
    <row r="2000" spans="1:8" x14ac:dyDescent="0.25">
      <c r="A2000" t="s">
        <v>338</v>
      </c>
      <c r="B2000" t="s">
        <v>132</v>
      </c>
      <c r="C2000" t="s">
        <v>132</v>
      </c>
      <c r="D2000" t="s">
        <v>22</v>
      </c>
      <c r="E2000" t="s">
        <v>359</v>
      </c>
      <c r="F2000" t="s">
        <v>342</v>
      </c>
      <c r="G2000">
        <v>23</v>
      </c>
      <c r="H2000" s="304">
        <v>0.21262219400000001</v>
      </c>
    </row>
    <row r="2001" spans="1:8" x14ac:dyDescent="0.25">
      <c r="A2001" t="s">
        <v>338</v>
      </c>
      <c r="B2001" t="s">
        <v>132</v>
      </c>
      <c r="C2001" t="s">
        <v>132</v>
      </c>
      <c r="D2001" t="s">
        <v>22</v>
      </c>
      <c r="E2001" t="s">
        <v>359</v>
      </c>
      <c r="F2001" t="s">
        <v>343</v>
      </c>
      <c r="G2001">
        <v>23</v>
      </c>
      <c r="H2001" s="304">
        <v>17.053367602999998</v>
      </c>
    </row>
    <row r="2002" spans="1:8" x14ac:dyDescent="0.25">
      <c r="A2002" t="s">
        <v>338</v>
      </c>
      <c r="B2002" t="s">
        <v>132</v>
      </c>
      <c r="C2002" t="s">
        <v>132</v>
      </c>
      <c r="D2002" t="s">
        <v>22</v>
      </c>
      <c r="E2002" t="s">
        <v>359</v>
      </c>
      <c r="F2002" t="s">
        <v>344</v>
      </c>
      <c r="G2002">
        <v>23</v>
      </c>
      <c r="H2002" s="304">
        <v>1.2</v>
      </c>
    </row>
    <row r="2003" spans="1:8" x14ac:dyDescent="0.25">
      <c r="A2003" t="s">
        <v>338</v>
      </c>
      <c r="B2003" t="s">
        <v>132</v>
      </c>
      <c r="C2003" t="s">
        <v>132</v>
      </c>
      <c r="D2003" t="s">
        <v>22</v>
      </c>
      <c r="E2003" t="s">
        <v>359</v>
      </c>
      <c r="F2003" t="s">
        <v>345</v>
      </c>
      <c r="G2003">
        <v>23</v>
      </c>
      <c r="H2003" s="304">
        <v>1.2</v>
      </c>
    </row>
    <row r="2004" spans="1:8" x14ac:dyDescent="0.25">
      <c r="A2004" t="s">
        <v>338</v>
      </c>
      <c r="B2004" t="s">
        <v>132</v>
      </c>
      <c r="C2004" t="s">
        <v>132</v>
      </c>
      <c r="D2004" t="s">
        <v>22</v>
      </c>
      <c r="E2004" t="s">
        <v>359</v>
      </c>
      <c r="F2004" t="s">
        <v>346</v>
      </c>
      <c r="G2004">
        <v>23</v>
      </c>
      <c r="H2004" s="304">
        <v>0.33</v>
      </c>
    </row>
    <row r="2005" spans="1:8" x14ac:dyDescent="0.25">
      <c r="A2005" t="s">
        <v>338</v>
      </c>
      <c r="B2005" t="s">
        <v>132</v>
      </c>
      <c r="C2005" t="s">
        <v>132</v>
      </c>
      <c r="D2005" t="s">
        <v>22</v>
      </c>
      <c r="E2005" t="s">
        <v>359</v>
      </c>
      <c r="F2005" t="s">
        <v>347</v>
      </c>
      <c r="G2005">
        <v>23</v>
      </c>
      <c r="H2005" s="304">
        <v>0.39600000000000002</v>
      </c>
    </row>
    <row r="2006" spans="1:8" x14ac:dyDescent="0.25">
      <c r="A2006" t="s">
        <v>338</v>
      </c>
      <c r="B2006" t="s">
        <v>132</v>
      </c>
      <c r="C2006" t="s">
        <v>132</v>
      </c>
      <c r="D2006" t="s">
        <v>22</v>
      </c>
      <c r="E2006" t="s">
        <v>359</v>
      </c>
      <c r="F2006" t="s">
        <v>348</v>
      </c>
      <c r="G2006">
        <v>23</v>
      </c>
      <c r="H2006" s="304">
        <v>0.39600000000000002</v>
      </c>
    </row>
    <row r="2007" spans="1:8" x14ac:dyDescent="0.25">
      <c r="A2007" t="s">
        <v>338</v>
      </c>
      <c r="B2007" t="s">
        <v>132</v>
      </c>
      <c r="C2007" t="s">
        <v>132</v>
      </c>
      <c r="D2007" t="s">
        <v>23</v>
      </c>
      <c r="E2007" t="s">
        <v>359</v>
      </c>
      <c r="F2007" t="s">
        <v>340</v>
      </c>
      <c r="G2007">
        <v>24</v>
      </c>
      <c r="H2007" s="304">
        <v>18.002690000000001</v>
      </c>
    </row>
    <row r="2008" spans="1:8" x14ac:dyDescent="0.25">
      <c r="A2008" t="s">
        <v>338</v>
      </c>
      <c r="B2008" t="s">
        <v>132</v>
      </c>
      <c r="C2008" t="s">
        <v>132</v>
      </c>
      <c r="D2008" t="s">
        <v>23</v>
      </c>
      <c r="E2008" t="s">
        <v>359</v>
      </c>
      <c r="F2008" t="s">
        <v>341</v>
      </c>
      <c r="G2008">
        <v>24</v>
      </c>
      <c r="H2008" s="304">
        <v>4.3291022799999999</v>
      </c>
    </row>
    <row r="2009" spans="1:8" x14ac:dyDescent="0.25">
      <c r="A2009" t="s">
        <v>338</v>
      </c>
      <c r="B2009" t="s">
        <v>132</v>
      </c>
      <c r="C2009" t="s">
        <v>132</v>
      </c>
      <c r="D2009" t="s">
        <v>23</v>
      </c>
      <c r="E2009" t="s">
        <v>359</v>
      </c>
      <c r="F2009" t="s">
        <v>342</v>
      </c>
      <c r="G2009">
        <v>24</v>
      </c>
      <c r="H2009" s="304">
        <v>0.29107083899999997</v>
      </c>
    </row>
    <row r="2010" spans="1:8" x14ac:dyDescent="0.25">
      <c r="A2010" t="s">
        <v>338</v>
      </c>
      <c r="B2010" t="s">
        <v>132</v>
      </c>
      <c r="C2010" t="s">
        <v>132</v>
      </c>
      <c r="D2010" t="s">
        <v>23</v>
      </c>
      <c r="E2010" t="s">
        <v>359</v>
      </c>
      <c r="F2010" t="s">
        <v>343</v>
      </c>
      <c r="G2010">
        <v>24</v>
      </c>
      <c r="H2010" s="304">
        <v>22.040721441000002</v>
      </c>
    </row>
    <row r="2011" spans="1:8" x14ac:dyDescent="0.25">
      <c r="A2011" t="s">
        <v>338</v>
      </c>
      <c r="B2011" t="s">
        <v>132</v>
      </c>
      <c r="C2011" t="s">
        <v>132</v>
      </c>
      <c r="D2011" t="s">
        <v>23</v>
      </c>
      <c r="E2011" t="s">
        <v>359</v>
      </c>
      <c r="F2011" t="s">
        <v>344</v>
      </c>
      <c r="G2011">
        <v>24</v>
      </c>
      <c r="H2011" s="304">
        <v>0.18002690000000002</v>
      </c>
    </row>
    <row r="2012" spans="1:8" x14ac:dyDescent="0.25">
      <c r="A2012" t="s">
        <v>338</v>
      </c>
      <c r="B2012" t="s">
        <v>132</v>
      </c>
      <c r="C2012" t="s">
        <v>132</v>
      </c>
      <c r="D2012" t="s">
        <v>23</v>
      </c>
      <c r="E2012" t="s">
        <v>359</v>
      </c>
      <c r="F2012" t="s">
        <v>345</v>
      </c>
      <c r="G2012">
        <v>24</v>
      </c>
      <c r="H2012" s="304">
        <v>0.18002690000000002</v>
      </c>
    </row>
    <row r="2013" spans="1:8" x14ac:dyDescent="0.25">
      <c r="A2013" t="s">
        <v>338</v>
      </c>
      <c r="B2013" t="s">
        <v>132</v>
      </c>
      <c r="C2013" t="s">
        <v>132</v>
      </c>
      <c r="D2013" t="s">
        <v>23</v>
      </c>
      <c r="E2013" t="s">
        <v>359</v>
      </c>
      <c r="F2013" t="s">
        <v>346</v>
      </c>
      <c r="G2013">
        <v>24</v>
      </c>
      <c r="H2013" s="304">
        <v>0.18809999999999999</v>
      </c>
    </row>
    <row r="2014" spans="1:8" x14ac:dyDescent="0.25">
      <c r="A2014" t="s">
        <v>338</v>
      </c>
      <c r="B2014" t="s">
        <v>132</v>
      </c>
      <c r="C2014" t="s">
        <v>132</v>
      </c>
      <c r="D2014" t="s">
        <v>23</v>
      </c>
      <c r="E2014" t="s">
        <v>359</v>
      </c>
      <c r="F2014" t="s">
        <v>347</v>
      </c>
      <c r="G2014">
        <v>24</v>
      </c>
      <c r="H2014" s="304">
        <v>3.3863059889999998E-2</v>
      </c>
    </row>
    <row r="2015" spans="1:8" x14ac:dyDescent="0.25">
      <c r="A2015" t="s">
        <v>338</v>
      </c>
      <c r="B2015" t="s">
        <v>132</v>
      </c>
      <c r="C2015" t="s">
        <v>132</v>
      </c>
      <c r="D2015" t="s">
        <v>23</v>
      </c>
      <c r="E2015" t="s">
        <v>359</v>
      </c>
      <c r="F2015" t="s">
        <v>348</v>
      </c>
      <c r="G2015">
        <v>24</v>
      </c>
      <c r="H2015" s="304">
        <v>3.3863059889999998E-2</v>
      </c>
    </row>
    <row r="2016" spans="1:8" x14ac:dyDescent="0.25">
      <c r="A2016" t="s">
        <v>338</v>
      </c>
      <c r="B2016" t="s">
        <v>132</v>
      </c>
      <c r="C2016" t="s">
        <v>132</v>
      </c>
      <c r="D2016" t="s">
        <v>24</v>
      </c>
      <c r="E2016" t="s">
        <v>359</v>
      </c>
      <c r="F2016" t="s">
        <v>340</v>
      </c>
      <c r="G2016">
        <v>25</v>
      </c>
      <c r="H2016" s="304">
        <v>9.9725100000000015</v>
      </c>
    </row>
    <row r="2017" spans="1:8" x14ac:dyDescent="0.25">
      <c r="A2017" t="s">
        <v>338</v>
      </c>
      <c r="B2017" t="s">
        <v>132</v>
      </c>
      <c r="C2017" t="s">
        <v>132</v>
      </c>
      <c r="D2017" t="s">
        <v>24</v>
      </c>
      <c r="E2017" t="s">
        <v>359</v>
      </c>
      <c r="F2017" t="s">
        <v>341</v>
      </c>
      <c r="G2017">
        <v>25</v>
      </c>
      <c r="H2017" s="304">
        <v>0.52928514699999996</v>
      </c>
    </row>
    <row r="2018" spans="1:8" x14ac:dyDescent="0.25">
      <c r="A2018" t="s">
        <v>338</v>
      </c>
      <c r="B2018" t="s">
        <v>132</v>
      </c>
      <c r="C2018" t="s">
        <v>132</v>
      </c>
      <c r="D2018" t="s">
        <v>24</v>
      </c>
      <c r="E2018" t="s">
        <v>359</v>
      </c>
      <c r="F2018" t="s">
        <v>342</v>
      </c>
      <c r="G2018">
        <v>25</v>
      </c>
      <c r="H2018" s="304">
        <v>0.59747128499999991</v>
      </c>
    </row>
    <row r="2019" spans="1:8" x14ac:dyDescent="0.25">
      <c r="A2019" t="s">
        <v>338</v>
      </c>
      <c r="B2019" t="s">
        <v>132</v>
      </c>
      <c r="C2019" t="s">
        <v>132</v>
      </c>
      <c r="D2019" t="s">
        <v>24</v>
      </c>
      <c r="E2019" t="s">
        <v>359</v>
      </c>
      <c r="F2019" t="s">
        <v>343</v>
      </c>
      <c r="G2019">
        <v>25</v>
      </c>
      <c r="H2019" s="304">
        <v>9.9043238620000018</v>
      </c>
    </row>
    <row r="2020" spans="1:8" x14ac:dyDescent="0.25">
      <c r="A2020" t="s">
        <v>338</v>
      </c>
      <c r="B2020" t="s">
        <v>132</v>
      </c>
      <c r="C2020" t="s">
        <v>132</v>
      </c>
      <c r="D2020" t="s">
        <v>24</v>
      </c>
      <c r="E2020" t="s">
        <v>359</v>
      </c>
      <c r="F2020" t="s">
        <v>344</v>
      </c>
      <c r="G2020">
        <v>25</v>
      </c>
      <c r="H2020" s="304">
        <v>0.19945020000000002</v>
      </c>
    </row>
    <row r="2021" spans="1:8" x14ac:dyDescent="0.25">
      <c r="A2021" t="s">
        <v>338</v>
      </c>
      <c r="B2021" t="s">
        <v>132</v>
      </c>
      <c r="C2021" t="s">
        <v>132</v>
      </c>
      <c r="D2021" t="s">
        <v>24</v>
      </c>
      <c r="E2021" t="s">
        <v>359</v>
      </c>
      <c r="F2021" t="s">
        <v>345</v>
      </c>
      <c r="G2021">
        <v>25</v>
      </c>
      <c r="H2021" s="304">
        <v>0.19945020000000002</v>
      </c>
    </row>
    <row r="2022" spans="1:8" x14ac:dyDescent="0.25">
      <c r="A2022" t="s">
        <v>338</v>
      </c>
      <c r="B2022" t="s">
        <v>132</v>
      </c>
      <c r="C2022" t="s">
        <v>132</v>
      </c>
      <c r="D2022" t="s">
        <v>24</v>
      </c>
      <c r="E2022" t="s">
        <v>359</v>
      </c>
      <c r="F2022" t="s">
        <v>346</v>
      </c>
      <c r="G2022">
        <v>25</v>
      </c>
      <c r="H2022" s="304">
        <v>0.14799999999999999</v>
      </c>
    </row>
    <row r="2023" spans="1:8" x14ac:dyDescent="0.25">
      <c r="A2023" t="s">
        <v>338</v>
      </c>
      <c r="B2023" t="s">
        <v>132</v>
      </c>
      <c r="C2023" t="s">
        <v>132</v>
      </c>
      <c r="D2023" t="s">
        <v>24</v>
      </c>
      <c r="E2023" t="s">
        <v>359</v>
      </c>
      <c r="F2023" t="s">
        <v>347</v>
      </c>
      <c r="G2023">
        <v>25</v>
      </c>
      <c r="H2023" s="304">
        <v>2.9518629600000002E-2</v>
      </c>
    </row>
    <row r="2024" spans="1:8" x14ac:dyDescent="0.25">
      <c r="A2024" t="s">
        <v>338</v>
      </c>
      <c r="B2024" t="s">
        <v>132</v>
      </c>
      <c r="C2024" t="s">
        <v>132</v>
      </c>
      <c r="D2024" t="s">
        <v>24</v>
      </c>
      <c r="E2024" t="s">
        <v>359</v>
      </c>
      <c r="F2024" t="s">
        <v>348</v>
      </c>
      <c r="G2024">
        <v>25</v>
      </c>
      <c r="H2024" s="304">
        <v>2.9518629600000002E-2</v>
      </c>
    </row>
    <row r="2025" spans="1:8" x14ac:dyDescent="0.25">
      <c r="A2025" t="s">
        <v>338</v>
      </c>
      <c r="B2025" t="s">
        <v>349</v>
      </c>
      <c r="C2025" t="s">
        <v>349</v>
      </c>
      <c r="D2025" t="s">
        <v>87</v>
      </c>
      <c r="E2025" t="s">
        <v>359</v>
      </c>
      <c r="F2025" t="s">
        <v>340</v>
      </c>
      <c r="G2025">
        <v>29</v>
      </c>
      <c r="H2025" s="304">
        <v>1.8950199999999999</v>
      </c>
    </row>
    <row r="2026" spans="1:8" x14ac:dyDescent="0.25">
      <c r="A2026" t="s">
        <v>338</v>
      </c>
      <c r="B2026" t="s">
        <v>349</v>
      </c>
      <c r="C2026" t="s">
        <v>349</v>
      </c>
      <c r="D2026" t="s">
        <v>87</v>
      </c>
      <c r="E2026" t="s">
        <v>359</v>
      </c>
      <c r="F2026" t="s">
        <v>341</v>
      </c>
      <c r="G2026">
        <v>29</v>
      </c>
      <c r="H2026" s="304">
        <v>0.66574417800000008</v>
      </c>
    </row>
    <row r="2027" spans="1:8" x14ac:dyDescent="0.25">
      <c r="A2027" t="s">
        <v>338</v>
      </c>
      <c r="B2027" t="s">
        <v>349</v>
      </c>
      <c r="C2027" t="s">
        <v>349</v>
      </c>
      <c r="D2027" t="s">
        <v>87</v>
      </c>
      <c r="E2027" t="s">
        <v>359</v>
      </c>
      <c r="F2027" t="s">
        <v>342</v>
      </c>
      <c r="G2027">
        <v>29</v>
      </c>
      <c r="H2027" s="304">
        <v>0.22171173800000002</v>
      </c>
    </row>
    <row r="2028" spans="1:8" x14ac:dyDescent="0.25">
      <c r="A2028" t="s">
        <v>338</v>
      </c>
      <c r="B2028" t="s">
        <v>349</v>
      </c>
      <c r="C2028" t="s">
        <v>349</v>
      </c>
      <c r="D2028" t="s">
        <v>87</v>
      </c>
      <c r="E2028" t="s">
        <v>359</v>
      </c>
      <c r="F2028" t="s">
        <v>343</v>
      </c>
      <c r="G2028">
        <v>29</v>
      </c>
      <c r="H2028" s="304">
        <v>2.3390524400000001</v>
      </c>
    </row>
    <row r="2029" spans="1:8" x14ac:dyDescent="0.25">
      <c r="A2029" t="s">
        <v>338</v>
      </c>
      <c r="B2029" t="s">
        <v>349</v>
      </c>
      <c r="C2029" t="s">
        <v>349</v>
      </c>
      <c r="D2029" t="s">
        <v>87</v>
      </c>
      <c r="E2029" t="s">
        <v>359</v>
      </c>
      <c r="F2029" t="s">
        <v>344</v>
      </c>
      <c r="G2029">
        <v>29</v>
      </c>
      <c r="H2029" s="304">
        <v>1.8688331602000003</v>
      </c>
    </row>
    <row r="2030" spans="1:8" x14ac:dyDescent="0.25">
      <c r="A2030" t="s">
        <v>338</v>
      </c>
      <c r="B2030" t="s">
        <v>349</v>
      </c>
      <c r="C2030" t="s">
        <v>349</v>
      </c>
      <c r="D2030" t="s">
        <v>87</v>
      </c>
      <c r="E2030" t="s">
        <v>359</v>
      </c>
      <c r="F2030" t="s">
        <v>345</v>
      </c>
      <c r="G2030">
        <v>29</v>
      </c>
      <c r="H2030" s="304">
        <v>1.5140644795642992</v>
      </c>
    </row>
    <row r="2031" spans="1:8" x14ac:dyDescent="0.25">
      <c r="A2031" t="s">
        <v>338</v>
      </c>
      <c r="B2031" t="s">
        <v>349</v>
      </c>
      <c r="C2031" t="s">
        <v>349</v>
      </c>
      <c r="D2031" t="s">
        <v>87</v>
      </c>
      <c r="E2031" t="s">
        <v>359</v>
      </c>
      <c r="F2031" t="s">
        <v>346</v>
      </c>
      <c r="G2031">
        <v>29</v>
      </c>
      <c r="H2031" s="304">
        <v>0.22500000000000001</v>
      </c>
    </row>
    <row r="2032" spans="1:8" x14ac:dyDescent="0.25">
      <c r="A2032" t="s">
        <v>338</v>
      </c>
      <c r="B2032" t="s">
        <v>349</v>
      </c>
      <c r="C2032" t="s">
        <v>349</v>
      </c>
      <c r="D2032" t="s">
        <v>87</v>
      </c>
      <c r="E2032" t="s">
        <v>359</v>
      </c>
      <c r="F2032" t="s">
        <v>347</v>
      </c>
      <c r="G2032">
        <v>29</v>
      </c>
      <c r="H2032" s="304">
        <v>0.42048746104500007</v>
      </c>
    </row>
    <row r="2033" spans="1:8" x14ac:dyDescent="0.25">
      <c r="A2033" t="s">
        <v>338</v>
      </c>
      <c r="B2033" t="s">
        <v>349</v>
      </c>
      <c r="C2033" t="s">
        <v>349</v>
      </c>
      <c r="D2033" t="s">
        <v>87</v>
      </c>
      <c r="E2033" t="s">
        <v>359</v>
      </c>
      <c r="F2033" t="s">
        <v>348</v>
      </c>
      <c r="G2033">
        <v>29</v>
      </c>
      <c r="H2033" s="304">
        <v>0.34066450790196734</v>
      </c>
    </row>
    <row r="2034" spans="1:8" x14ac:dyDescent="0.25">
      <c r="A2034" t="s">
        <v>338</v>
      </c>
      <c r="B2034" t="s">
        <v>349</v>
      </c>
      <c r="C2034" t="s">
        <v>349</v>
      </c>
      <c r="D2034" t="s">
        <v>27</v>
      </c>
      <c r="E2034" t="s">
        <v>359</v>
      </c>
      <c r="F2034" t="s">
        <v>340</v>
      </c>
      <c r="G2034">
        <v>30</v>
      </c>
      <c r="H2034" s="304">
        <v>0.99661</v>
      </c>
    </row>
    <row r="2035" spans="1:8" x14ac:dyDescent="0.25">
      <c r="A2035" t="s">
        <v>338</v>
      </c>
      <c r="B2035" t="s">
        <v>349</v>
      </c>
      <c r="C2035" t="s">
        <v>349</v>
      </c>
      <c r="D2035" t="s">
        <v>27</v>
      </c>
      <c r="E2035" t="s">
        <v>359</v>
      </c>
      <c r="F2035" t="s">
        <v>341</v>
      </c>
      <c r="G2035">
        <v>30</v>
      </c>
      <c r="H2035" s="304">
        <v>7.8071112000000012E-2</v>
      </c>
    </row>
    <row r="2036" spans="1:8" x14ac:dyDescent="0.25">
      <c r="A2036" t="s">
        <v>338</v>
      </c>
      <c r="B2036" t="s">
        <v>349</v>
      </c>
      <c r="C2036" t="s">
        <v>349</v>
      </c>
      <c r="D2036" t="s">
        <v>27</v>
      </c>
      <c r="E2036" t="s">
        <v>359</v>
      </c>
      <c r="F2036" t="s">
        <v>342</v>
      </c>
      <c r="G2036">
        <v>30</v>
      </c>
      <c r="H2036" s="304">
        <v>0.33144777999999997</v>
      </c>
    </row>
    <row r="2037" spans="1:8" x14ac:dyDescent="0.25">
      <c r="A2037" t="s">
        <v>338</v>
      </c>
      <c r="B2037" t="s">
        <v>349</v>
      </c>
      <c r="C2037" t="s">
        <v>349</v>
      </c>
      <c r="D2037" t="s">
        <v>27</v>
      </c>
      <c r="E2037" t="s">
        <v>359</v>
      </c>
      <c r="F2037" t="s">
        <v>343</v>
      </c>
      <c r="G2037">
        <v>30</v>
      </c>
      <c r="H2037" s="304">
        <v>0.74323333199999997</v>
      </c>
    </row>
    <row r="2038" spans="1:8" x14ac:dyDescent="0.25">
      <c r="A2038" t="s">
        <v>338</v>
      </c>
      <c r="B2038" t="s">
        <v>349</v>
      </c>
      <c r="C2038" t="s">
        <v>349</v>
      </c>
      <c r="D2038" t="s">
        <v>27</v>
      </c>
      <c r="E2038" t="s">
        <v>359</v>
      </c>
      <c r="F2038" t="s">
        <v>344</v>
      </c>
      <c r="G2038">
        <v>30</v>
      </c>
      <c r="H2038" s="304">
        <v>0.70928953392000005</v>
      </c>
    </row>
    <row r="2039" spans="1:8" x14ac:dyDescent="0.25">
      <c r="A2039" t="s">
        <v>338</v>
      </c>
      <c r="B2039" t="s">
        <v>349</v>
      </c>
      <c r="C2039" t="s">
        <v>349</v>
      </c>
      <c r="D2039" t="s">
        <v>27</v>
      </c>
      <c r="E2039" t="s">
        <v>359</v>
      </c>
      <c r="F2039" t="s">
        <v>345</v>
      </c>
      <c r="G2039">
        <v>30</v>
      </c>
      <c r="H2039" s="304">
        <v>0.70928953392000005</v>
      </c>
    </row>
    <row r="2040" spans="1:8" x14ac:dyDescent="0.25">
      <c r="A2040" t="s">
        <v>338</v>
      </c>
      <c r="B2040" t="s">
        <v>349</v>
      </c>
      <c r="C2040" t="s">
        <v>349</v>
      </c>
      <c r="D2040" t="s">
        <v>27</v>
      </c>
      <c r="E2040" t="s">
        <v>359</v>
      </c>
      <c r="F2040" t="s">
        <v>346</v>
      </c>
      <c r="G2040">
        <v>30</v>
      </c>
      <c r="H2040" s="304">
        <v>0.26</v>
      </c>
    </row>
    <row r="2041" spans="1:8" x14ac:dyDescent="0.25">
      <c r="A2041" t="s">
        <v>338</v>
      </c>
      <c r="B2041" t="s">
        <v>349</v>
      </c>
      <c r="C2041" t="s">
        <v>349</v>
      </c>
      <c r="D2041" t="s">
        <v>27</v>
      </c>
      <c r="E2041" t="s">
        <v>359</v>
      </c>
      <c r="F2041" t="s">
        <v>347</v>
      </c>
      <c r="G2041">
        <v>30</v>
      </c>
      <c r="H2041" s="304">
        <v>0.18441527881920003</v>
      </c>
    </row>
    <row r="2042" spans="1:8" x14ac:dyDescent="0.25">
      <c r="A2042" t="s">
        <v>338</v>
      </c>
      <c r="B2042" t="s">
        <v>349</v>
      </c>
      <c r="C2042" t="s">
        <v>349</v>
      </c>
      <c r="D2042" t="s">
        <v>27</v>
      </c>
      <c r="E2042" t="s">
        <v>359</v>
      </c>
      <c r="F2042" t="s">
        <v>348</v>
      </c>
      <c r="G2042">
        <v>30</v>
      </c>
      <c r="H2042" s="304">
        <v>0.18441527881920003</v>
      </c>
    </row>
    <row r="2043" spans="1:8" x14ac:dyDescent="0.25">
      <c r="A2043" t="s">
        <v>338</v>
      </c>
      <c r="B2043" t="s">
        <v>349</v>
      </c>
      <c r="C2043" t="s">
        <v>349</v>
      </c>
      <c r="D2043" t="s">
        <v>28</v>
      </c>
      <c r="E2043" t="s">
        <v>359</v>
      </c>
      <c r="F2043" t="s">
        <v>340</v>
      </c>
      <c r="G2043">
        <v>31</v>
      </c>
      <c r="H2043" s="304">
        <v>0.18598000000000001</v>
      </c>
    </row>
    <row r="2044" spans="1:8" x14ac:dyDescent="0.25">
      <c r="A2044" t="s">
        <v>338</v>
      </c>
      <c r="B2044" t="s">
        <v>349</v>
      </c>
      <c r="C2044" t="s">
        <v>349</v>
      </c>
      <c r="D2044" t="s">
        <v>28</v>
      </c>
      <c r="E2044" t="s">
        <v>359</v>
      </c>
      <c r="F2044" t="s">
        <v>341</v>
      </c>
      <c r="G2044">
        <v>31</v>
      </c>
      <c r="H2044" s="304">
        <v>0.22201702600000001</v>
      </c>
    </row>
    <row r="2045" spans="1:8" x14ac:dyDescent="0.25">
      <c r="A2045" t="s">
        <v>338</v>
      </c>
      <c r="B2045" t="s">
        <v>349</v>
      </c>
      <c r="C2045" t="s">
        <v>349</v>
      </c>
      <c r="D2045" t="s">
        <v>28</v>
      </c>
      <c r="E2045" t="s">
        <v>359</v>
      </c>
      <c r="F2045" t="s">
        <v>342</v>
      </c>
      <c r="G2045">
        <v>31</v>
      </c>
      <c r="H2045" s="304">
        <v>1.8152700000000001E-4</v>
      </c>
    </row>
    <row r="2046" spans="1:8" x14ac:dyDescent="0.25">
      <c r="A2046" t="s">
        <v>338</v>
      </c>
      <c r="B2046" t="s">
        <v>349</v>
      </c>
      <c r="C2046" t="s">
        <v>349</v>
      </c>
      <c r="D2046" t="s">
        <v>28</v>
      </c>
      <c r="E2046" t="s">
        <v>359</v>
      </c>
      <c r="F2046" t="s">
        <v>343</v>
      </c>
      <c r="G2046">
        <v>31</v>
      </c>
      <c r="H2046" s="304">
        <v>0.40781549899999997</v>
      </c>
    </row>
    <row r="2047" spans="1:8" x14ac:dyDescent="0.25">
      <c r="A2047" t="s">
        <v>338</v>
      </c>
      <c r="B2047" t="s">
        <v>349</v>
      </c>
      <c r="C2047" t="s">
        <v>349</v>
      </c>
      <c r="D2047" t="s">
        <v>28</v>
      </c>
      <c r="E2047" t="s">
        <v>359</v>
      </c>
      <c r="F2047" t="s">
        <v>344</v>
      </c>
      <c r="G2047">
        <v>31</v>
      </c>
      <c r="H2047" s="304">
        <v>0.40391705574000003</v>
      </c>
    </row>
    <row r="2048" spans="1:8" x14ac:dyDescent="0.25">
      <c r="A2048" t="s">
        <v>338</v>
      </c>
      <c r="B2048" t="s">
        <v>349</v>
      </c>
      <c r="C2048" t="s">
        <v>349</v>
      </c>
      <c r="D2048" t="s">
        <v>28</v>
      </c>
      <c r="E2048" t="s">
        <v>359</v>
      </c>
      <c r="F2048" t="s">
        <v>345</v>
      </c>
      <c r="G2048">
        <v>31</v>
      </c>
      <c r="H2048" s="304">
        <v>0.18420215565795653</v>
      </c>
    </row>
    <row r="2049" spans="1:8" x14ac:dyDescent="0.25">
      <c r="A2049" t="s">
        <v>338</v>
      </c>
      <c r="B2049" t="s">
        <v>349</v>
      </c>
      <c r="C2049" t="s">
        <v>349</v>
      </c>
      <c r="D2049" t="s">
        <v>28</v>
      </c>
      <c r="E2049" t="s">
        <v>359</v>
      </c>
      <c r="F2049" t="s">
        <v>346</v>
      </c>
      <c r="G2049">
        <v>31</v>
      </c>
      <c r="H2049" s="304">
        <v>0.35</v>
      </c>
    </row>
    <row r="2050" spans="1:8" x14ac:dyDescent="0.25">
      <c r="A2050" t="s">
        <v>338</v>
      </c>
      <c r="B2050" t="s">
        <v>349</v>
      </c>
      <c r="C2050" t="s">
        <v>349</v>
      </c>
      <c r="D2050" t="s">
        <v>28</v>
      </c>
      <c r="E2050" t="s">
        <v>359</v>
      </c>
      <c r="F2050" t="s">
        <v>347</v>
      </c>
      <c r="G2050">
        <v>31</v>
      </c>
      <c r="H2050" s="304">
        <v>0.14137096950899999</v>
      </c>
    </row>
    <row r="2051" spans="1:8" x14ac:dyDescent="0.25">
      <c r="A2051" t="s">
        <v>338</v>
      </c>
      <c r="B2051" t="s">
        <v>349</v>
      </c>
      <c r="C2051" t="s">
        <v>349</v>
      </c>
      <c r="D2051" t="s">
        <v>28</v>
      </c>
      <c r="E2051" t="s">
        <v>359</v>
      </c>
      <c r="F2051" t="s">
        <v>348</v>
      </c>
      <c r="G2051">
        <v>31</v>
      </c>
      <c r="H2051" s="304">
        <v>6.4470754480284775E-2</v>
      </c>
    </row>
    <row r="2052" spans="1:8" x14ac:dyDescent="0.25">
      <c r="A2052" t="s">
        <v>338</v>
      </c>
      <c r="B2052" t="s">
        <v>349</v>
      </c>
      <c r="C2052" t="s">
        <v>349</v>
      </c>
      <c r="D2052" t="s">
        <v>29</v>
      </c>
      <c r="E2052" t="s">
        <v>359</v>
      </c>
      <c r="F2052" t="s">
        <v>340</v>
      </c>
      <c r="G2052">
        <v>32</v>
      </c>
      <c r="H2052" s="304">
        <v>0.67835000000000012</v>
      </c>
    </row>
    <row r="2053" spans="1:8" x14ac:dyDescent="0.25">
      <c r="A2053" t="s">
        <v>338</v>
      </c>
      <c r="B2053" t="s">
        <v>349</v>
      </c>
      <c r="C2053" t="s">
        <v>349</v>
      </c>
      <c r="D2053" t="s">
        <v>29</v>
      </c>
      <c r="E2053" t="s">
        <v>359</v>
      </c>
      <c r="F2053" t="s">
        <v>341</v>
      </c>
      <c r="G2053">
        <v>32</v>
      </c>
      <c r="H2053" s="304">
        <v>0.36562385299999994</v>
      </c>
    </row>
    <row r="2054" spans="1:8" x14ac:dyDescent="0.25">
      <c r="A2054" t="s">
        <v>338</v>
      </c>
      <c r="B2054" t="s">
        <v>349</v>
      </c>
      <c r="C2054" t="s">
        <v>349</v>
      </c>
      <c r="D2054" t="s">
        <v>29</v>
      </c>
      <c r="E2054" t="s">
        <v>359</v>
      </c>
      <c r="F2054" t="s">
        <v>342</v>
      </c>
      <c r="G2054">
        <v>32</v>
      </c>
      <c r="H2054" s="304">
        <v>2.7579099000000003E-2</v>
      </c>
    </row>
    <row r="2055" spans="1:8" x14ac:dyDescent="0.25">
      <c r="A2055" t="s">
        <v>338</v>
      </c>
      <c r="B2055" t="s">
        <v>349</v>
      </c>
      <c r="C2055" t="s">
        <v>349</v>
      </c>
      <c r="D2055" t="s">
        <v>29</v>
      </c>
      <c r="E2055" t="s">
        <v>359</v>
      </c>
      <c r="F2055" t="s">
        <v>343</v>
      </c>
      <c r="G2055">
        <v>32</v>
      </c>
      <c r="H2055" s="304">
        <v>1.016394754</v>
      </c>
    </row>
    <row r="2056" spans="1:8" x14ac:dyDescent="0.25">
      <c r="A2056" t="s">
        <v>338</v>
      </c>
      <c r="B2056" t="s">
        <v>349</v>
      </c>
      <c r="C2056" t="s">
        <v>349</v>
      </c>
      <c r="D2056" t="s">
        <v>29</v>
      </c>
      <c r="E2056" t="s">
        <v>359</v>
      </c>
      <c r="F2056" t="s">
        <v>344</v>
      </c>
      <c r="G2056">
        <v>32</v>
      </c>
      <c r="H2056" s="304">
        <v>0.49941892982417546</v>
      </c>
    </row>
    <row r="2057" spans="1:8" x14ac:dyDescent="0.25">
      <c r="A2057" t="s">
        <v>338</v>
      </c>
      <c r="B2057" t="s">
        <v>349</v>
      </c>
      <c r="C2057" t="s">
        <v>349</v>
      </c>
      <c r="D2057" t="s">
        <v>29</v>
      </c>
      <c r="E2057" t="s">
        <v>359</v>
      </c>
      <c r="F2057" t="s">
        <v>345</v>
      </c>
      <c r="G2057">
        <v>32</v>
      </c>
      <c r="H2057" s="304">
        <v>0.33331619404071566</v>
      </c>
    </row>
    <row r="2058" spans="1:8" x14ac:dyDescent="0.25">
      <c r="A2058" t="s">
        <v>338</v>
      </c>
      <c r="B2058" t="s">
        <v>349</v>
      </c>
      <c r="C2058" t="s">
        <v>349</v>
      </c>
      <c r="D2058" t="s">
        <v>29</v>
      </c>
      <c r="E2058" t="s">
        <v>359</v>
      </c>
      <c r="F2058" t="s">
        <v>346</v>
      </c>
      <c r="G2058">
        <v>32</v>
      </c>
      <c r="H2058" s="304">
        <v>0.25</v>
      </c>
    </row>
    <row r="2059" spans="1:8" x14ac:dyDescent="0.25">
      <c r="A2059" t="s">
        <v>338</v>
      </c>
      <c r="B2059" t="s">
        <v>349</v>
      </c>
      <c r="C2059" t="s">
        <v>349</v>
      </c>
      <c r="D2059" t="s">
        <v>29</v>
      </c>
      <c r="E2059" t="s">
        <v>359</v>
      </c>
      <c r="F2059" t="s">
        <v>347</v>
      </c>
      <c r="G2059">
        <v>32</v>
      </c>
      <c r="H2059" s="304">
        <v>0.12485473245604387</v>
      </c>
    </row>
    <row r="2060" spans="1:8" x14ac:dyDescent="0.25">
      <c r="A2060" t="s">
        <v>338</v>
      </c>
      <c r="B2060" t="s">
        <v>349</v>
      </c>
      <c r="C2060" t="s">
        <v>349</v>
      </c>
      <c r="D2060" t="s">
        <v>29</v>
      </c>
      <c r="E2060" t="s">
        <v>359</v>
      </c>
      <c r="F2060" t="s">
        <v>348</v>
      </c>
      <c r="G2060">
        <v>32</v>
      </c>
      <c r="H2060" s="304">
        <v>8.3329048510178916E-2</v>
      </c>
    </row>
    <row r="2061" spans="1:8" x14ac:dyDescent="0.25">
      <c r="A2061" t="s">
        <v>146</v>
      </c>
      <c r="B2061" t="s">
        <v>350</v>
      </c>
      <c r="C2061" t="s">
        <v>351</v>
      </c>
      <c r="D2061" t="s">
        <v>33</v>
      </c>
      <c r="E2061" t="s">
        <v>359</v>
      </c>
      <c r="F2061" t="s">
        <v>340</v>
      </c>
      <c r="G2061">
        <v>40</v>
      </c>
      <c r="H2061" s="304">
        <v>1.1218298667400002</v>
      </c>
    </row>
    <row r="2062" spans="1:8" x14ac:dyDescent="0.25">
      <c r="A2062" t="s">
        <v>146</v>
      </c>
      <c r="B2062" t="s">
        <v>350</v>
      </c>
      <c r="C2062" t="s">
        <v>351</v>
      </c>
      <c r="D2062" t="s">
        <v>33</v>
      </c>
      <c r="E2062" t="s">
        <v>359</v>
      </c>
      <c r="F2062" t="s">
        <v>343</v>
      </c>
      <c r="G2062">
        <v>40</v>
      </c>
      <c r="H2062" s="304">
        <v>1.1218298667400002</v>
      </c>
    </row>
    <row r="2063" spans="1:8" x14ac:dyDescent="0.25">
      <c r="A2063" t="s">
        <v>146</v>
      </c>
      <c r="B2063" t="s">
        <v>350</v>
      </c>
      <c r="C2063" t="s">
        <v>351</v>
      </c>
      <c r="D2063" t="s">
        <v>33</v>
      </c>
      <c r="E2063" t="s">
        <v>359</v>
      </c>
      <c r="F2063" t="s">
        <v>344</v>
      </c>
      <c r="G2063">
        <v>40</v>
      </c>
      <c r="H2063" s="304">
        <v>1.0993932694052002</v>
      </c>
    </row>
    <row r="2064" spans="1:8" x14ac:dyDescent="0.25">
      <c r="A2064" t="s">
        <v>146</v>
      </c>
      <c r="B2064" t="s">
        <v>350</v>
      </c>
      <c r="C2064" t="s">
        <v>351</v>
      </c>
      <c r="D2064" t="s">
        <v>33</v>
      </c>
      <c r="E2064" t="s">
        <v>359</v>
      </c>
      <c r="F2064" t="s">
        <v>345</v>
      </c>
      <c r="G2064">
        <v>40</v>
      </c>
      <c r="H2064" s="304">
        <v>1.0993932694052002</v>
      </c>
    </row>
    <row r="2065" spans="1:8" x14ac:dyDescent="0.25">
      <c r="A2065" t="s">
        <v>146</v>
      </c>
      <c r="B2065" t="s">
        <v>350</v>
      </c>
      <c r="C2065" t="s">
        <v>351</v>
      </c>
      <c r="D2065" t="s">
        <v>33</v>
      </c>
      <c r="E2065" t="s">
        <v>359</v>
      </c>
      <c r="F2065" t="s">
        <v>346</v>
      </c>
      <c r="G2065">
        <v>40</v>
      </c>
      <c r="H2065" s="304">
        <v>0.43</v>
      </c>
    </row>
    <row r="2066" spans="1:8" x14ac:dyDescent="0.25">
      <c r="A2066" t="s">
        <v>146</v>
      </c>
      <c r="B2066" t="s">
        <v>350</v>
      </c>
      <c r="C2066" t="s">
        <v>351</v>
      </c>
      <c r="D2066" t="s">
        <v>33</v>
      </c>
      <c r="E2066" t="s">
        <v>359</v>
      </c>
      <c r="F2066" t="s">
        <v>347</v>
      </c>
      <c r="G2066">
        <v>40</v>
      </c>
      <c r="H2066" s="304">
        <v>0.47273910584423606</v>
      </c>
    </row>
    <row r="2067" spans="1:8" x14ac:dyDescent="0.25">
      <c r="A2067" t="s">
        <v>146</v>
      </c>
      <c r="B2067" t="s">
        <v>350</v>
      </c>
      <c r="C2067" t="s">
        <v>351</v>
      </c>
      <c r="D2067" t="s">
        <v>33</v>
      </c>
      <c r="E2067" t="s">
        <v>359</v>
      </c>
      <c r="F2067" t="s">
        <v>348</v>
      </c>
      <c r="G2067">
        <v>40</v>
      </c>
      <c r="H2067" s="304">
        <v>0.47273910584423606</v>
      </c>
    </row>
    <row r="2068" spans="1:8" x14ac:dyDescent="0.25">
      <c r="A2068" t="s">
        <v>146</v>
      </c>
      <c r="B2068" t="s">
        <v>350</v>
      </c>
      <c r="C2068" t="s">
        <v>351</v>
      </c>
      <c r="D2068" t="s">
        <v>34</v>
      </c>
      <c r="E2068" t="s">
        <v>359</v>
      </c>
      <c r="F2068" t="s">
        <v>340</v>
      </c>
      <c r="G2068">
        <v>41</v>
      </c>
      <c r="H2068" s="304">
        <v>9.8967891034448581</v>
      </c>
    </row>
    <row r="2069" spans="1:8" x14ac:dyDescent="0.25">
      <c r="A2069" t="s">
        <v>146</v>
      </c>
      <c r="B2069" t="s">
        <v>350</v>
      </c>
      <c r="C2069" t="s">
        <v>351</v>
      </c>
      <c r="D2069" t="s">
        <v>34</v>
      </c>
      <c r="E2069" t="s">
        <v>359</v>
      </c>
      <c r="F2069" t="s">
        <v>342</v>
      </c>
      <c r="G2069">
        <v>41</v>
      </c>
      <c r="H2069" s="304">
        <v>0.69041035900000003</v>
      </c>
    </row>
    <row r="2070" spans="1:8" x14ac:dyDescent="0.25">
      <c r="A2070" t="s">
        <v>146</v>
      </c>
      <c r="B2070" t="s">
        <v>350</v>
      </c>
      <c r="C2070" t="s">
        <v>351</v>
      </c>
      <c r="D2070" t="s">
        <v>34</v>
      </c>
      <c r="E2070" t="s">
        <v>359</v>
      </c>
      <c r="F2070" t="s">
        <v>343</v>
      </c>
      <c r="G2070">
        <v>41</v>
      </c>
      <c r="H2070" s="304">
        <v>9.2063787444448586</v>
      </c>
    </row>
    <row r="2071" spans="1:8" x14ac:dyDescent="0.25">
      <c r="A2071" t="s">
        <v>146</v>
      </c>
      <c r="B2071" t="s">
        <v>350</v>
      </c>
      <c r="C2071" t="s">
        <v>351</v>
      </c>
      <c r="D2071" t="s">
        <v>34</v>
      </c>
      <c r="E2071" t="s">
        <v>359</v>
      </c>
      <c r="F2071" t="s">
        <v>344</v>
      </c>
      <c r="G2071">
        <v>41</v>
      </c>
      <c r="H2071" s="304">
        <v>9.0222511695559611</v>
      </c>
    </row>
    <row r="2072" spans="1:8" x14ac:dyDescent="0.25">
      <c r="A2072" t="s">
        <v>146</v>
      </c>
      <c r="B2072" t="s">
        <v>350</v>
      </c>
      <c r="C2072" t="s">
        <v>351</v>
      </c>
      <c r="D2072" t="s">
        <v>34</v>
      </c>
      <c r="E2072" t="s">
        <v>359</v>
      </c>
      <c r="F2072" t="s">
        <v>345</v>
      </c>
      <c r="G2072">
        <v>41</v>
      </c>
      <c r="H2072" s="304">
        <v>0</v>
      </c>
    </row>
    <row r="2073" spans="1:8" x14ac:dyDescent="0.25">
      <c r="A2073" t="s">
        <v>146</v>
      </c>
      <c r="B2073" t="s">
        <v>350</v>
      </c>
      <c r="C2073" t="s">
        <v>351</v>
      </c>
      <c r="D2073" t="s">
        <v>34</v>
      </c>
      <c r="E2073" t="s">
        <v>359</v>
      </c>
      <c r="F2073" t="s">
        <v>346</v>
      </c>
      <c r="G2073">
        <v>41</v>
      </c>
      <c r="H2073" s="304">
        <v>0.45500000000000002</v>
      </c>
    </row>
    <row r="2074" spans="1:8" x14ac:dyDescent="0.25">
      <c r="A2074" t="s">
        <v>146</v>
      </c>
      <c r="B2074" t="s">
        <v>350</v>
      </c>
      <c r="C2074" t="s">
        <v>351</v>
      </c>
      <c r="D2074" t="s">
        <v>34</v>
      </c>
      <c r="E2074" t="s">
        <v>359</v>
      </c>
      <c r="F2074" t="s">
        <v>347</v>
      </c>
      <c r="G2074">
        <v>41</v>
      </c>
      <c r="H2074" s="304">
        <v>4.1051242821479628</v>
      </c>
    </row>
    <row r="2075" spans="1:8" x14ac:dyDescent="0.25">
      <c r="A2075" t="s">
        <v>146</v>
      </c>
      <c r="B2075" t="s">
        <v>350</v>
      </c>
      <c r="C2075" t="s">
        <v>351</v>
      </c>
      <c r="D2075" t="s">
        <v>34</v>
      </c>
      <c r="E2075" t="s">
        <v>359</v>
      </c>
      <c r="F2075" t="s">
        <v>348</v>
      </c>
      <c r="G2075">
        <v>41</v>
      </c>
      <c r="H2075" s="304">
        <v>0</v>
      </c>
    </row>
    <row r="2076" spans="1:8" x14ac:dyDescent="0.25">
      <c r="A2076" t="s">
        <v>146</v>
      </c>
      <c r="B2076" t="s">
        <v>350</v>
      </c>
      <c r="C2076" t="s">
        <v>351</v>
      </c>
      <c r="D2076" t="s">
        <v>35</v>
      </c>
      <c r="E2076" t="s">
        <v>359</v>
      </c>
      <c r="F2076" t="s">
        <v>341</v>
      </c>
      <c r="G2076">
        <v>42</v>
      </c>
      <c r="H2076" s="304">
        <v>16.531424234000003</v>
      </c>
    </row>
    <row r="2077" spans="1:8" x14ac:dyDescent="0.25">
      <c r="A2077" t="s">
        <v>146</v>
      </c>
      <c r="B2077" t="s">
        <v>350</v>
      </c>
      <c r="C2077" t="s">
        <v>351</v>
      </c>
      <c r="D2077" t="s">
        <v>35</v>
      </c>
      <c r="E2077" t="s">
        <v>359</v>
      </c>
      <c r="F2077" t="s">
        <v>343</v>
      </c>
      <c r="G2077">
        <v>42</v>
      </c>
      <c r="H2077" s="304">
        <v>16.531424234000003</v>
      </c>
    </row>
    <row r="2078" spans="1:8" x14ac:dyDescent="0.25">
      <c r="A2078" t="s">
        <v>146</v>
      </c>
      <c r="B2078" t="s">
        <v>350</v>
      </c>
      <c r="C2078" t="s">
        <v>351</v>
      </c>
      <c r="D2078" t="s">
        <v>35</v>
      </c>
      <c r="E2078" t="s">
        <v>359</v>
      </c>
      <c r="F2078" t="s">
        <v>344</v>
      </c>
      <c r="G2078">
        <v>42</v>
      </c>
      <c r="H2078" s="304">
        <v>16.531424234000003</v>
      </c>
    </row>
    <row r="2079" spans="1:8" x14ac:dyDescent="0.25">
      <c r="A2079" t="s">
        <v>146</v>
      </c>
      <c r="B2079" t="s">
        <v>350</v>
      </c>
      <c r="C2079" t="s">
        <v>351</v>
      </c>
      <c r="D2079" t="s">
        <v>35</v>
      </c>
      <c r="E2079" t="s">
        <v>359</v>
      </c>
      <c r="F2079" t="s">
        <v>345</v>
      </c>
      <c r="G2079">
        <v>42</v>
      </c>
      <c r="H2079" s="304">
        <v>0</v>
      </c>
    </row>
    <row r="2080" spans="1:8" x14ac:dyDescent="0.25">
      <c r="A2080" t="s">
        <v>146</v>
      </c>
      <c r="B2080" t="s">
        <v>350</v>
      </c>
      <c r="C2080" t="s">
        <v>351</v>
      </c>
      <c r="D2080" t="s">
        <v>35</v>
      </c>
      <c r="E2080" t="s">
        <v>359</v>
      </c>
      <c r="F2080" t="s">
        <v>346</v>
      </c>
      <c r="G2080">
        <v>42</v>
      </c>
      <c r="H2080" s="304">
        <v>0.45500000000000002</v>
      </c>
    </row>
    <row r="2081" spans="1:8" x14ac:dyDescent="0.25">
      <c r="A2081" t="s">
        <v>146</v>
      </c>
      <c r="B2081" t="s">
        <v>350</v>
      </c>
      <c r="C2081" t="s">
        <v>351</v>
      </c>
      <c r="D2081" t="s">
        <v>35</v>
      </c>
      <c r="E2081" t="s">
        <v>359</v>
      </c>
      <c r="F2081" t="s">
        <v>347</v>
      </c>
      <c r="G2081">
        <v>42</v>
      </c>
      <c r="H2081" s="304">
        <v>7.5217980264700017</v>
      </c>
    </row>
    <row r="2082" spans="1:8" x14ac:dyDescent="0.25">
      <c r="A2082" t="s">
        <v>146</v>
      </c>
      <c r="B2082" t="s">
        <v>350</v>
      </c>
      <c r="C2082" t="s">
        <v>351</v>
      </c>
      <c r="D2082" t="s">
        <v>35</v>
      </c>
      <c r="E2082" t="s">
        <v>359</v>
      </c>
      <c r="F2082" t="s">
        <v>348</v>
      </c>
      <c r="G2082">
        <v>42</v>
      </c>
      <c r="H2082" s="304">
        <v>0</v>
      </c>
    </row>
    <row r="2083" spans="1:8" x14ac:dyDescent="0.25">
      <c r="A2083" t="s">
        <v>146</v>
      </c>
      <c r="B2083" t="s">
        <v>350</v>
      </c>
      <c r="C2083" t="s">
        <v>351</v>
      </c>
      <c r="D2083" t="s">
        <v>89</v>
      </c>
      <c r="E2083" t="s">
        <v>359</v>
      </c>
      <c r="F2083" t="s">
        <v>340</v>
      </c>
      <c r="G2083">
        <v>43</v>
      </c>
      <c r="H2083" s="304">
        <v>0.3</v>
      </c>
    </row>
    <row r="2084" spans="1:8" x14ac:dyDescent="0.25">
      <c r="A2084" t="s">
        <v>146</v>
      </c>
      <c r="B2084" t="s">
        <v>350</v>
      </c>
      <c r="C2084" t="s">
        <v>351</v>
      </c>
      <c r="D2084" t="s">
        <v>89</v>
      </c>
      <c r="E2084" t="s">
        <v>359</v>
      </c>
      <c r="F2084" t="s">
        <v>343</v>
      </c>
      <c r="G2084">
        <v>43</v>
      </c>
      <c r="H2084" s="304">
        <v>0.3</v>
      </c>
    </row>
    <row r="2085" spans="1:8" x14ac:dyDescent="0.25">
      <c r="A2085" t="s">
        <v>146</v>
      </c>
      <c r="B2085" t="s">
        <v>350</v>
      </c>
      <c r="C2085" t="s">
        <v>351</v>
      </c>
      <c r="D2085" t="s">
        <v>89</v>
      </c>
      <c r="E2085" t="s">
        <v>359</v>
      </c>
      <c r="F2085" t="s">
        <v>344</v>
      </c>
      <c r="G2085">
        <v>43</v>
      </c>
      <c r="H2085" s="304">
        <v>0.3</v>
      </c>
    </row>
    <row r="2086" spans="1:8" x14ac:dyDescent="0.25">
      <c r="A2086" t="s">
        <v>146</v>
      </c>
      <c r="B2086" t="s">
        <v>350</v>
      </c>
      <c r="C2086" t="s">
        <v>351</v>
      </c>
      <c r="D2086" t="s">
        <v>89</v>
      </c>
      <c r="E2086" t="s">
        <v>359</v>
      </c>
      <c r="F2086" t="s">
        <v>345</v>
      </c>
      <c r="G2086">
        <v>43</v>
      </c>
      <c r="H2086" s="304">
        <v>0</v>
      </c>
    </row>
    <row r="2087" spans="1:8" x14ac:dyDescent="0.25">
      <c r="A2087" t="s">
        <v>146</v>
      </c>
      <c r="B2087" t="s">
        <v>350</v>
      </c>
      <c r="C2087" t="s">
        <v>351</v>
      </c>
      <c r="D2087" t="s">
        <v>89</v>
      </c>
      <c r="E2087" t="s">
        <v>359</v>
      </c>
      <c r="F2087" t="s">
        <v>346</v>
      </c>
      <c r="G2087">
        <v>43</v>
      </c>
      <c r="H2087" s="304">
        <v>0.625</v>
      </c>
    </row>
    <row r="2088" spans="1:8" x14ac:dyDescent="0.25">
      <c r="A2088" t="s">
        <v>146</v>
      </c>
      <c r="B2088" t="s">
        <v>350</v>
      </c>
      <c r="C2088" t="s">
        <v>351</v>
      </c>
      <c r="D2088" t="s">
        <v>89</v>
      </c>
      <c r="E2088" t="s">
        <v>359</v>
      </c>
      <c r="F2088" t="s">
        <v>347</v>
      </c>
      <c r="G2088">
        <v>43</v>
      </c>
      <c r="H2088" s="304">
        <v>0.1875</v>
      </c>
    </row>
    <row r="2089" spans="1:8" x14ac:dyDescent="0.25">
      <c r="A2089" t="s">
        <v>146</v>
      </c>
      <c r="B2089" t="s">
        <v>350</v>
      </c>
      <c r="C2089" t="s">
        <v>351</v>
      </c>
      <c r="D2089" t="s">
        <v>89</v>
      </c>
      <c r="E2089" t="s">
        <v>359</v>
      </c>
      <c r="F2089" t="s">
        <v>348</v>
      </c>
      <c r="G2089">
        <v>43</v>
      </c>
      <c r="H2089" s="304">
        <v>0</v>
      </c>
    </row>
    <row r="2090" spans="1:8" x14ac:dyDescent="0.25">
      <c r="A2090" t="s">
        <v>146</v>
      </c>
      <c r="B2090" t="s">
        <v>350</v>
      </c>
      <c r="C2090" t="s">
        <v>351</v>
      </c>
      <c r="D2090" t="s">
        <v>89</v>
      </c>
      <c r="E2090" t="s">
        <v>359</v>
      </c>
      <c r="F2090" t="s">
        <v>360</v>
      </c>
      <c r="G2090">
        <v>43</v>
      </c>
      <c r="H2090" s="304">
        <v>0</v>
      </c>
    </row>
    <row r="2091" spans="1:8" x14ac:dyDescent="0.25">
      <c r="A2091" t="s">
        <v>146</v>
      </c>
      <c r="B2091" t="s">
        <v>350</v>
      </c>
      <c r="C2091" t="s">
        <v>351</v>
      </c>
      <c r="D2091" t="s">
        <v>89</v>
      </c>
      <c r="E2091" t="s">
        <v>359</v>
      </c>
      <c r="F2091" t="s">
        <v>361</v>
      </c>
      <c r="G2091">
        <v>43</v>
      </c>
      <c r="H2091" s="304">
        <v>0</v>
      </c>
    </row>
    <row r="2092" spans="1:8" x14ac:dyDescent="0.25">
      <c r="A2092" t="s">
        <v>146</v>
      </c>
      <c r="B2092" t="s">
        <v>350</v>
      </c>
      <c r="C2092" t="s">
        <v>352</v>
      </c>
      <c r="D2092" t="s">
        <v>38</v>
      </c>
      <c r="E2092" t="s">
        <v>359</v>
      </c>
      <c r="F2092" t="s">
        <v>340</v>
      </c>
      <c r="G2092">
        <v>47</v>
      </c>
      <c r="H2092" s="304">
        <v>9.8561830418506648</v>
      </c>
    </row>
    <row r="2093" spans="1:8" x14ac:dyDescent="0.25">
      <c r="A2093" t="s">
        <v>146</v>
      </c>
      <c r="B2093" t="s">
        <v>350</v>
      </c>
      <c r="C2093" t="s">
        <v>352</v>
      </c>
      <c r="D2093" t="s">
        <v>38</v>
      </c>
      <c r="E2093" t="s">
        <v>359</v>
      </c>
      <c r="F2093" t="s">
        <v>342</v>
      </c>
      <c r="G2093">
        <v>47</v>
      </c>
      <c r="H2093" s="304">
        <v>0.505427705</v>
      </c>
    </row>
    <row r="2094" spans="1:8" x14ac:dyDescent="0.25">
      <c r="A2094" t="s">
        <v>146</v>
      </c>
      <c r="B2094" t="s">
        <v>350</v>
      </c>
      <c r="C2094" t="s">
        <v>352</v>
      </c>
      <c r="D2094" t="s">
        <v>38</v>
      </c>
      <c r="E2094" t="s">
        <v>359</v>
      </c>
      <c r="F2094" t="s">
        <v>343</v>
      </c>
      <c r="G2094">
        <v>47</v>
      </c>
      <c r="H2094" s="304">
        <v>9.3507553368506642</v>
      </c>
    </row>
    <row r="2095" spans="1:8" x14ac:dyDescent="0.25">
      <c r="A2095" t="s">
        <v>146</v>
      </c>
      <c r="B2095" t="s">
        <v>350</v>
      </c>
      <c r="C2095" t="s">
        <v>352</v>
      </c>
      <c r="D2095" t="s">
        <v>38</v>
      </c>
      <c r="E2095" t="s">
        <v>359</v>
      </c>
      <c r="F2095" t="s">
        <v>344</v>
      </c>
      <c r="G2095">
        <v>47</v>
      </c>
      <c r="H2095" s="304">
        <v>9.3507553368506642</v>
      </c>
    </row>
    <row r="2096" spans="1:8" x14ac:dyDescent="0.25">
      <c r="A2096" t="s">
        <v>146</v>
      </c>
      <c r="B2096" t="s">
        <v>350</v>
      </c>
      <c r="C2096" t="s">
        <v>352</v>
      </c>
      <c r="D2096" t="s">
        <v>38</v>
      </c>
      <c r="E2096" t="s">
        <v>359</v>
      </c>
      <c r="F2096" t="s">
        <v>345</v>
      </c>
      <c r="G2096">
        <v>47</v>
      </c>
      <c r="H2096" s="304">
        <v>9.3507553368506642</v>
      </c>
    </row>
    <row r="2097" spans="1:8" x14ac:dyDescent="0.25">
      <c r="A2097" t="s">
        <v>146</v>
      </c>
      <c r="B2097" t="s">
        <v>350</v>
      </c>
      <c r="C2097" t="s">
        <v>352</v>
      </c>
      <c r="D2097" t="s">
        <v>38</v>
      </c>
      <c r="E2097" t="s">
        <v>359</v>
      </c>
      <c r="F2097" t="s">
        <v>346</v>
      </c>
      <c r="G2097">
        <v>47</v>
      </c>
      <c r="H2097" s="304">
        <v>0.33</v>
      </c>
    </row>
    <row r="2098" spans="1:8" x14ac:dyDescent="0.25">
      <c r="A2098" t="s">
        <v>146</v>
      </c>
      <c r="B2098" t="s">
        <v>350</v>
      </c>
      <c r="C2098" t="s">
        <v>352</v>
      </c>
      <c r="D2098" t="s">
        <v>38</v>
      </c>
      <c r="E2098" t="s">
        <v>359</v>
      </c>
      <c r="F2098" t="s">
        <v>347</v>
      </c>
      <c r="G2098">
        <v>47</v>
      </c>
      <c r="H2098" s="304">
        <v>3.0857492611607191</v>
      </c>
    </row>
    <row r="2099" spans="1:8" x14ac:dyDescent="0.25">
      <c r="A2099" t="s">
        <v>146</v>
      </c>
      <c r="B2099" t="s">
        <v>350</v>
      </c>
      <c r="C2099" t="s">
        <v>352</v>
      </c>
      <c r="D2099" t="s">
        <v>38</v>
      </c>
      <c r="E2099" t="s">
        <v>359</v>
      </c>
      <c r="F2099" t="s">
        <v>348</v>
      </c>
      <c r="G2099">
        <v>47</v>
      </c>
      <c r="H2099" s="304">
        <v>3.0857492611607191</v>
      </c>
    </row>
    <row r="2100" spans="1:8" x14ac:dyDescent="0.25">
      <c r="A2100" t="s">
        <v>146</v>
      </c>
      <c r="B2100" t="s">
        <v>350</v>
      </c>
      <c r="C2100" t="s">
        <v>352</v>
      </c>
      <c r="D2100" t="s">
        <v>39</v>
      </c>
      <c r="E2100" t="s">
        <v>359</v>
      </c>
      <c r="F2100" t="s">
        <v>340</v>
      </c>
      <c r="G2100">
        <v>48</v>
      </c>
      <c r="H2100" s="304">
        <v>2.4090640212345202</v>
      </c>
    </row>
    <row r="2101" spans="1:8" x14ac:dyDescent="0.25">
      <c r="A2101" t="s">
        <v>146</v>
      </c>
      <c r="B2101" t="s">
        <v>350</v>
      </c>
      <c r="C2101" t="s">
        <v>352</v>
      </c>
      <c r="D2101" t="s">
        <v>39</v>
      </c>
      <c r="E2101" t="s">
        <v>359</v>
      </c>
      <c r="F2101" t="s">
        <v>343</v>
      </c>
      <c r="G2101">
        <v>48</v>
      </c>
      <c r="H2101" s="304">
        <v>2.4090640212345202</v>
      </c>
    </row>
    <row r="2102" spans="1:8" x14ac:dyDescent="0.25">
      <c r="A2102" t="s">
        <v>146</v>
      </c>
      <c r="B2102" t="s">
        <v>350</v>
      </c>
      <c r="C2102" t="s">
        <v>352</v>
      </c>
      <c r="D2102" t="s">
        <v>39</v>
      </c>
      <c r="E2102" t="s">
        <v>359</v>
      </c>
      <c r="F2102" t="s">
        <v>344</v>
      </c>
      <c r="G2102">
        <v>48</v>
      </c>
      <c r="H2102" s="304">
        <v>2.4090640212345202</v>
      </c>
    </row>
    <row r="2103" spans="1:8" x14ac:dyDescent="0.25">
      <c r="A2103" t="s">
        <v>146</v>
      </c>
      <c r="B2103" t="s">
        <v>350</v>
      </c>
      <c r="C2103" t="s">
        <v>352</v>
      </c>
      <c r="D2103" t="s">
        <v>39</v>
      </c>
      <c r="E2103" t="s">
        <v>359</v>
      </c>
      <c r="F2103" t="s">
        <v>345</v>
      </c>
      <c r="G2103">
        <v>48</v>
      </c>
      <c r="H2103" s="304">
        <v>0</v>
      </c>
    </row>
    <row r="2104" spans="1:8" x14ac:dyDescent="0.25">
      <c r="A2104" t="s">
        <v>146</v>
      </c>
      <c r="B2104" t="s">
        <v>350</v>
      </c>
      <c r="C2104" t="s">
        <v>352</v>
      </c>
      <c r="D2104" t="s">
        <v>39</v>
      </c>
      <c r="E2104" t="s">
        <v>359</v>
      </c>
      <c r="F2104" t="s">
        <v>346</v>
      </c>
      <c r="G2104">
        <v>48</v>
      </c>
      <c r="H2104" s="304">
        <v>0.33</v>
      </c>
    </row>
    <row r="2105" spans="1:8" x14ac:dyDescent="0.25">
      <c r="A2105" t="s">
        <v>146</v>
      </c>
      <c r="B2105" t="s">
        <v>350</v>
      </c>
      <c r="C2105" t="s">
        <v>352</v>
      </c>
      <c r="D2105" t="s">
        <v>39</v>
      </c>
      <c r="E2105" t="s">
        <v>359</v>
      </c>
      <c r="F2105" t="s">
        <v>347</v>
      </c>
      <c r="G2105">
        <v>48</v>
      </c>
      <c r="H2105" s="304">
        <v>0.79499112700739172</v>
      </c>
    </row>
    <row r="2106" spans="1:8" x14ac:dyDescent="0.25">
      <c r="A2106" t="s">
        <v>146</v>
      </c>
      <c r="B2106" t="s">
        <v>350</v>
      </c>
      <c r="C2106" t="s">
        <v>352</v>
      </c>
      <c r="D2106" t="s">
        <v>39</v>
      </c>
      <c r="E2106" t="s">
        <v>359</v>
      </c>
      <c r="F2106" t="s">
        <v>348</v>
      </c>
      <c r="G2106">
        <v>48</v>
      </c>
      <c r="H2106" s="304">
        <v>0</v>
      </c>
    </row>
    <row r="2107" spans="1:8" x14ac:dyDescent="0.25">
      <c r="A2107" t="s">
        <v>146</v>
      </c>
      <c r="B2107" t="s">
        <v>350</v>
      </c>
      <c r="C2107" t="s">
        <v>352</v>
      </c>
      <c r="D2107" t="s">
        <v>40</v>
      </c>
      <c r="E2107" t="s">
        <v>359</v>
      </c>
      <c r="F2107" t="s">
        <v>341</v>
      </c>
      <c r="G2107">
        <v>49</v>
      </c>
      <c r="H2107" s="304">
        <v>0.57121927599999989</v>
      </c>
    </row>
    <row r="2108" spans="1:8" x14ac:dyDescent="0.25">
      <c r="A2108" t="s">
        <v>146</v>
      </c>
      <c r="B2108" t="s">
        <v>350</v>
      </c>
      <c r="C2108" t="s">
        <v>352</v>
      </c>
      <c r="D2108" t="s">
        <v>40</v>
      </c>
      <c r="E2108" t="s">
        <v>359</v>
      </c>
      <c r="F2108" t="s">
        <v>343</v>
      </c>
      <c r="G2108">
        <v>49</v>
      </c>
      <c r="H2108" s="304">
        <v>0.57121927599999989</v>
      </c>
    </row>
    <row r="2109" spans="1:8" x14ac:dyDescent="0.25">
      <c r="A2109" t="s">
        <v>146</v>
      </c>
      <c r="B2109" t="s">
        <v>350</v>
      </c>
      <c r="C2109" t="s">
        <v>352</v>
      </c>
      <c r="D2109" t="s">
        <v>40</v>
      </c>
      <c r="E2109" t="s">
        <v>359</v>
      </c>
      <c r="F2109" t="s">
        <v>344</v>
      </c>
      <c r="G2109">
        <v>49</v>
      </c>
      <c r="H2109" s="304">
        <v>0.57121927599999989</v>
      </c>
    </row>
    <row r="2110" spans="1:8" x14ac:dyDescent="0.25">
      <c r="A2110" t="s">
        <v>146</v>
      </c>
      <c r="B2110" t="s">
        <v>350</v>
      </c>
      <c r="C2110" t="s">
        <v>352</v>
      </c>
      <c r="D2110" t="s">
        <v>40</v>
      </c>
      <c r="E2110" t="s">
        <v>359</v>
      </c>
      <c r="F2110" t="s">
        <v>345</v>
      </c>
      <c r="G2110">
        <v>49</v>
      </c>
      <c r="H2110" s="304">
        <v>0</v>
      </c>
    </row>
    <row r="2111" spans="1:8" x14ac:dyDescent="0.25">
      <c r="A2111" t="s">
        <v>146</v>
      </c>
      <c r="B2111" t="s">
        <v>350</v>
      </c>
      <c r="C2111" t="s">
        <v>352</v>
      </c>
      <c r="D2111" t="s">
        <v>40</v>
      </c>
      <c r="E2111" t="s">
        <v>359</v>
      </c>
      <c r="F2111" t="s">
        <v>346</v>
      </c>
      <c r="G2111">
        <v>49</v>
      </c>
      <c r="H2111" s="304">
        <v>0.33</v>
      </c>
    </row>
    <row r="2112" spans="1:8" x14ac:dyDescent="0.25">
      <c r="A2112" t="s">
        <v>146</v>
      </c>
      <c r="B2112" t="s">
        <v>350</v>
      </c>
      <c r="C2112" t="s">
        <v>352</v>
      </c>
      <c r="D2112" t="s">
        <v>40</v>
      </c>
      <c r="E2112" t="s">
        <v>359</v>
      </c>
      <c r="F2112" t="s">
        <v>347</v>
      </c>
      <c r="G2112">
        <v>49</v>
      </c>
      <c r="H2112" s="304">
        <v>0.18850236107999996</v>
      </c>
    </row>
    <row r="2113" spans="1:8" x14ac:dyDescent="0.25">
      <c r="A2113" t="s">
        <v>146</v>
      </c>
      <c r="B2113" t="s">
        <v>350</v>
      </c>
      <c r="C2113" t="s">
        <v>352</v>
      </c>
      <c r="D2113" t="s">
        <v>40</v>
      </c>
      <c r="E2113" t="s">
        <v>359</v>
      </c>
      <c r="F2113" t="s">
        <v>348</v>
      </c>
      <c r="G2113">
        <v>49</v>
      </c>
      <c r="H2113" s="304">
        <v>0</v>
      </c>
    </row>
    <row r="2114" spans="1:8" x14ac:dyDescent="0.25">
      <c r="A2114" t="s">
        <v>146</v>
      </c>
      <c r="B2114" t="s">
        <v>350</v>
      </c>
      <c r="C2114" t="s">
        <v>353</v>
      </c>
      <c r="D2114" t="s">
        <v>42</v>
      </c>
      <c r="E2114" t="s">
        <v>359</v>
      </c>
      <c r="F2114" t="s">
        <v>340</v>
      </c>
      <c r="G2114">
        <v>53</v>
      </c>
      <c r="H2114" s="304">
        <v>4.5445470590486972</v>
      </c>
    </row>
    <row r="2115" spans="1:8" x14ac:dyDescent="0.25">
      <c r="A2115" t="s">
        <v>146</v>
      </c>
      <c r="B2115" t="s">
        <v>350</v>
      </c>
      <c r="C2115" t="s">
        <v>353</v>
      </c>
      <c r="D2115" t="s">
        <v>42</v>
      </c>
      <c r="E2115" t="s">
        <v>359</v>
      </c>
      <c r="F2115" t="s">
        <v>342</v>
      </c>
      <c r="G2115">
        <v>53</v>
      </c>
      <c r="H2115" s="304">
        <v>0.51410332300000006</v>
      </c>
    </row>
    <row r="2116" spans="1:8" x14ac:dyDescent="0.25">
      <c r="A2116" t="s">
        <v>146</v>
      </c>
      <c r="B2116" t="s">
        <v>350</v>
      </c>
      <c r="C2116" t="s">
        <v>353</v>
      </c>
      <c r="D2116" t="s">
        <v>42</v>
      </c>
      <c r="E2116" t="s">
        <v>359</v>
      </c>
      <c r="F2116" t="s">
        <v>343</v>
      </c>
      <c r="G2116">
        <v>53</v>
      </c>
      <c r="H2116" s="304">
        <v>4.0304437360486975</v>
      </c>
    </row>
    <row r="2117" spans="1:8" x14ac:dyDescent="0.25">
      <c r="A2117" t="s">
        <v>146</v>
      </c>
      <c r="B2117" t="s">
        <v>350</v>
      </c>
      <c r="C2117" t="s">
        <v>353</v>
      </c>
      <c r="D2117" t="s">
        <v>42</v>
      </c>
      <c r="E2117" t="s">
        <v>359</v>
      </c>
      <c r="F2117" t="s">
        <v>344</v>
      </c>
      <c r="G2117">
        <v>53</v>
      </c>
      <c r="H2117" s="304">
        <v>4.0304437360486975</v>
      </c>
    </row>
    <row r="2118" spans="1:8" x14ac:dyDescent="0.25">
      <c r="A2118" t="s">
        <v>146</v>
      </c>
      <c r="B2118" t="s">
        <v>350</v>
      </c>
      <c r="C2118" t="s">
        <v>353</v>
      </c>
      <c r="D2118" t="s">
        <v>42</v>
      </c>
      <c r="E2118" t="s">
        <v>359</v>
      </c>
      <c r="F2118" t="s">
        <v>345</v>
      </c>
      <c r="G2118">
        <v>53</v>
      </c>
      <c r="H2118" s="304">
        <v>4.0304437360486975</v>
      </c>
    </row>
    <row r="2119" spans="1:8" x14ac:dyDescent="0.25">
      <c r="A2119" t="s">
        <v>146</v>
      </c>
      <c r="B2119" t="s">
        <v>350</v>
      </c>
      <c r="C2119" t="s">
        <v>353</v>
      </c>
      <c r="D2119" t="s">
        <v>42</v>
      </c>
      <c r="E2119" t="s">
        <v>359</v>
      </c>
      <c r="F2119" t="s">
        <v>346</v>
      </c>
      <c r="G2119">
        <v>53</v>
      </c>
      <c r="H2119" s="304">
        <v>0.36</v>
      </c>
    </row>
    <row r="2120" spans="1:8" x14ac:dyDescent="0.25">
      <c r="A2120" t="s">
        <v>146</v>
      </c>
      <c r="B2120" t="s">
        <v>350</v>
      </c>
      <c r="C2120" t="s">
        <v>353</v>
      </c>
      <c r="D2120" t="s">
        <v>42</v>
      </c>
      <c r="E2120" t="s">
        <v>359</v>
      </c>
      <c r="F2120" t="s">
        <v>347</v>
      </c>
      <c r="G2120">
        <v>53</v>
      </c>
      <c r="H2120" s="304">
        <v>1.4509597449775311</v>
      </c>
    </row>
    <row r="2121" spans="1:8" x14ac:dyDescent="0.25">
      <c r="A2121" t="s">
        <v>146</v>
      </c>
      <c r="B2121" t="s">
        <v>350</v>
      </c>
      <c r="C2121" t="s">
        <v>353</v>
      </c>
      <c r="D2121" t="s">
        <v>42</v>
      </c>
      <c r="E2121" t="s">
        <v>359</v>
      </c>
      <c r="F2121" t="s">
        <v>348</v>
      </c>
      <c r="G2121">
        <v>53</v>
      </c>
      <c r="H2121" s="304">
        <v>1.4509597449775311</v>
      </c>
    </row>
    <row r="2122" spans="1:8" x14ac:dyDescent="0.25">
      <c r="A2122" t="s">
        <v>146</v>
      </c>
      <c r="B2122" t="s">
        <v>350</v>
      </c>
      <c r="C2122" t="s">
        <v>353</v>
      </c>
      <c r="D2122" t="s">
        <v>43</v>
      </c>
      <c r="E2122" t="s">
        <v>359</v>
      </c>
      <c r="F2122" t="s">
        <v>340</v>
      </c>
      <c r="G2122">
        <v>54</v>
      </c>
      <c r="H2122" s="304">
        <v>0.2565708080062053</v>
      </c>
    </row>
    <row r="2123" spans="1:8" x14ac:dyDescent="0.25">
      <c r="A2123" t="s">
        <v>146</v>
      </c>
      <c r="B2123" t="s">
        <v>350</v>
      </c>
      <c r="C2123" t="s">
        <v>353</v>
      </c>
      <c r="D2123" t="s">
        <v>43</v>
      </c>
      <c r="E2123" t="s">
        <v>359</v>
      </c>
      <c r="F2123" t="s">
        <v>343</v>
      </c>
      <c r="G2123">
        <v>54</v>
      </c>
      <c r="H2123" s="304">
        <v>0.2565708080062053</v>
      </c>
    </row>
    <row r="2124" spans="1:8" x14ac:dyDescent="0.25">
      <c r="A2124" t="s">
        <v>146</v>
      </c>
      <c r="B2124" t="s">
        <v>350</v>
      </c>
      <c r="C2124" t="s">
        <v>353</v>
      </c>
      <c r="D2124" t="s">
        <v>43</v>
      </c>
      <c r="E2124" t="s">
        <v>359</v>
      </c>
      <c r="F2124" t="s">
        <v>344</v>
      </c>
      <c r="G2124">
        <v>54</v>
      </c>
      <c r="H2124" s="304">
        <v>0.2565708080062053</v>
      </c>
    </row>
    <row r="2125" spans="1:8" x14ac:dyDescent="0.25">
      <c r="A2125" t="s">
        <v>146</v>
      </c>
      <c r="B2125" t="s">
        <v>350</v>
      </c>
      <c r="C2125" t="s">
        <v>353</v>
      </c>
      <c r="D2125" t="s">
        <v>43</v>
      </c>
      <c r="E2125" t="s">
        <v>359</v>
      </c>
      <c r="F2125" t="s">
        <v>345</v>
      </c>
      <c r="G2125">
        <v>54</v>
      </c>
      <c r="H2125" s="304">
        <v>0</v>
      </c>
    </row>
    <row r="2126" spans="1:8" x14ac:dyDescent="0.25">
      <c r="A2126" t="s">
        <v>146</v>
      </c>
      <c r="B2126" t="s">
        <v>350</v>
      </c>
      <c r="C2126" t="s">
        <v>353</v>
      </c>
      <c r="D2126" t="s">
        <v>43</v>
      </c>
      <c r="E2126" t="s">
        <v>359</v>
      </c>
      <c r="F2126" t="s">
        <v>346</v>
      </c>
      <c r="G2126">
        <v>54</v>
      </c>
      <c r="H2126" s="304">
        <v>0.36</v>
      </c>
    </row>
    <row r="2127" spans="1:8" x14ac:dyDescent="0.25">
      <c r="A2127" t="s">
        <v>146</v>
      </c>
      <c r="B2127" t="s">
        <v>350</v>
      </c>
      <c r="C2127" t="s">
        <v>353</v>
      </c>
      <c r="D2127" t="s">
        <v>43</v>
      </c>
      <c r="E2127" t="s">
        <v>359</v>
      </c>
      <c r="F2127" t="s">
        <v>347</v>
      </c>
      <c r="G2127">
        <v>54</v>
      </c>
      <c r="H2127" s="304">
        <v>9.2365490882233905E-2</v>
      </c>
    </row>
    <row r="2128" spans="1:8" x14ac:dyDescent="0.25">
      <c r="A2128" t="s">
        <v>146</v>
      </c>
      <c r="B2128" t="s">
        <v>350</v>
      </c>
      <c r="C2128" t="s">
        <v>353</v>
      </c>
      <c r="D2128" t="s">
        <v>43</v>
      </c>
      <c r="E2128" t="s">
        <v>359</v>
      </c>
      <c r="F2128" t="s">
        <v>348</v>
      </c>
      <c r="G2128">
        <v>54</v>
      </c>
      <c r="H2128" s="304">
        <v>0</v>
      </c>
    </row>
    <row r="2129" spans="1:8" x14ac:dyDescent="0.25">
      <c r="A2129" t="s">
        <v>146</v>
      </c>
      <c r="B2129" t="s">
        <v>350</v>
      </c>
      <c r="C2129" t="s">
        <v>353</v>
      </c>
      <c r="D2129" t="s">
        <v>44</v>
      </c>
      <c r="E2129" t="s">
        <v>359</v>
      </c>
      <c r="F2129" t="s">
        <v>341</v>
      </c>
      <c r="G2129">
        <v>55</v>
      </c>
      <c r="H2129" s="304">
        <v>3.2434701819999998</v>
      </c>
    </row>
    <row r="2130" spans="1:8" x14ac:dyDescent="0.25">
      <c r="A2130" t="s">
        <v>146</v>
      </c>
      <c r="B2130" t="s">
        <v>350</v>
      </c>
      <c r="C2130" t="s">
        <v>353</v>
      </c>
      <c r="D2130" t="s">
        <v>44</v>
      </c>
      <c r="E2130" t="s">
        <v>359</v>
      </c>
      <c r="F2130" t="s">
        <v>343</v>
      </c>
      <c r="G2130">
        <v>55</v>
      </c>
      <c r="H2130" s="304">
        <v>3.2434701819999998</v>
      </c>
    </row>
    <row r="2131" spans="1:8" x14ac:dyDescent="0.25">
      <c r="A2131" t="s">
        <v>146</v>
      </c>
      <c r="B2131" t="s">
        <v>350</v>
      </c>
      <c r="C2131" t="s">
        <v>353</v>
      </c>
      <c r="D2131" t="s">
        <v>44</v>
      </c>
      <c r="E2131" t="s">
        <v>359</v>
      </c>
      <c r="F2131" t="s">
        <v>344</v>
      </c>
      <c r="G2131">
        <v>55</v>
      </c>
      <c r="H2131" s="304">
        <v>3.2434701819999998</v>
      </c>
    </row>
    <row r="2132" spans="1:8" x14ac:dyDescent="0.25">
      <c r="A2132" t="s">
        <v>146</v>
      </c>
      <c r="B2132" t="s">
        <v>350</v>
      </c>
      <c r="C2132" t="s">
        <v>353</v>
      </c>
      <c r="D2132" t="s">
        <v>44</v>
      </c>
      <c r="E2132" t="s">
        <v>359</v>
      </c>
      <c r="F2132" t="s">
        <v>345</v>
      </c>
      <c r="G2132">
        <v>55</v>
      </c>
      <c r="H2132" s="304">
        <v>0</v>
      </c>
    </row>
    <row r="2133" spans="1:8" x14ac:dyDescent="0.25">
      <c r="A2133" t="s">
        <v>146</v>
      </c>
      <c r="B2133" t="s">
        <v>350</v>
      </c>
      <c r="C2133" t="s">
        <v>353</v>
      </c>
      <c r="D2133" t="s">
        <v>44</v>
      </c>
      <c r="E2133" t="s">
        <v>359</v>
      </c>
      <c r="F2133" t="s">
        <v>346</v>
      </c>
      <c r="G2133">
        <v>55</v>
      </c>
      <c r="H2133" s="304">
        <v>0.36</v>
      </c>
    </row>
    <row r="2134" spans="1:8" x14ac:dyDescent="0.25">
      <c r="A2134" t="s">
        <v>146</v>
      </c>
      <c r="B2134" t="s">
        <v>350</v>
      </c>
      <c r="C2134" t="s">
        <v>353</v>
      </c>
      <c r="D2134" t="s">
        <v>44</v>
      </c>
      <c r="E2134" t="s">
        <v>359</v>
      </c>
      <c r="F2134" t="s">
        <v>347</v>
      </c>
      <c r="G2134">
        <v>55</v>
      </c>
      <c r="H2134" s="304">
        <v>1.1676492655199999</v>
      </c>
    </row>
    <row r="2135" spans="1:8" x14ac:dyDescent="0.25">
      <c r="A2135" t="s">
        <v>146</v>
      </c>
      <c r="B2135" t="s">
        <v>350</v>
      </c>
      <c r="C2135" t="s">
        <v>353</v>
      </c>
      <c r="D2135" t="s">
        <v>44</v>
      </c>
      <c r="E2135" t="s">
        <v>359</v>
      </c>
      <c r="F2135" t="s">
        <v>348</v>
      </c>
      <c r="G2135">
        <v>55</v>
      </c>
      <c r="H2135" s="304">
        <v>0</v>
      </c>
    </row>
    <row r="2136" spans="1:8" x14ac:dyDescent="0.25">
      <c r="A2136" t="s">
        <v>146</v>
      </c>
      <c r="B2136" t="s">
        <v>350</v>
      </c>
      <c r="C2136" t="s">
        <v>48</v>
      </c>
      <c r="D2136" t="s">
        <v>46</v>
      </c>
      <c r="E2136" t="s">
        <v>359</v>
      </c>
      <c r="F2136" t="s">
        <v>340</v>
      </c>
      <c r="G2136">
        <v>59</v>
      </c>
      <c r="H2136" s="304">
        <v>0</v>
      </c>
    </row>
    <row r="2137" spans="1:8" x14ac:dyDescent="0.25">
      <c r="A2137" t="s">
        <v>146</v>
      </c>
      <c r="B2137" t="s">
        <v>350</v>
      </c>
      <c r="C2137" t="s">
        <v>48</v>
      </c>
      <c r="D2137" t="s">
        <v>46</v>
      </c>
      <c r="E2137" t="s">
        <v>359</v>
      </c>
      <c r="F2137" t="s">
        <v>341</v>
      </c>
      <c r="G2137">
        <v>59</v>
      </c>
      <c r="H2137" s="304">
        <v>2.0942151039999999</v>
      </c>
    </row>
    <row r="2138" spans="1:8" x14ac:dyDescent="0.25">
      <c r="A2138" t="s">
        <v>146</v>
      </c>
      <c r="B2138" t="s">
        <v>350</v>
      </c>
      <c r="C2138" t="s">
        <v>48</v>
      </c>
      <c r="D2138" t="s">
        <v>46</v>
      </c>
      <c r="E2138" t="s">
        <v>359</v>
      </c>
      <c r="F2138" t="s">
        <v>342</v>
      </c>
      <c r="G2138">
        <v>59</v>
      </c>
      <c r="H2138" s="304">
        <v>6.9169027999999994E-2</v>
      </c>
    </row>
    <row r="2139" spans="1:8" x14ac:dyDescent="0.25">
      <c r="A2139" t="s">
        <v>146</v>
      </c>
      <c r="B2139" t="s">
        <v>350</v>
      </c>
      <c r="C2139" t="s">
        <v>48</v>
      </c>
      <c r="D2139" t="s">
        <v>46</v>
      </c>
      <c r="E2139" t="s">
        <v>359</v>
      </c>
      <c r="F2139" t="s">
        <v>343</v>
      </c>
      <c r="G2139">
        <v>59</v>
      </c>
      <c r="H2139" s="304">
        <v>2.0250460759999998</v>
      </c>
    </row>
    <row r="2140" spans="1:8" x14ac:dyDescent="0.25">
      <c r="A2140" t="s">
        <v>146</v>
      </c>
      <c r="B2140" t="s">
        <v>350</v>
      </c>
      <c r="C2140" t="s">
        <v>48</v>
      </c>
      <c r="D2140" t="s">
        <v>46</v>
      </c>
      <c r="E2140" t="s">
        <v>359</v>
      </c>
      <c r="F2140" t="s">
        <v>344</v>
      </c>
      <c r="G2140">
        <v>59</v>
      </c>
      <c r="H2140" s="304">
        <v>2.0250460759999998</v>
      </c>
    </row>
    <row r="2141" spans="1:8" x14ac:dyDescent="0.25">
      <c r="A2141" t="s">
        <v>146</v>
      </c>
      <c r="B2141" t="s">
        <v>350</v>
      </c>
      <c r="C2141" t="s">
        <v>48</v>
      </c>
      <c r="D2141" t="s">
        <v>46</v>
      </c>
      <c r="E2141" t="s">
        <v>359</v>
      </c>
      <c r="F2141" t="s">
        <v>345</v>
      </c>
      <c r="G2141">
        <v>59</v>
      </c>
      <c r="H2141" s="304">
        <v>-6.9169027999999994E-2</v>
      </c>
    </row>
    <row r="2142" spans="1:8" x14ac:dyDescent="0.25">
      <c r="A2142" t="s">
        <v>146</v>
      </c>
      <c r="B2142" t="s">
        <v>350</v>
      </c>
      <c r="C2142" t="s">
        <v>48</v>
      </c>
      <c r="D2142" t="s">
        <v>46</v>
      </c>
      <c r="E2142" t="s">
        <v>359</v>
      </c>
      <c r="F2142" t="s">
        <v>346</v>
      </c>
      <c r="G2142">
        <v>59</v>
      </c>
      <c r="H2142" s="304">
        <v>0.16</v>
      </c>
    </row>
    <row r="2143" spans="1:8" x14ac:dyDescent="0.25">
      <c r="A2143" t="s">
        <v>146</v>
      </c>
      <c r="B2143" t="s">
        <v>350</v>
      </c>
      <c r="C2143" t="s">
        <v>48</v>
      </c>
      <c r="D2143" t="s">
        <v>46</v>
      </c>
      <c r="E2143" t="s">
        <v>359</v>
      </c>
      <c r="F2143" t="s">
        <v>347</v>
      </c>
      <c r="G2143">
        <v>59</v>
      </c>
      <c r="H2143" s="304">
        <v>0.32400737215999997</v>
      </c>
    </row>
    <row r="2144" spans="1:8" x14ac:dyDescent="0.25">
      <c r="A2144" t="s">
        <v>146</v>
      </c>
      <c r="B2144" t="s">
        <v>350</v>
      </c>
      <c r="C2144" t="s">
        <v>48</v>
      </c>
      <c r="D2144" t="s">
        <v>46</v>
      </c>
      <c r="E2144" t="s">
        <v>359</v>
      </c>
      <c r="F2144" t="s">
        <v>348</v>
      </c>
      <c r="G2144">
        <v>59</v>
      </c>
      <c r="H2144" s="304">
        <v>-1.106704448E-2</v>
      </c>
    </row>
    <row r="2145" spans="1:8" x14ac:dyDescent="0.25">
      <c r="A2145" t="s">
        <v>146</v>
      </c>
      <c r="B2145" t="s">
        <v>350</v>
      </c>
      <c r="C2145" t="s">
        <v>48</v>
      </c>
      <c r="D2145" t="s">
        <v>47</v>
      </c>
      <c r="E2145" t="s">
        <v>359</v>
      </c>
      <c r="F2145" t="s">
        <v>340</v>
      </c>
      <c r="G2145">
        <v>60</v>
      </c>
      <c r="H2145" s="304">
        <v>0.41699999999999998</v>
      </c>
    </row>
    <row r="2146" spans="1:8" x14ac:dyDescent="0.25">
      <c r="A2146" t="s">
        <v>146</v>
      </c>
      <c r="B2146" t="s">
        <v>350</v>
      </c>
      <c r="C2146" t="s">
        <v>48</v>
      </c>
      <c r="D2146" t="s">
        <v>47</v>
      </c>
      <c r="E2146" t="s">
        <v>359</v>
      </c>
      <c r="F2146" t="s">
        <v>341</v>
      </c>
      <c r="G2146">
        <v>60</v>
      </c>
      <c r="H2146" s="304">
        <v>2.6806570000000002E-2</v>
      </c>
    </row>
    <row r="2147" spans="1:8" x14ac:dyDescent="0.25">
      <c r="A2147" t="s">
        <v>146</v>
      </c>
      <c r="B2147" t="s">
        <v>350</v>
      </c>
      <c r="C2147" t="s">
        <v>48</v>
      </c>
      <c r="D2147" t="s">
        <v>47</v>
      </c>
      <c r="E2147" t="s">
        <v>359</v>
      </c>
      <c r="F2147" t="s">
        <v>342</v>
      </c>
      <c r="G2147">
        <v>60</v>
      </c>
      <c r="H2147" s="304">
        <v>6.6583320000000012E-3</v>
      </c>
    </row>
    <row r="2148" spans="1:8" x14ac:dyDescent="0.25">
      <c r="A2148" t="s">
        <v>146</v>
      </c>
      <c r="B2148" t="s">
        <v>350</v>
      </c>
      <c r="C2148" t="s">
        <v>48</v>
      </c>
      <c r="D2148" t="s">
        <v>47</v>
      </c>
      <c r="E2148" t="s">
        <v>359</v>
      </c>
      <c r="F2148" t="s">
        <v>343</v>
      </c>
      <c r="G2148">
        <v>60</v>
      </c>
      <c r="H2148" s="304">
        <v>0.43714823800000002</v>
      </c>
    </row>
    <row r="2149" spans="1:8" x14ac:dyDescent="0.25">
      <c r="A2149" t="s">
        <v>146</v>
      </c>
      <c r="B2149" t="s">
        <v>350</v>
      </c>
      <c r="C2149" t="s">
        <v>48</v>
      </c>
      <c r="D2149" t="s">
        <v>47</v>
      </c>
      <c r="E2149" t="s">
        <v>359</v>
      </c>
      <c r="F2149" t="s">
        <v>344</v>
      </c>
      <c r="G2149">
        <v>60</v>
      </c>
      <c r="H2149" s="304">
        <v>0.43714823800000002</v>
      </c>
    </row>
    <row r="2150" spans="1:8" x14ac:dyDescent="0.25">
      <c r="A2150" t="s">
        <v>146</v>
      </c>
      <c r="B2150" t="s">
        <v>350</v>
      </c>
      <c r="C2150" t="s">
        <v>48</v>
      </c>
      <c r="D2150" t="s">
        <v>47</v>
      </c>
      <c r="E2150" t="s">
        <v>359</v>
      </c>
      <c r="F2150" t="s">
        <v>345</v>
      </c>
      <c r="G2150">
        <v>60</v>
      </c>
      <c r="H2150" s="304">
        <v>0</v>
      </c>
    </row>
    <row r="2151" spans="1:8" x14ac:dyDescent="0.25">
      <c r="A2151" t="s">
        <v>146</v>
      </c>
      <c r="B2151" t="s">
        <v>350</v>
      </c>
      <c r="C2151" t="s">
        <v>48</v>
      </c>
      <c r="D2151" t="s">
        <v>47</v>
      </c>
      <c r="E2151" t="s">
        <v>359</v>
      </c>
      <c r="F2151" t="s">
        <v>346</v>
      </c>
      <c r="G2151">
        <v>60</v>
      </c>
      <c r="H2151" s="304">
        <v>0.34</v>
      </c>
    </row>
    <row r="2152" spans="1:8" x14ac:dyDescent="0.25">
      <c r="A2152" t="s">
        <v>146</v>
      </c>
      <c r="B2152" t="s">
        <v>350</v>
      </c>
      <c r="C2152" t="s">
        <v>48</v>
      </c>
      <c r="D2152" t="s">
        <v>47</v>
      </c>
      <c r="E2152" t="s">
        <v>359</v>
      </c>
      <c r="F2152" t="s">
        <v>347</v>
      </c>
      <c r="G2152">
        <v>60</v>
      </c>
      <c r="H2152" s="304">
        <v>0.14863040092000002</v>
      </c>
    </row>
    <row r="2153" spans="1:8" x14ac:dyDescent="0.25">
      <c r="A2153" t="s">
        <v>146</v>
      </c>
      <c r="B2153" t="s">
        <v>350</v>
      </c>
      <c r="C2153" t="s">
        <v>48</v>
      </c>
      <c r="D2153" t="s">
        <v>47</v>
      </c>
      <c r="E2153" t="s">
        <v>359</v>
      </c>
      <c r="F2153" t="s">
        <v>348</v>
      </c>
      <c r="G2153">
        <v>60</v>
      </c>
      <c r="H2153" s="304">
        <v>0</v>
      </c>
    </row>
    <row r="2154" spans="1:8" x14ac:dyDescent="0.25">
      <c r="A2154" t="s">
        <v>146</v>
      </c>
      <c r="B2154" t="s">
        <v>350</v>
      </c>
      <c r="C2154" t="s">
        <v>48</v>
      </c>
      <c r="D2154" t="s">
        <v>48</v>
      </c>
      <c r="E2154" t="s">
        <v>359</v>
      </c>
      <c r="F2154" t="s">
        <v>340</v>
      </c>
      <c r="G2154">
        <v>61</v>
      </c>
      <c r="H2154" s="304">
        <v>0.22</v>
      </c>
    </row>
    <row r="2155" spans="1:8" x14ac:dyDescent="0.25">
      <c r="A2155" t="s">
        <v>146</v>
      </c>
      <c r="B2155" t="s">
        <v>350</v>
      </c>
      <c r="C2155" t="s">
        <v>48</v>
      </c>
      <c r="D2155" t="s">
        <v>48</v>
      </c>
      <c r="E2155" t="s">
        <v>359</v>
      </c>
      <c r="F2155" t="s">
        <v>341</v>
      </c>
      <c r="G2155">
        <v>61</v>
      </c>
      <c r="H2155" s="304">
        <v>2.5755873999999998E-2</v>
      </c>
    </row>
    <row r="2156" spans="1:8" x14ac:dyDescent="0.25">
      <c r="A2156" t="s">
        <v>146</v>
      </c>
      <c r="B2156" t="s">
        <v>350</v>
      </c>
      <c r="C2156" t="s">
        <v>48</v>
      </c>
      <c r="D2156" t="s">
        <v>48</v>
      </c>
      <c r="E2156" t="s">
        <v>359</v>
      </c>
      <c r="F2156" t="s">
        <v>342</v>
      </c>
      <c r="G2156">
        <v>61</v>
      </c>
      <c r="H2156" s="304">
        <v>7.231054399999999E-2</v>
      </c>
    </row>
    <row r="2157" spans="1:8" x14ac:dyDescent="0.25">
      <c r="A2157" t="s">
        <v>146</v>
      </c>
      <c r="B2157" t="s">
        <v>350</v>
      </c>
      <c r="C2157" t="s">
        <v>48</v>
      </c>
      <c r="D2157" t="s">
        <v>48</v>
      </c>
      <c r="E2157" t="s">
        <v>359</v>
      </c>
      <c r="F2157" t="s">
        <v>343</v>
      </c>
      <c r="G2157">
        <v>61</v>
      </c>
      <c r="H2157" s="304">
        <v>0.17344533000000001</v>
      </c>
    </row>
    <row r="2158" spans="1:8" x14ac:dyDescent="0.25">
      <c r="A2158" t="s">
        <v>146</v>
      </c>
      <c r="B2158" t="s">
        <v>350</v>
      </c>
      <c r="C2158" t="s">
        <v>48</v>
      </c>
      <c r="D2158" t="s">
        <v>48</v>
      </c>
      <c r="E2158" t="s">
        <v>359</v>
      </c>
      <c r="F2158" t="s">
        <v>344</v>
      </c>
      <c r="G2158">
        <v>61</v>
      </c>
      <c r="H2158" s="304">
        <v>0.17344533000000001</v>
      </c>
    </row>
    <row r="2159" spans="1:8" x14ac:dyDescent="0.25">
      <c r="A2159" t="s">
        <v>146</v>
      </c>
      <c r="B2159" t="s">
        <v>350</v>
      </c>
      <c r="C2159" t="s">
        <v>48</v>
      </c>
      <c r="D2159" t="s">
        <v>48</v>
      </c>
      <c r="E2159" t="s">
        <v>359</v>
      </c>
      <c r="F2159" t="s">
        <v>345</v>
      </c>
      <c r="G2159">
        <v>61</v>
      </c>
      <c r="H2159" s="304">
        <v>0.17344533000000001</v>
      </c>
    </row>
    <row r="2160" spans="1:8" x14ac:dyDescent="0.25">
      <c r="A2160" t="s">
        <v>146</v>
      </c>
      <c r="B2160" t="s">
        <v>350</v>
      </c>
      <c r="C2160" t="s">
        <v>48</v>
      </c>
      <c r="D2160" t="s">
        <v>48</v>
      </c>
      <c r="E2160" t="s">
        <v>359</v>
      </c>
      <c r="F2160" t="s">
        <v>346</v>
      </c>
      <c r="G2160">
        <v>61</v>
      </c>
      <c r="H2160" s="304">
        <v>0.37</v>
      </c>
    </row>
    <row r="2161" spans="1:8" x14ac:dyDescent="0.25">
      <c r="A2161" t="s">
        <v>146</v>
      </c>
      <c r="B2161" t="s">
        <v>350</v>
      </c>
      <c r="C2161" t="s">
        <v>48</v>
      </c>
      <c r="D2161" t="s">
        <v>48</v>
      </c>
      <c r="E2161" t="s">
        <v>359</v>
      </c>
      <c r="F2161" t="s">
        <v>347</v>
      </c>
      <c r="G2161">
        <v>61</v>
      </c>
      <c r="H2161" s="304">
        <v>6.4174772099999999E-2</v>
      </c>
    </row>
    <row r="2162" spans="1:8" x14ac:dyDescent="0.25">
      <c r="A2162" t="s">
        <v>146</v>
      </c>
      <c r="B2162" t="s">
        <v>350</v>
      </c>
      <c r="C2162" t="s">
        <v>48</v>
      </c>
      <c r="D2162" t="s">
        <v>48</v>
      </c>
      <c r="E2162" t="s">
        <v>359</v>
      </c>
      <c r="F2162" t="s">
        <v>348</v>
      </c>
      <c r="G2162">
        <v>61</v>
      </c>
      <c r="H2162" s="304">
        <v>6.4174772099999999E-2</v>
      </c>
    </row>
    <row r="2163" spans="1:8" x14ac:dyDescent="0.25">
      <c r="A2163" t="s">
        <v>146</v>
      </c>
      <c r="B2163" t="s">
        <v>354</v>
      </c>
      <c r="C2163" t="s">
        <v>354</v>
      </c>
      <c r="D2163" t="s">
        <v>50</v>
      </c>
      <c r="E2163" t="s">
        <v>359</v>
      </c>
      <c r="F2163" t="s">
        <v>340</v>
      </c>
      <c r="G2163">
        <v>65</v>
      </c>
      <c r="H2163" s="304">
        <v>4.036667527676574</v>
      </c>
    </row>
    <row r="2164" spans="1:8" x14ac:dyDescent="0.25">
      <c r="A2164" t="s">
        <v>146</v>
      </c>
      <c r="B2164" t="s">
        <v>354</v>
      </c>
      <c r="C2164" t="s">
        <v>354</v>
      </c>
      <c r="D2164" t="s">
        <v>50</v>
      </c>
      <c r="E2164" t="s">
        <v>359</v>
      </c>
      <c r="F2164" t="s">
        <v>341</v>
      </c>
      <c r="G2164">
        <v>65</v>
      </c>
      <c r="H2164" s="304">
        <v>0.61817820199999995</v>
      </c>
    </row>
    <row r="2165" spans="1:8" x14ac:dyDescent="0.25">
      <c r="A2165" t="s">
        <v>146</v>
      </c>
      <c r="B2165" t="s">
        <v>354</v>
      </c>
      <c r="C2165" t="s">
        <v>354</v>
      </c>
      <c r="D2165" t="s">
        <v>50</v>
      </c>
      <c r="E2165" t="s">
        <v>359</v>
      </c>
      <c r="F2165" t="s">
        <v>342</v>
      </c>
      <c r="G2165">
        <v>65</v>
      </c>
      <c r="H2165" s="304">
        <v>0.47324823200000005</v>
      </c>
    </row>
    <row r="2166" spans="1:8" x14ac:dyDescent="0.25">
      <c r="A2166" t="s">
        <v>146</v>
      </c>
      <c r="B2166" t="s">
        <v>354</v>
      </c>
      <c r="C2166" t="s">
        <v>354</v>
      </c>
      <c r="D2166" t="s">
        <v>50</v>
      </c>
      <c r="E2166" t="s">
        <v>359</v>
      </c>
      <c r="F2166" t="s">
        <v>343</v>
      </c>
      <c r="G2166">
        <v>65</v>
      </c>
      <c r="H2166" s="304">
        <v>4.1815974976765737</v>
      </c>
    </row>
    <row r="2167" spans="1:8" x14ac:dyDescent="0.25">
      <c r="A2167" t="s">
        <v>146</v>
      </c>
      <c r="B2167" t="s">
        <v>354</v>
      </c>
      <c r="C2167" t="s">
        <v>354</v>
      </c>
      <c r="D2167" t="s">
        <v>50</v>
      </c>
      <c r="E2167" t="s">
        <v>359</v>
      </c>
      <c r="F2167" t="s">
        <v>344</v>
      </c>
      <c r="G2167">
        <v>65</v>
      </c>
      <c r="H2167" s="304">
        <v>4.1815974976765737</v>
      </c>
    </row>
    <row r="2168" spans="1:8" x14ac:dyDescent="0.25">
      <c r="A2168" t="s">
        <v>146</v>
      </c>
      <c r="B2168" t="s">
        <v>354</v>
      </c>
      <c r="C2168" t="s">
        <v>354</v>
      </c>
      <c r="D2168" t="s">
        <v>50</v>
      </c>
      <c r="E2168" t="s">
        <v>359</v>
      </c>
      <c r="F2168" t="s">
        <v>345</v>
      </c>
      <c r="G2168">
        <v>65</v>
      </c>
      <c r="H2168" s="304">
        <v>4.1815974976765737</v>
      </c>
    </row>
    <row r="2169" spans="1:8" x14ac:dyDescent="0.25">
      <c r="A2169" t="s">
        <v>146</v>
      </c>
      <c r="B2169" t="s">
        <v>354</v>
      </c>
      <c r="C2169" t="s">
        <v>354</v>
      </c>
      <c r="D2169" t="s">
        <v>50</v>
      </c>
      <c r="E2169" t="s">
        <v>359</v>
      </c>
      <c r="F2169" t="s">
        <v>346</v>
      </c>
      <c r="G2169">
        <v>65</v>
      </c>
      <c r="H2169" s="304">
        <v>0.19</v>
      </c>
    </row>
    <row r="2170" spans="1:8" x14ac:dyDescent="0.25">
      <c r="A2170" t="s">
        <v>146</v>
      </c>
      <c r="B2170" t="s">
        <v>354</v>
      </c>
      <c r="C2170" t="s">
        <v>354</v>
      </c>
      <c r="D2170" t="s">
        <v>50</v>
      </c>
      <c r="E2170" t="s">
        <v>359</v>
      </c>
      <c r="F2170" t="s">
        <v>347</v>
      </c>
      <c r="G2170">
        <v>65</v>
      </c>
      <c r="H2170" s="304">
        <v>0.794503524558549</v>
      </c>
    </row>
    <row r="2171" spans="1:8" x14ac:dyDescent="0.25">
      <c r="A2171" t="s">
        <v>146</v>
      </c>
      <c r="B2171" t="s">
        <v>354</v>
      </c>
      <c r="C2171" t="s">
        <v>354</v>
      </c>
      <c r="D2171" t="s">
        <v>50</v>
      </c>
      <c r="E2171" t="s">
        <v>359</v>
      </c>
      <c r="F2171" t="s">
        <v>348</v>
      </c>
      <c r="G2171">
        <v>65</v>
      </c>
      <c r="H2171" s="304">
        <v>0.794503524558549</v>
      </c>
    </row>
    <row r="2172" spans="1:8" x14ac:dyDescent="0.25">
      <c r="A2172" t="s">
        <v>146</v>
      </c>
      <c r="B2172" t="s">
        <v>354</v>
      </c>
      <c r="C2172" t="s">
        <v>354</v>
      </c>
      <c r="D2172" t="s">
        <v>51</v>
      </c>
      <c r="E2172" t="s">
        <v>359</v>
      </c>
      <c r="F2172" t="s">
        <v>340</v>
      </c>
      <c r="G2172">
        <v>66</v>
      </c>
      <c r="H2172" s="304">
        <v>1.0150027608927434</v>
      </c>
    </row>
    <row r="2173" spans="1:8" x14ac:dyDescent="0.25">
      <c r="A2173" t="s">
        <v>146</v>
      </c>
      <c r="B2173" t="s">
        <v>354</v>
      </c>
      <c r="C2173" t="s">
        <v>354</v>
      </c>
      <c r="D2173" t="s">
        <v>51</v>
      </c>
      <c r="E2173" t="s">
        <v>359</v>
      </c>
      <c r="F2173" t="s">
        <v>343</v>
      </c>
      <c r="G2173">
        <v>66</v>
      </c>
      <c r="H2173" s="304">
        <v>1.0150027608927434</v>
      </c>
    </row>
    <row r="2174" spans="1:8" x14ac:dyDescent="0.25">
      <c r="A2174" t="s">
        <v>146</v>
      </c>
      <c r="B2174" t="s">
        <v>354</v>
      </c>
      <c r="C2174" t="s">
        <v>354</v>
      </c>
      <c r="D2174" t="s">
        <v>51</v>
      </c>
      <c r="E2174" t="s">
        <v>359</v>
      </c>
      <c r="F2174" t="s">
        <v>344</v>
      </c>
      <c r="G2174">
        <v>66</v>
      </c>
      <c r="H2174" s="304">
        <v>0.67224064052180987</v>
      </c>
    </row>
    <row r="2175" spans="1:8" x14ac:dyDescent="0.25">
      <c r="A2175" t="s">
        <v>146</v>
      </c>
      <c r="B2175" t="s">
        <v>354</v>
      </c>
      <c r="C2175" t="s">
        <v>354</v>
      </c>
      <c r="D2175" t="s">
        <v>51</v>
      </c>
      <c r="E2175" t="s">
        <v>359</v>
      </c>
      <c r="F2175" t="s">
        <v>345</v>
      </c>
      <c r="G2175">
        <v>66</v>
      </c>
      <c r="H2175" s="304">
        <v>0.67224064052180987</v>
      </c>
    </row>
    <row r="2176" spans="1:8" x14ac:dyDescent="0.25">
      <c r="A2176" t="s">
        <v>146</v>
      </c>
      <c r="B2176" t="s">
        <v>354</v>
      </c>
      <c r="C2176" t="s">
        <v>354</v>
      </c>
      <c r="D2176" t="s">
        <v>51</v>
      </c>
      <c r="E2176" t="s">
        <v>359</v>
      </c>
      <c r="F2176" t="s">
        <v>346</v>
      </c>
      <c r="G2176">
        <v>66</v>
      </c>
      <c r="H2176" s="304">
        <v>0.73</v>
      </c>
    </row>
    <row r="2177" spans="1:8" x14ac:dyDescent="0.25">
      <c r="A2177" t="s">
        <v>146</v>
      </c>
      <c r="B2177" t="s">
        <v>354</v>
      </c>
      <c r="C2177" t="s">
        <v>354</v>
      </c>
      <c r="D2177" t="s">
        <v>51</v>
      </c>
      <c r="E2177" t="s">
        <v>359</v>
      </c>
      <c r="F2177" t="s">
        <v>347</v>
      </c>
      <c r="G2177">
        <v>66</v>
      </c>
      <c r="H2177" s="304">
        <v>0.49073566758092119</v>
      </c>
    </row>
    <row r="2178" spans="1:8" x14ac:dyDescent="0.25">
      <c r="A2178" t="s">
        <v>146</v>
      </c>
      <c r="B2178" t="s">
        <v>354</v>
      </c>
      <c r="C2178" t="s">
        <v>354</v>
      </c>
      <c r="D2178" t="s">
        <v>51</v>
      </c>
      <c r="E2178" t="s">
        <v>359</v>
      </c>
      <c r="F2178" t="s">
        <v>348</v>
      </c>
      <c r="G2178">
        <v>66</v>
      </c>
      <c r="H2178" s="304">
        <v>0.49073566758092119</v>
      </c>
    </row>
    <row r="2179" spans="1:8" x14ac:dyDescent="0.25">
      <c r="A2179" t="s">
        <v>146</v>
      </c>
      <c r="B2179" t="s">
        <v>354</v>
      </c>
      <c r="C2179" t="s">
        <v>354</v>
      </c>
      <c r="D2179" t="s">
        <v>93</v>
      </c>
      <c r="E2179" t="s">
        <v>359</v>
      </c>
      <c r="F2179" t="s">
        <v>340</v>
      </c>
      <c r="G2179">
        <v>67</v>
      </c>
      <c r="H2179" s="304">
        <v>3.458135964492433</v>
      </c>
    </row>
    <row r="2180" spans="1:8" x14ac:dyDescent="0.25">
      <c r="A2180" t="s">
        <v>146</v>
      </c>
      <c r="B2180" t="s">
        <v>354</v>
      </c>
      <c r="C2180" t="s">
        <v>354</v>
      </c>
      <c r="D2180" t="s">
        <v>93</v>
      </c>
      <c r="E2180" t="s">
        <v>359</v>
      </c>
      <c r="F2180" t="s">
        <v>341</v>
      </c>
      <c r="G2180">
        <v>67</v>
      </c>
      <c r="H2180" s="304">
        <v>0.83728350900000015</v>
      </c>
    </row>
    <row r="2181" spans="1:8" x14ac:dyDescent="0.25">
      <c r="A2181" t="s">
        <v>146</v>
      </c>
      <c r="B2181" t="s">
        <v>354</v>
      </c>
      <c r="C2181" t="s">
        <v>354</v>
      </c>
      <c r="D2181" t="s">
        <v>93</v>
      </c>
      <c r="E2181" t="s">
        <v>359</v>
      </c>
      <c r="F2181" t="s">
        <v>342</v>
      </c>
      <c r="G2181">
        <v>67</v>
      </c>
      <c r="H2181" s="304">
        <v>0.363504779</v>
      </c>
    </row>
    <row r="2182" spans="1:8" x14ac:dyDescent="0.25">
      <c r="A2182" t="s">
        <v>146</v>
      </c>
      <c r="B2182" t="s">
        <v>354</v>
      </c>
      <c r="C2182" t="s">
        <v>354</v>
      </c>
      <c r="D2182" t="s">
        <v>93</v>
      </c>
      <c r="E2182" t="s">
        <v>359</v>
      </c>
      <c r="F2182" t="s">
        <v>343</v>
      </c>
      <c r="G2182">
        <v>67</v>
      </c>
      <c r="H2182" s="304">
        <v>3.9319146944924337</v>
      </c>
    </row>
    <row r="2183" spans="1:8" x14ac:dyDescent="0.25">
      <c r="A2183" t="s">
        <v>146</v>
      </c>
      <c r="B2183" t="s">
        <v>354</v>
      </c>
      <c r="C2183" t="s">
        <v>354</v>
      </c>
      <c r="D2183" t="s">
        <v>93</v>
      </c>
      <c r="E2183" t="s">
        <v>359</v>
      </c>
      <c r="F2183" t="s">
        <v>344</v>
      </c>
      <c r="G2183">
        <v>67</v>
      </c>
      <c r="H2183" s="304">
        <v>3.9319146944924337</v>
      </c>
    </row>
    <row r="2184" spans="1:8" x14ac:dyDescent="0.25">
      <c r="A2184" t="s">
        <v>146</v>
      </c>
      <c r="B2184" t="s">
        <v>354</v>
      </c>
      <c r="C2184" t="s">
        <v>354</v>
      </c>
      <c r="D2184" t="s">
        <v>93</v>
      </c>
      <c r="E2184" t="s">
        <v>359</v>
      </c>
      <c r="F2184" t="s">
        <v>345</v>
      </c>
      <c r="G2184">
        <v>67</v>
      </c>
      <c r="H2184" s="304">
        <v>3.0946311854924331</v>
      </c>
    </row>
    <row r="2185" spans="1:8" x14ac:dyDescent="0.25">
      <c r="A2185" t="s">
        <v>146</v>
      </c>
      <c r="B2185" t="s">
        <v>354</v>
      </c>
      <c r="C2185" t="s">
        <v>354</v>
      </c>
      <c r="D2185" t="s">
        <v>93</v>
      </c>
      <c r="E2185" t="s">
        <v>359</v>
      </c>
      <c r="F2185" t="s">
        <v>346</v>
      </c>
      <c r="G2185">
        <v>67</v>
      </c>
      <c r="H2185" t="s">
        <v>53</v>
      </c>
    </row>
    <row r="2186" spans="1:8" x14ac:dyDescent="0.25">
      <c r="A2186" t="s">
        <v>146</v>
      </c>
      <c r="B2186" t="s">
        <v>354</v>
      </c>
      <c r="C2186" t="s">
        <v>354</v>
      </c>
      <c r="D2186" t="s">
        <v>93</v>
      </c>
      <c r="E2186" t="s">
        <v>359</v>
      </c>
      <c r="F2186" t="s">
        <v>347</v>
      </c>
      <c r="G2186">
        <v>67</v>
      </c>
      <c r="H2186" s="304">
        <v>1.1544559030777299</v>
      </c>
    </row>
    <row r="2187" spans="1:8" x14ac:dyDescent="0.25">
      <c r="A2187" t="s">
        <v>146</v>
      </c>
      <c r="B2187" t="s">
        <v>354</v>
      </c>
      <c r="C2187" t="s">
        <v>354</v>
      </c>
      <c r="D2187" t="s">
        <v>93</v>
      </c>
      <c r="E2187" t="s">
        <v>359</v>
      </c>
      <c r="F2187" t="s">
        <v>348</v>
      </c>
      <c r="G2187">
        <v>67</v>
      </c>
      <c r="H2187" s="304">
        <v>0.92838935564772984</v>
      </c>
    </row>
    <row r="2188" spans="1:8" x14ac:dyDescent="0.25">
      <c r="A2188" t="s">
        <v>146</v>
      </c>
      <c r="B2188" t="s">
        <v>354</v>
      </c>
      <c r="C2188" t="s">
        <v>354</v>
      </c>
      <c r="D2188" t="s">
        <v>94</v>
      </c>
      <c r="E2188" t="s">
        <v>359</v>
      </c>
      <c r="F2188" t="s">
        <v>340</v>
      </c>
      <c r="G2188">
        <v>68</v>
      </c>
      <c r="H2188" s="304">
        <v>6.3124980740500005</v>
      </c>
    </row>
    <row r="2189" spans="1:8" x14ac:dyDescent="0.25">
      <c r="A2189" t="s">
        <v>146</v>
      </c>
      <c r="B2189" t="s">
        <v>354</v>
      </c>
      <c r="C2189" t="s">
        <v>354</v>
      </c>
      <c r="D2189" t="s">
        <v>94</v>
      </c>
      <c r="E2189" t="s">
        <v>359</v>
      </c>
      <c r="F2189" t="s">
        <v>343</v>
      </c>
      <c r="G2189">
        <v>68</v>
      </c>
      <c r="H2189" s="304">
        <v>6.3124980740500005</v>
      </c>
    </row>
    <row r="2190" spans="1:8" x14ac:dyDescent="0.25">
      <c r="A2190" t="s">
        <v>146</v>
      </c>
      <c r="B2190" t="s">
        <v>354</v>
      </c>
      <c r="C2190" t="s">
        <v>354</v>
      </c>
      <c r="D2190" t="s">
        <v>94</v>
      </c>
      <c r="E2190" t="s">
        <v>359</v>
      </c>
      <c r="F2190" t="s">
        <v>344</v>
      </c>
      <c r="G2190">
        <v>68</v>
      </c>
      <c r="H2190" s="304">
        <v>6.3124980740500005</v>
      </c>
    </row>
    <row r="2191" spans="1:8" x14ac:dyDescent="0.25">
      <c r="A2191" t="s">
        <v>146</v>
      </c>
      <c r="B2191" t="s">
        <v>354</v>
      </c>
      <c r="C2191" t="s">
        <v>354</v>
      </c>
      <c r="D2191" t="s">
        <v>94</v>
      </c>
      <c r="E2191" t="s">
        <v>359</v>
      </c>
      <c r="F2191" t="s">
        <v>345</v>
      </c>
      <c r="G2191">
        <v>68</v>
      </c>
      <c r="H2191" s="304">
        <v>6.3124980740500005</v>
      </c>
    </row>
    <row r="2192" spans="1:8" x14ac:dyDescent="0.25">
      <c r="A2192" t="s">
        <v>146</v>
      </c>
      <c r="B2192" t="s">
        <v>354</v>
      </c>
      <c r="C2192" t="s">
        <v>354</v>
      </c>
      <c r="D2192" t="s">
        <v>94</v>
      </c>
      <c r="E2192" t="s">
        <v>359</v>
      </c>
      <c r="F2192" t="s">
        <v>346</v>
      </c>
      <c r="G2192">
        <v>68</v>
      </c>
      <c r="H2192" s="304">
        <v>5.3999999999999999E-2</v>
      </c>
    </row>
    <row r="2193" spans="1:8" x14ac:dyDescent="0.25">
      <c r="A2193" t="s">
        <v>146</v>
      </c>
      <c r="B2193" t="s">
        <v>354</v>
      </c>
      <c r="C2193" t="s">
        <v>354</v>
      </c>
      <c r="D2193" t="s">
        <v>94</v>
      </c>
      <c r="E2193" t="s">
        <v>359</v>
      </c>
      <c r="F2193" t="s">
        <v>347</v>
      </c>
      <c r="G2193">
        <v>68</v>
      </c>
      <c r="H2193" s="304">
        <v>0.34087489599870002</v>
      </c>
    </row>
    <row r="2194" spans="1:8" x14ac:dyDescent="0.25">
      <c r="A2194" t="s">
        <v>146</v>
      </c>
      <c r="B2194" t="s">
        <v>354</v>
      </c>
      <c r="C2194" t="s">
        <v>354</v>
      </c>
      <c r="D2194" t="s">
        <v>94</v>
      </c>
      <c r="E2194" t="s">
        <v>359</v>
      </c>
      <c r="F2194" t="s">
        <v>348</v>
      </c>
      <c r="G2194">
        <v>68</v>
      </c>
      <c r="H2194" s="304">
        <v>0.34087489599870002</v>
      </c>
    </row>
    <row r="2195" spans="1:8" x14ac:dyDescent="0.25">
      <c r="A2195" t="s">
        <v>146</v>
      </c>
      <c r="B2195" t="s">
        <v>354</v>
      </c>
      <c r="C2195" t="s">
        <v>354</v>
      </c>
      <c r="D2195" t="s">
        <v>55</v>
      </c>
      <c r="E2195" t="s">
        <v>359</v>
      </c>
      <c r="F2195" t="s">
        <v>340</v>
      </c>
      <c r="G2195">
        <v>69</v>
      </c>
      <c r="H2195" s="304">
        <v>7.4490980890978884</v>
      </c>
    </row>
    <row r="2196" spans="1:8" x14ac:dyDescent="0.25">
      <c r="A2196" t="s">
        <v>146</v>
      </c>
      <c r="B2196" t="s">
        <v>354</v>
      </c>
      <c r="C2196" t="s">
        <v>354</v>
      </c>
      <c r="D2196" t="s">
        <v>55</v>
      </c>
      <c r="E2196" t="s">
        <v>359</v>
      </c>
      <c r="F2196" t="s">
        <v>341</v>
      </c>
      <c r="G2196">
        <v>69</v>
      </c>
      <c r="H2196" s="304">
        <v>6.5230811E-2</v>
      </c>
    </row>
    <row r="2197" spans="1:8" x14ac:dyDescent="0.25">
      <c r="A2197" t="s">
        <v>146</v>
      </c>
      <c r="B2197" t="s">
        <v>354</v>
      </c>
      <c r="C2197" t="s">
        <v>354</v>
      </c>
      <c r="D2197" t="s">
        <v>55</v>
      </c>
      <c r="E2197" t="s">
        <v>359</v>
      </c>
      <c r="F2197" t="s">
        <v>342</v>
      </c>
      <c r="G2197">
        <v>69</v>
      </c>
      <c r="H2197" s="304">
        <v>0.19436078599999998</v>
      </c>
    </row>
    <row r="2198" spans="1:8" x14ac:dyDescent="0.25">
      <c r="A2198" t="s">
        <v>146</v>
      </c>
      <c r="B2198" t="s">
        <v>354</v>
      </c>
      <c r="C2198" t="s">
        <v>354</v>
      </c>
      <c r="D2198" t="s">
        <v>55</v>
      </c>
      <c r="E2198" t="s">
        <v>359</v>
      </c>
      <c r="F2198" t="s">
        <v>343</v>
      </c>
      <c r="G2198">
        <v>69</v>
      </c>
      <c r="H2198" s="304">
        <v>7.3199681140978887</v>
      </c>
    </row>
    <row r="2199" spans="1:8" x14ac:dyDescent="0.25">
      <c r="A2199" t="s">
        <v>146</v>
      </c>
      <c r="B2199" t="s">
        <v>354</v>
      </c>
      <c r="C2199" t="s">
        <v>354</v>
      </c>
      <c r="D2199" t="s">
        <v>55</v>
      </c>
      <c r="E2199" t="s">
        <v>359</v>
      </c>
      <c r="F2199" t="s">
        <v>344</v>
      </c>
      <c r="G2199">
        <v>69</v>
      </c>
      <c r="H2199" s="304">
        <v>7.3199681140978887</v>
      </c>
    </row>
    <row r="2200" spans="1:8" x14ac:dyDescent="0.25">
      <c r="A2200" t="s">
        <v>146</v>
      </c>
      <c r="B2200" t="s">
        <v>354</v>
      </c>
      <c r="C2200" t="s">
        <v>354</v>
      </c>
      <c r="D2200" t="s">
        <v>55</v>
      </c>
      <c r="E2200" t="s">
        <v>359</v>
      </c>
      <c r="F2200" t="s">
        <v>345</v>
      </c>
      <c r="G2200">
        <v>69</v>
      </c>
      <c r="H2200" s="304">
        <v>7.3199681140978887</v>
      </c>
    </row>
    <row r="2201" spans="1:8" x14ac:dyDescent="0.25">
      <c r="A2201" t="s">
        <v>146</v>
      </c>
      <c r="B2201" t="s">
        <v>354</v>
      </c>
      <c r="C2201" t="s">
        <v>354</v>
      </c>
      <c r="D2201" t="s">
        <v>55</v>
      </c>
      <c r="E2201" t="s">
        <v>359</v>
      </c>
      <c r="F2201" t="s">
        <v>346</v>
      </c>
      <c r="G2201">
        <v>69</v>
      </c>
      <c r="H2201" s="304">
        <v>0.155</v>
      </c>
    </row>
    <row r="2202" spans="1:8" x14ac:dyDescent="0.25">
      <c r="A2202" t="s">
        <v>146</v>
      </c>
      <c r="B2202" t="s">
        <v>354</v>
      </c>
      <c r="C2202" t="s">
        <v>354</v>
      </c>
      <c r="D2202" t="s">
        <v>55</v>
      </c>
      <c r="E2202" t="s">
        <v>359</v>
      </c>
      <c r="F2202" t="s">
        <v>347</v>
      </c>
      <c r="G2202">
        <v>69</v>
      </c>
      <c r="H2202" s="304">
        <v>1.1345950576851727</v>
      </c>
    </row>
    <row r="2203" spans="1:8" x14ac:dyDescent="0.25">
      <c r="A2203" t="s">
        <v>146</v>
      </c>
      <c r="B2203" t="s">
        <v>354</v>
      </c>
      <c r="C2203" t="s">
        <v>354</v>
      </c>
      <c r="D2203" t="s">
        <v>55</v>
      </c>
      <c r="E2203" t="s">
        <v>359</v>
      </c>
      <c r="F2203" t="s">
        <v>348</v>
      </c>
      <c r="G2203">
        <v>69</v>
      </c>
      <c r="H2203" s="304">
        <v>1.1345950576851727</v>
      </c>
    </row>
    <row r="2204" spans="1:8" x14ac:dyDescent="0.25">
      <c r="A2204" t="s">
        <v>146</v>
      </c>
      <c r="B2204" t="s">
        <v>354</v>
      </c>
      <c r="C2204" t="s">
        <v>354</v>
      </c>
      <c r="D2204" t="s">
        <v>56</v>
      </c>
      <c r="E2204" t="s">
        <v>359</v>
      </c>
      <c r="F2204" t="s">
        <v>340</v>
      </c>
      <c r="G2204">
        <v>70</v>
      </c>
      <c r="H2204" s="304">
        <v>0</v>
      </c>
    </row>
    <row r="2205" spans="1:8" x14ac:dyDescent="0.25">
      <c r="A2205" t="s">
        <v>146</v>
      </c>
      <c r="B2205" t="s">
        <v>354</v>
      </c>
      <c r="C2205" t="s">
        <v>354</v>
      </c>
      <c r="D2205" t="s">
        <v>56</v>
      </c>
      <c r="E2205" t="s">
        <v>359</v>
      </c>
      <c r="F2205" t="s">
        <v>341</v>
      </c>
      <c r="G2205">
        <v>70</v>
      </c>
      <c r="H2205" s="304">
        <v>0.34188130500000002</v>
      </c>
    </row>
    <row r="2206" spans="1:8" x14ac:dyDescent="0.25">
      <c r="A2206" t="s">
        <v>146</v>
      </c>
      <c r="B2206" t="s">
        <v>354</v>
      </c>
      <c r="C2206" t="s">
        <v>354</v>
      </c>
      <c r="D2206" t="s">
        <v>56</v>
      </c>
      <c r="E2206" t="s">
        <v>359</v>
      </c>
      <c r="F2206" t="s">
        <v>342</v>
      </c>
      <c r="G2206">
        <v>70</v>
      </c>
      <c r="H2206" s="304">
        <v>1.0306693999999998E-2</v>
      </c>
    </row>
    <row r="2207" spans="1:8" x14ac:dyDescent="0.25">
      <c r="A2207" t="s">
        <v>146</v>
      </c>
      <c r="B2207" t="s">
        <v>354</v>
      </c>
      <c r="C2207" t="s">
        <v>354</v>
      </c>
      <c r="D2207" t="s">
        <v>56</v>
      </c>
      <c r="E2207" t="s">
        <v>359</v>
      </c>
      <c r="F2207" t="s">
        <v>343</v>
      </c>
      <c r="G2207">
        <v>70</v>
      </c>
      <c r="H2207" s="304">
        <v>0.33157461100000002</v>
      </c>
    </row>
    <row r="2208" spans="1:8" x14ac:dyDescent="0.25">
      <c r="A2208" t="s">
        <v>146</v>
      </c>
      <c r="B2208" t="s">
        <v>354</v>
      </c>
      <c r="C2208" t="s">
        <v>354</v>
      </c>
      <c r="D2208" t="s">
        <v>56</v>
      </c>
      <c r="E2208" t="s">
        <v>359</v>
      </c>
      <c r="F2208" t="s">
        <v>344</v>
      </c>
      <c r="G2208">
        <v>70</v>
      </c>
      <c r="H2208" s="304">
        <v>0.33157461100000002</v>
      </c>
    </row>
    <row r="2209" spans="1:8" x14ac:dyDescent="0.25">
      <c r="A2209" t="s">
        <v>146</v>
      </c>
      <c r="B2209" t="s">
        <v>354</v>
      </c>
      <c r="C2209" t="s">
        <v>354</v>
      </c>
      <c r="D2209" t="s">
        <v>56</v>
      </c>
      <c r="E2209" t="s">
        <v>359</v>
      </c>
      <c r="F2209" t="s">
        <v>345</v>
      </c>
      <c r="G2209">
        <v>70</v>
      </c>
      <c r="H2209" s="304">
        <v>0</v>
      </c>
    </row>
    <row r="2210" spans="1:8" x14ac:dyDescent="0.25">
      <c r="A2210" t="s">
        <v>146</v>
      </c>
      <c r="B2210" t="s">
        <v>354</v>
      </c>
      <c r="C2210" t="s">
        <v>354</v>
      </c>
      <c r="D2210" t="s">
        <v>56</v>
      </c>
      <c r="E2210" t="s">
        <v>359</v>
      </c>
      <c r="F2210" t="s">
        <v>346</v>
      </c>
      <c r="G2210">
        <v>70</v>
      </c>
      <c r="H2210" s="304">
        <v>7.4999999999999997E-2</v>
      </c>
    </row>
    <row r="2211" spans="1:8" x14ac:dyDescent="0.25">
      <c r="A2211" t="s">
        <v>146</v>
      </c>
      <c r="B2211" t="s">
        <v>354</v>
      </c>
      <c r="C2211" t="s">
        <v>354</v>
      </c>
      <c r="D2211" t="s">
        <v>56</v>
      </c>
      <c r="E2211" t="s">
        <v>359</v>
      </c>
      <c r="F2211" t="s">
        <v>347</v>
      </c>
      <c r="G2211">
        <v>70</v>
      </c>
      <c r="H2211" s="304">
        <v>2.4868095825000002E-2</v>
      </c>
    </row>
    <row r="2212" spans="1:8" x14ac:dyDescent="0.25">
      <c r="A2212" t="s">
        <v>146</v>
      </c>
      <c r="B2212" t="s">
        <v>354</v>
      </c>
      <c r="C2212" t="s">
        <v>354</v>
      </c>
      <c r="D2212" t="s">
        <v>56</v>
      </c>
      <c r="E2212" t="s">
        <v>359</v>
      </c>
      <c r="F2212" t="s">
        <v>348</v>
      </c>
      <c r="G2212">
        <v>70</v>
      </c>
      <c r="H2212" s="304">
        <v>0</v>
      </c>
    </row>
    <row r="2213" spans="1:8" x14ac:dyDescent="0.25">
      <c r="A2213" t="s">
        <v>146</v>
      </c>
      <c r="B2213" t="s">
        <v>354</v>
      </c>
      <c r="C2213" t="s">
        <v>354</v>
      </c>
      <c r="D2213" t="s">
        <v>57</v>
      </c>
      <c r="E2213" t="s">
        <v>359</v>
      </c>
      <c r="F2213" t="s">
        <v>340</v>
      </c>
      <c r="G2213">
        <v>71</v>
      </c>
      <c r="H2213" s="304">
        <v>6.9127032373363466</v>
      </c>
    </row>
    <row r="2214" spans="1:8" x14ac:dyDescent="0.25">
      <c r="A2214" t="s">
        <v>146</v>
      </c>
      <c r="B2214" t="s">
        <v>354</v>
      </c>
      <c r="C2214" t="s">
        <v>354</v>
      </c>
      <c r="D2214" t="s">
        <v>57</v>
      </c>
      <c r="E2214" t="s">
        <v>359</v>
      </c>
      <c r="F2214" t="s">
        <v>341</v>
      </c>
      <c r="G2214">
        <v>71</v>
      </c>
      <c r="H2214" s="304">
        <v>1.1687983700000002</v>
      </c>
    </row>
    <row r="2215" spans="1:8" x14ac:dyDescent="0.25">
      <c r="A2215" t="s">
        <v>146</v>
      </c>
      <c r="B2215" t="s">
        <v>354</v>
      </c>
      <c r="C2215" t="s">
        <v>354</v>
      </c>
      <c r="D2215" t="s">
        <v>57</v>
      </c>
      <c r="E2215" t="s">
        <v>359</v>
      </c>
      <c r="F2215" t="s">
        <v>342</v>
      </c>
      <c r="G2215">
        <v>71</v>
      </c>
      <c r="H2215" s="304">
        <v>0.22152837999999997</v>
      </c>
    </row>
    <row r="2216" spans="1:8" x14ac:dyDescent="0.25">
      <c r="A2216" t="s">
        <v>146</v>
      </c>
      <c r="B2216" t="s">
        <v>354</v>
      </c>
      <c r="C2216" t="s">
        <v>354</v>
      </c>
      <c r="D2216" t="s">
        <v>57</v>
      </c>
      <c r="E2216" t="s">
        <v>359</v>
      </c>
      <c r="F2216" t="s">
        <v>343</v>
      </c>
      <c r="G2216">
        <v>71</v>
      </c>
      <c r="H2216" s="304">
        <v>7.8599732273363463</v>
      </c>
    </row>
    <row r="2217" spans="1:8" x14ac:dyDescent="0.25">
      <c r="A2217" t="s">
        <v>146</v>
      </c>
      <c r="B2217" t="s">
        <v>354</v>
      </c>
      <c r="C2217" t="s">
        <v>354</v>
      </c>
      <c r="D2217" t="s">
        <v>57</v>
      </c>
      <c r="E2217" t="s">
        <v>359</v>
      </c>
      <c r="F2217" t="s">
        <v>344</v>
      </c>
      <c r="G2217">
        <v>71</v>
      </c>
      <c r="H2217" s="304">
        <v>7.8599732273363463</v>
      </c>
    </row>
    <row r="2218" spans="1:8" x14ac:dyDescent="0.25">
      <c r="A2218" t="s">
        <v>146</v>
      </c>
      <c r="B2218" t="s">
        <v>354</v>
      </c>
      <c r="C2218" t="s">
        <v>354</v>
      </c>
      <c r="D2218" t="s">
        <v>57</v>
      </c>
      <c r="E2218" t="s">
        <v>359</v>
      </c>
      <c r="F2218" t="s">
        <v>345</v>
      </c>
      <c r="G2218">
        <v>71</v>
      </c>
      <c r="H2218" s="304">
        <v>6.691174857336347</v>
      </c>
    </row>
    <row r="2219" spans="1:8" x14ac:dyDescent="0.25">
      <c r="A2219" t="s">
        <v>146</v>
      </c>
      <c r="B2219" t="s">
        <v>354</v>
      </c>
      <c r="C2219" t="s">
        <v>354</v>
      </c>
      <c r="D2219" t="s">
        <v>57</v>
      </c>
      <c r="E2219" t="s">
        <v>359</v>
      </c>
      <c r="F2219" t="s">
        <v>346</v>
      </c>
      <c r="G2219">
        <v>71</v>
      </c>
      <c r="H2219" s="304">
        <v>7.9000000000000001E-2</v>
      </c>
    </row>
    <row r="2220" spans="1:8" x14ac:dyDescent="0.25">
      <c r="A2220" t="s">
        <v>146</v>
      </c>
      <c r="B2220" t="s">
        <v>354</v>
      </c>
      <c r="C2220" t="s">
        <v>354</v>
      </c>
      <c r="D2220" t="s">
        <v>57</v>
      </c>
      <c r="E2220" t="s">
        <v>359</v>
      </c>
      <c r="F2220" t="s">
        <v>347</v>
      </c>
      <c r="G2220">
        <v>71</v>
      </c>
      <c r="H2220" s="304">
        <v>0.62093788495957136</v>
      </c>
    </row>
    <row r="2221" spans="1:8" x14ac:dyDescent="0.25">
      <c r="A2221" t="s">
        <v>146</v>
      </c>
      <c r="B2221" t="s">
        <v>354</v>
      </c>
      <c r="C2221" t="s">
        <v>354</v>
      </c>
      <c r="D2221" t="s">
        <v>57</v>
      </c>
      <c r="E2221" t="s">
        <v>359</v>
      </c>
      <c r="F2221" t="s">
        <v>348</v>
      </c>
      <c r="G2221">
        <v>71</v>
      </c>
      <c r="H2221" s="304">
        <v>0.52860281372957141</v>
      </c>
    </row>
    <row r="2222" spans="1:8" x14ac:dyDescent="0.25">
      <c r="A2222" t="s">
        <v>146</v>
      </c>
      <c r="B2222" t="s">
        <v>354</v>
      </c>
      <c r="C2222" t="s">
        <v>354</v>
      </c>
      <c r="D2222" t="s">
        <v>58</v>
      </c>
      <c r="E2222" t="s">
        <v>359</v>
      </c>
      <c r="F2222" t="s">
        <v>340</v>
      </c>
      <c r="G2222">
        <v>72</v>
      </c>
      <c r="H2222" s="304">
        <v>3.5836908888296324</v>
      </c>
    </row>
    <row r="2223" spans="1:8" x14ac:dyDescent="0.25">
      <c r="A2223" t="s">
        <v>146</v>
      </c>
      <c r="B2223" t="s">
        <v>354</v>
      </c>
      <c r="C2223" t="s">
        <v>354</v>
      </c>
      <c r="D2223" t="s">
        <v>58</v>
      </c>
      <c r="E2223" t="s">
        <v>359</v>
      </c>
      <c r="F2223" t="s">
        <v>341</v>
      </c>
      <c r="G2223">
        <v>72</v>
      </c>
      <c r="H2223" s="304">
        <v>1.3356146099999997</v>
      </c>
    </row>
    <row r="2224" spans="1:8" x14ac:dyDescent="0.25">
      <c r="A2224" t="s">
        <v>146</v>
      </c>
      <c r="B2224" t="s">
        <v>354</v>
      </c>
      <c r="C2224" t="s">
        <v>354</v>
      </c>
      <c r="D2224" t="s">
        <v>58</v>
      </c>
      <c r="E2224" t="s">
        <v>359</v>
      </c>
      <c r="F2224" t="s">
        <v>342</v>
      </c>
      <c r="G2224">
        <v>72</v>
      </c>
      <c r="H2224" s="304">
        <v>0.24801764999999998</v>
      </c>
    </row>
    <row r="2225" spans="1:8" x14ac:dyDescent="0.25">
      <c r="A2225" t="s">
        <v>146</v>
      </c>
      <c r="B2225" t="s">
        <v>354</v>
      </c>
      <c r="C2225" t="s">
        <v>354</v>
      </c>
      <c r="D2225" t="s">
        <v>58</v>
      </c>
      <c r="E2225" t="s">
        <v>359</v>
      </c>
      <c r="F2225" t="s">
        <v>343</v>
      </c>
      <c r="G2225">
        <v>72</v>
      </c>
      <c r="H2225" s="304">
        <v>4.6712878488296319</v>
      </c>
    </row>
    <row r="2226" spans="1:8" x14ac:dyDescent="0.25">
      <c r="A2226" t="s">
        <v>146</v>
      </c>
      <c r="B2226" t="s">
        <v>354</v>
      </c>
      <c r="C2226" t="s">
        <v>354</v>
      </c>
      <c r="D2226" t="s">
        <v>58</v>
      </c>
      <c r="E2226" t="s">
        <v>359</v>
      </c>
      <c r="F2226" t="s">
        <v>344</v>
      </c>
      <c r="G2226">
        <v>72</v>
      </c>
      <c r="H2226" s="304">
        <v>1.4948121116254822</v>
      </c>
    </row>
    <row r="2227" spans="1:8" x14ac:dyDescent="0.25">
      <c r="A2227" t="s">
        <v>146</v>
      </c>
      <c r="B2227" t="s">
        <v>354</v>
      </c>
      <c r="C2227" t="s">
        <v>354</v>
      </c>
      <c r="D2227" t="s">
        <v>58</v>
      </c>
      <c r="E2227" t="s">
        <v>359</v>
      </c>
      <c r="F2227" t="s">
        <v>345</v>
      </c>
      <c r="G2227">
        <v>72</v>
      </c>
      <c r="H2227" s="304">
        <v>1.4948121116254822</v>
      </c>
    </row>
    <row r="2228" spans="1:8" ht="60" x14ac:dyDescent="0.25">
      <c r="A2228" t="s">
        <v>146</v>
      </c>
      <c r="B2228" t="s">
        <v>354</v>
      </c>
      <c r="C2228" t="s">
        <v>354</v>
      </c>
      <c r="D2228" t="s">
        <v>58</v>
      </c>
      <c r="E2228" t="s">
        <v>359</v>
      </c>
      <c r="F2228" t="s">
        <v>346</v>
      </c>
      <c r="G2228">
        <v>72</v>
      </c>
      <c r="H2228" s="305" t="s">
        <v>95</v>
      </c>
    </row>
    <row r="2229" spans="1:8" x14ac:dyDescent="0.25">
      <c r="A2229" t="s">
        <v>146</v>
      </c>
      <c r="B2229" t="s">
        <v>354</v>
      </c>
      <c r="C2229" t="s">
        <v>354</v>
      </c>
      <c r="D2229" t="s">
        <v>58</v>
      </c>
      <c r="E2229" t="s">
        <v>359</v>
      </c>
      <c r="F2229" t="s">
        <v>347</v>
      </c>
      <c r="G2229">
        <v>72</v>
      </c>
      <c r="H2229" s="304">
        <v>0.15994489594392661</v>
      </c>
    </row>
    <row r="2230" spans="1:8" x14ac:dyDescent="0.25">
      <c r="A2230" t="s">
        <v>146</v>
      </c>
      <c r="B2230" t="s">
        <v>354</v>
      </c>
      <c r="C2230" t="s">
        <v>354</v>
      </c>
      <c r="D2230" t="s">
        <v>58</v>
      </c>
      <c r="E2230" t="s">
        <v>359</v>
      </c>
      <c r="F2230" t="s">
        <v>348</v>
      </c>
      <c r="G2230">
        <v>72</v>
      </c>
      <c r="H2230" s="304">
        <v>0.15994489594392661</v>
      </c>
    </row>
    <row r="2231" spans="1:8" x14ac:dyDescent="0.25">
      <c r="A2231" t="s">
        <v>201</v>
      </c>
      <c r="B2231" t="s">
        <v>201</v>
      </c>
      <c r="C2231" t="s">
        <v>201</v>
      </c>
      <c r="D2231" t="s">
        <v>96</v>
      </c>
      <c r="E2231" t="s">
        <v>359</v>
      </c>
      <c r="F2231" t="s">
        <v>340</v>
      </c>
      <c r="G2231">
        <v>76</v>
      </c>
      <c r="H2231" s="304">
        <v>0.39800000000000002</v>
      </c>
    </row>
    <row r="2232" spans="1:8" x14ac:dyDescent="0.25">
      <c r="A2232" t="s">
        <v>201</v>
      </c>
      <c r="B2232" t="s">
        <v>201</v>
      </c>
      <c r="C2232" t="s">
        <v>201</v>
      </c>
      <c r="D2232" t="s">
        <v>96</v>
      </c>
      <c r="E2232" t="s">
        <v>359</v>
      </c>
      <c r="F2232" t="s">
        <v>341</v>
      </c>
      <c r="G2232">
        <v>76</v>
      </c>
      <c r="H2232" s="304">
        <v>0.24686990099999997</v>
      </c>
    </row>
    <row r="2233" spans="1:8" x14ac:dyDescent="0.25">
      <c r="A2233" t="s">
        <v>201</v>
      </c>
      <c r="B2233" t="s">
        <v>201</v>
      </c>
      <c r="C2233" t="s">
        <v>201</v>
      </c>
      <c r="D2233" t="s">
        <v>96</v>
      </c>
      <c r="E2233" t="s">
        <v>359</v>
      </c>
      <c r="F2233" t="s">
        <v>342</v>
      </c>
      <c r="G2233">
        <v>76</v>
      </c>
      <c r="H2233" s="304">
        <v>0.17102798799999999</v>
      </c>
    </row>
    <row r="2234" spans="1:8" x14ac:dyDescent="0.25">
      <c r="A2234" t="s">
        <v>201</v>
      </c>
      <c r="B2234" t="s">
        <v>201</v>
      </c>
      <c r="C2234" t="s">
        <v>201</v>
      </c>
      <c r="D2234" t="s">
        <v>96</v>
      </c>
      <c r="E2234" t="s">
        <v>359</v>
      </c>
      <c r="F2234" t="s">
        <v>343</v>
      </c>
      <c r="G2234">
        <v>76</v>
      </c>
      <c r="H2234" s="304">
        <v>0.473841913</v>
      </c>
    </row>
    <row r="2235" spans="1:8" x14ac:dyDescent="0.25">
      <c r="A2235" t="s">
        <v>201</v>
      </c>
      <c r="B2235" t="s">
        <v>201</v>
      </c>
      <c r="C2235" t="s">
        <v>201</v>
      </c>
      <c r="D2235" t="s">
        <v>96</v>
      </c>
      <c r="E2235" t="s">
        <v>359</v>
      </c>
      <c r="F2235" t="s">
        <v>344</v>
      </c>
      <c r="G2235">
        <v>76</v>
      </c>
      <c r="H2235" s="304">
        <v>0.473841913</v>
      </c>
    </row>
    <row r="2236" spans="1:8" x14ac:dyDescent="0.25">
      <c r="A2236" t="s">
        <v>201</v>
      </c>
      <c r="B2236" t="s">
        <v>201</v>
      </c>
      <c r="C2236" t="s">
        <v>201</v>
      </c>
      <c r="D2236" t="s">
        <v>96</v>
      </c>
      <c r="E2236" t="s">
        <v>359</v>
      </c>
      <c r="F2236" t="s">
        <v>345</v>
      </c>
      <c r="G2236">
        <v>76</v>
      </c>
      <c r="H2236" s="304">
        <v>0.39800000000000002</v>
      </c>
    </row>
    <row r="2237" spans="1:8" x14ac:dyDescent="0.25">
      <c r="A2237" t="s">
        <v>201</v>
      </c>
      <c r="B2237" t="s">
        <v>201</v>
      </c>
      <c r="C2237" t="s">
        <v>201</v>
      </c>
      <c r="D2237" t="s">
        <v>96</v>
      </c>
      <c r="E2237" t="s">
        <v>359</v>
      </c>
      <c r="F2237" t="s">
        <v>346</v>
      </c>
      <c r="G2237">
        <v>76</v>
      </c>
      <c r="H2237" s="304">
        <v>0.65</v>
      </c>
    </row>
    <row r="2238" spans="1:8" x14ac:dyDescent="0.25">
      <c r="A2238" t="s">
        <v>201</v>
      </c>
      <c r="B2238" t="s">
        <v>201</v>
      </c>
      <c r="C2238" t="s">
        <v>201</v>
      </c>
      <c r="D2238" t="s">
        <v>96</v>
      </c>
      <c r="E2238" t="s">
        <v>359</v>
      </c>
      <c r="F2238" t="s">
        <v>347</v>
      </c>
      <c r="G2238">
        <v>76</v>
      </c>
      <c r="H2238" s="304">
        <v>0.30799724345000001</v>
      </c>
    </row>
    <row r="2239" spans="1:8" x14ac:dyDescent="0.25">
      <c r="A2239" t="s">
        <v>201</v>
      </c>
      <c r="B2239" t="s">
        <v>201</v>
      </c>
      <c r="C2239" t="s">
        <v>201</v>
      </c>
      <c r="D2239" t="s">
        <v>96</v>
      </c>
      <c r="E2239" t="s">
        <v>359</v>
      </c>
      <c r="F2239" t="s">
        <v>348</v>
      </c>
      <c r="G2239">
        <v>76</v>
      </c>
      <c r="H2239" s="304">
        <v>0.25870000000000004</v>
      </c>
    </row>
    <row r="2240" spans="1:8" x14ac:dyDescent="0.25">
      <c r="A2240" t="s">
        <v>201</v>
      </c>
      <c r="B2240" t="s">
        <v>201</v>
      </c>
      <c r="C2240" t="s">
        <v>201</v>
      </c>
      <c r="D2240" t="s">
        <v>97</v>
      </c>
      <c r="E2240" t="s">
        <v>359</v>
      </c>
      <c r="F2240" t="s">
        <v>340</v>
      </c>
      <c r="G2240">
        <v>77</v>
      </c>
      <c r="H2240" s="304">
        <v>1.9929000000000001</v>
      </c>
    </row>
    <row r="2241" spans="1:8" x14ac:dyDescent="0.25">
      <c r="A2241" t="s">
        <v>201</v>
      </c>
      <c r="B2241" t="s">
        <v>201</v>
      </c>
      <c r="C2241" t="s">
        <v>201</v>
      </c>
      <c r="D2241" t="s">
        <v>97</v>
      </c>
      <c r="E2241" t="s">
        <v>359</v>
      </c>
      <c r="F2241" t="s">
        <v>341</v>
      </c>
      <c r="G2241">
        <v>77</v>
      </c>
      <c r="H2241" s="304">
        <v>0.112072054</v>
      </c>
    </row>
    <row r="2242" spans="1:8" x14ac:dyDescent="0.25">
      <c r="A2242" t="s">
        <v>201</v>
      </c>
      <c r="B2242" t="s">
        <v>201</v>
      </c>
      <c r="C2242" t="s">
        <v>201</v>
      </c>
      <c r="D2242" t="s">
        <v>97</v>
      </c>
      <c r="E2242" t="s">
        <v>359</v>
      </c>
      <c r="F2242" t="s">
        <v>342</v>
      </c>
      <c r="G2242">
        <v>77</v>
      </c>
      <c r="H2242" s="304">
        <v>0.76799465499999997</v>
      </c>
    </row>
    <row r="2243" spans="1:8" x14ac:dyDescent="0.25">
      <c r="A2243" t="s">
        <v>201</v>
      </c>
      <c r="B2243" t="s">
        <v>201</v>
      </c>
      <c r="C2243" t="s">
        <v>201</v>
      </c>
      <c r="D2243" t="s">
        <v>97</v>
      </c>
      <c r="E2243" t="s">
        <v>359</v>
      </c>
      <c r="F2243" t="s">
        <v>343</v>
      </c>
      <c r="G2243">
        <v>77</v>
      </c>
      <c r="H2243" s="304">
        <v>1.3369773990000002</v>
      </c>
    </row>
    <row r="2244" spans="1:8" x14ac:dyDescent="0.25">
      <c r="A2244" t="s">
        <v>201</v>
      </c>
      <c r="B2244" t="s">
        <v>201</v>
      </c>
      <c r="C2244" t="s">
        <v>201</v>
      </c>
      <c r="D2244" t="s">
        <v>97</v>
      </c>
      <c r="E2244" t="s">
        <v>359</v>
      </c>
      <c r="F2244" t="s">
        <v>344</v>
      </c>
      <c r="G2244">
        <v>77</v>
      </c>
      <c r="H2244" s="304">
        <v>0.57699999999999996</v>
      </c>
    </row>
    <row r="2245" spans="1:8" x14ac:dyDescent="0.25">
      <c r="A2245" t="s">
        <v>201</v>
      </c>
      <c r="B2245" t="s">
        <v>201</v>
      </c>
      <c r="C2245" t="s">
        <v>201</v>
      </c>
      <c r="D2245" t="s">
        <v>97</v>
      </c>
      <c r="E2245" t="s">
        <v>359</v>
      </c>
      <c r="F2245" t="s">
        <v>345</v>
      </c>
      <c r="G2245">
        <v>77</v>
      </c>
      <c r="H2245" s="304">
        <v>0.57699999999999996</v>
      </c>
    </row>
    <row r="2246" spans="1:8" x14ac:dyDescent="0.25">
      <c r="A2246" t="s">
        <v>201</v>
      </c>
      <c r="B2246" t="s">
        <v>201</v>
      </c>
      <c r="C2246" t="s">
        <v>201</v>
      </c>
      <c r="D2246" t="s">
        <v>97</v>
      </c>
      <c r="E2246" t="s">
        <v>359</v>
      </c>
      <c r="F2246" t="s">
        <v>346</v>
      </c>
      <c r="G2246">
        <v>77</v>
      </c>
      <c r="H2246" s="304">
        <v>0.125</v>
      </c>
    </row>
    <row r="2247" spans="1:8" x14ac:dyDescent="0.25">
      <c r="A2247" t="s">
        <v>201</v>
      </c>
      <c r="B2247" t="s">
        <v>201</v>
      </c>
      <c r="C2247" t="s">
        <v>201</v>
      </c>
      <c r="D2247" t="s">
        <v>97</v>
      </c>
      <c r="E2247" t="s">
        <v>359</v>
      </c>
      <c r="F2247" t="s">
        <v>347</v>
      </c>
      <c r="G2247">
        <v>77</v>
      </c>
      <c r="H2247" s="304">
        <v>7.2124999999999995E-2</v>
      </c>
    </row>
    <row r="2248" spans="1:8" x14ac:dyDescent="0.25">
      <c r="A2248" t="s">
        <v>201</v>
      </c>
      <c r="B2248" t="s">
        <v>201</v>
      </c>
      <c r="C2248" t="s">
        <v>201</v>
      </c>
      <c r="D2248" t="s">
        <v>97</v>
      </c>
      <c r="E2248" t="s">
        <v>359</v>
      </c>
      <c r="F2248" t="s">
        <v>348</v>
      </c>
      <c r="G2248">
        <v>77</v>
      </c>
      <c r="H2248" s="304">
        <v>7.2124999999999995E-2</v>
      </c>
    </row>
    <row r="2249" spans="1:8" x14ac:dyDescent="0.25">
      <c r="A2249" t="s">
        <v>201</v>
      </c>
      <c r="B2249" t="s">
        <v>201</v>
      </c>
      <c r="C2249" t="s">
        <v>201</v>
      </c>
      <c r="D2249" t="s">
        <v>98</v>
      </c>
      <c r="E2249" t="s">
        <v>359</v>
      </c>
      <c r="F2249" t="s">
        <v>340</v>
      </c>
      <c r="G2249">
        <v>78</v>
      </c>
      <c r="H2249" s="304">
        <v>1.4694850000000002</v>
      </c>
    </row>
    <row r="2250" spans="1:8" x14ac:dyDescent="0.25">
      <c r="A2250" t="s">
        <v>201</v>
      </c>
      <c r="B2250" t="s">
        <v>201</v>
      </c>
      <c r="C2250" t="s">
        <v>201</v>
      </c>
      <c r="D2250" t="s">
        <v>98</v>
      </c>
      <c r="E2250" t="s">
        <v>359</v>
      </c>
      <c r="F2250" t="s">
        <v>341</v>
      </c>
      <c r="G2250">
        <v>78</v>
      </c>
      <c r="H2250" s="304">
        <v>4.1027979999999999E-2</v>
      </c>
    </row>
    <row r="2251" spans="1:8" x14ac:dyDescent="0.25">
      <c r="A2251" t="s">
        <v>201</v>
      </c>
      <c r="B2251" t="s">
        <v>201</v>
      </c>
      <c r="C2251" t="s">
        <v>201</v>
      </c>
      <c r="D2251" t="s">
        <v>98</v>
      </c>
      <c r="E2251" t="s">
        <v>359</v>
      </c>
      <c r="F2251" t="s">
        <v>342</v>
      </c>
      <c r="G2251">
        <v>78</v>
      </c>
      <c r="H2251" s="304">
        <v>0.93726138899999989</v>
      </c>
    </row>
    <row r="2252" spans="1:8" x14ac:dyDescent="0.25">
      <c r="A2252" t="s">
        <v>201</v>
      </c>
      <c r="B2252" t="s">
        <v>201</v>
      </c>
      <c r="C2252" t="s">
        <v>201</v>
      </c>
      <c r="D2252" t="s">
        <v>98</v>
      </c>
      <c r="E2252" t="s">
        <v>359</v>
      </c>
      <c r="F2252" t="s">
        <v>343</v>
      </c>
      <c r="G2252">
        <v>78</v>
      </c>
      <c r="H2252" s="304">
        <v>0.57325159100000023</v>
      </c>
    </row>
    <row r="2253" spans="1:8" x14ac:dyDescent="0.25">
      <c r="A2253" t="s">
        <v>201</v>
      </c>
      <c r="B2253" t="s">
        <v>201</v>
      </c>
      <c r="C2253" t="s">
        <v>201</v>
      </c>
      <c r="D2253" t="s">
        <v>98</v>
      </c>
      <c r="E2253" t="s">
        <v>359</v>
      </c>
      <c r="F2253" t="s">
        <v>344</v>
      </c>
      <c r="G2253">
        <v>78</v>
      </c>
      <c r="H2253" s="304">
        <v>0.14499999999999999</v>
      </c>
    </row>
    <row r="2254" spans="1:8" x14ac:dyDescent="0.25">
      <c r="A2254" t="s">
        <v>201</v>
      </c>
      <c r="B2254" t="s">
        <v>201</v>
      </c>
      <c r="C2254" t="s">
        <v>201</v>
      </c>
      <c r="D2254" t="s">
        <v>98</v>
      </c>
      <c r="E2254" t="s">
        <v>359</v>
      </c>
      <c r="F2254" t="s">
        <v>345</v>
      </c>
      <c r="G2254">
        <v>78</v>
      </c>
      <c r="H2254" s="304">
        <v>0.14499999999999999</v>
      </c>
    </row>
    <row r="2255" spans="1:8" x14ac:dyDescent="0.25">
      <c r="A2255" t="s">
        <v>201</v>
      </c>
      <c r="B2255" t="s">
        <v>201</v>
      </c>
      <c r="C2255" t="s">
        <v>201</v>
      </c>
      <c r="D2255" t="s">
        <v>98</v>
      </c>
      <c r="E2255" t="s">
        <v>359</v>
      </c>
      <c r="F2255" t="s">
        <v>346</v>
      </c>
      <c r="G2255">
        <v>78</v>
      </c>
      <c r="H2255" s="304">
        <v>0.34</v>
      </c>
    </row>
    <row r="2256" spans="1:8" x14ac:dyDescent="0.25">
      <c r="A2256" t="s">
        <v>201</v>
      </c>
      <c r="B2256" t="s">
        <v>201</v>
      </c>
      <c r="C2256" t="s">
        <v>201</v>
      </c>
      <c r="D2256" t="s">
        <v>98</v>
      </c>
      <c r="E2256" t="s">
        <v>359</v>
      </c>
      <c r="F2256" t="s">
        <v>347</v>
      </c>
      <c r="G2256">
        <v>78</v>
      </c>
      <c r="H2256" s="304">
        <v>4.9300000000000004E-2</v>
      </c>
    </row>
    <row r="2257" spans="1:8" x14ac:dyDescent="0.25">
      <c r="A2257" t="s">
        <v>201</v>
      </c>
      <c r="B2257" t="s">
        <v>201</v>
      </c>
      <c r="C2257" t="s">
        <v>201</v>
      </c>
      <c r="D2257" t="s">
        <v>98</v>
      </c>
      <c r="E2257" t="s">
        <v>359</v>
      </c>
      <c r="F2257" t="s">
        <v>348</v>
      </c>
      <c r="G2257">
        <v>78</v>
      </c>
      <c r="H2257" s="304">
        <v>4.9300000000000004E-2</v>
      </c>
    </row>
    <row r="2258" spans="1:8" x14ac:dyDescent="0.25">
      <c r="A2258" t="s">
        <v>201</v>
      </c>
      <c r="B2258" t="s">
        <v>201</v>
      </c>
      <c r="C2258" t="s">
        <v>201</v>
      </c>
      <c r="D2258" t="s">
        <v>99</v>
      </c>
      <c r="E2258" t="s">
        <v>359</v>
      </c>
      <c r="F2258" t="s">
        <v>340</v>
      </c>
      <c r="G2258">
        <v>79</v>
      </c>
      <c r="H2258" s="304">
        <v>2.5020009264436469</v>
      </c>
    </row>
    <row r="2259" spans="1:8" x14ac:dyDescent="0.25">
      <c r="A2259" t="s">
        <v>201</v>
      </c>
      <c r="B2259" t="s">
        <v>201</v>
      </c>
      <c r="C2259" t="s">
        <v>201</v>
      </c>
      <c r="D2259" t="s">
        <v>99</v>
      </c>
      <c r="E2259" t="s">
        <v>359</v>
      </c>
      <c r="F2259" t="s">
        <v>341</v>
      </c>
      <c r="G2259">
        <v>79</v>
      </c>
      <c r="H2259" s="304">
        <v>0.13117902199999998</v>
      </c>
    </row>
    <row r="2260" spans="1:8" x14ac:dyDescent="0.25">
      <c r="A2260" t="s">
        <v>201</v>
      </c>
      <c r="B2260" t="s">
        <v>201</v>
      </c>
      <c r="C2260" t="s">
        <v>201</v>
      </c>
      <c r="D2260" t="s">
        <v>99</v>
      </c>
      <c r="E2260" t="s">
        <v>359</v>
      </c>
      <c r="F2260" t="s">
        <v>342</v>
      </c>
      <c r="G2260">
        <v>79</v>
      </c>
      <c r="H2260" s="304">
        <v>1.2034303040000003</v>
      </c>
    </row>
    <row r="2261" spans="1:8" x14ac:dyDescent="0.25">
      <c r="A2261" t="s">
        <v>201</v>
      </c>
      <c r="B2261" t="s">
        <v>201</v>
      </c>
      <c r="C2261" t="s">
        <v>201</v>
      </c>
      <c r="D2261" t="s">
        <v>99</v>
      </c>
      <c r="E2261" t="s">
        <v>359</v>
      </c>
      <c r="F2261" t="s">
        <v>343</v>
      </c>
      <c r="G2261">
        <v>79</v>
      </c>
      <c r="H2261" s="304">
        <v>1.9120151621665422</v>
      </c>
    </row>
    <row r="2262" spans="1:8" x14ac:dyDescent="0.25">
      <c r="A2262" t="s">
        <v>201</v>
      </c>
      <c r="B2262" t="s">
        <v>201</v>
      </c>
      <c r="C2262" t="s">
        <v>201</v>
      </c>
      <c r="D2262" t="s">
        <v>99</v>
      </c>
      <c r="E2262" t="s">
        <v>359</v>
      </c>
      <c r="F2262" t="s">
        <v>344</v>
      </c>
      <c r="G2262">
        <v>79</v>
      </c>
      <c r="H2262" s="304">
        <v>1.5675545012859375</v>
      </c>
    </row>
    <row r="2263" spans="1:8" x14ac:dyDescent="0.25">
      <c r="A2263" t="s">
        <v>201</v>
      </c>
      <c r="B2263" t="s">
        <v>201</v>
      </c>
      <c r="C2263" t="s">
        <v>201</v>
      </c>
      <c r="D2263" t="s">
        <v>99</v>
      </c>
      <c r="E2263" t="s">
        <v>359</v>
      </c>
      <c r="F2263" t="s">
        <v>345</v>
      </c>
      <c r="G2263">
        <v>79</v>
      </c>
      <c r="H2263" s="304">
        <v>1.4361905419340235</v>
      </c>
    </row>
    <row r="2264" spans="1:8" x14ac:dyDescent="0.25">
      <c r="A2264" t="s">
        <v>201</v>
      </c>
      <c r="B2264" t="s">
        <v>201</v>
      </c>
      <c r="C2264" t="s">
        <v>201</v>
      </c>
      <c r="D2264" t="s">
        <v>99</v>
      </c>
      <c r="E2264" t="s">
        <v>359</v>
      </c>
      <c r="F2264" t="s">
        <v>346</v>
      </c>
      <c r="G2264">
        <v>79</v>
      </c>
      <c r="H2264" s="304">
        <v>0.623</v>
      </c>
    </row>
    <row r="2265" spans="1:8" x14ac:dyDescent="0.25">
      <c r="A2265" t="s">
        <v>201</v>
      </c>
      <c r="B2265" t="s">
        <v>201</v>
      </c>
      <c r="C2265" t="s">
        <v>201</v>
      </c>
      <c r="D2265" t="s">
        <v>99</v>
      </c>
      <c r="E2265" t="s">
        <v>359</v>
      </c>
      <c r="F2265" t="s">
        <v>347</v>
      </c>
      <c r="G2265">
        <v>79</v>
      </c>
      <c r="H2265" s="304">
        <v>0.97658645430113911</v>
      </c>
    </row>
    <row r="2266" spans="1:8" x14ac:dyDescent="0.25">
      <c r="A2266" t="s">
        <v>201</v>
      </c>
      <c r="B2266" t="s">
        <v>201</v>
      </c>
      <c r="C2266" t="s">
        <v>201</v>
      </c>
      <c r="D2266" t="s">
        <v>99</v>
      </c>
      <c r="E2266" t="s">
        <v>359</v>
      </c>
      <c r="F2266" t="s">
        <v>348</v>
      </c>
      <c r="G2266">
        <v>79</v>
      </c>
      <c r="H2266" s="304">
        <v>0.89474670762489661</v>
      </c>
    </row>
    <row r="2267" spans="1:8" x14ac:dyDescent="0.25">
      <c r="A2267" t="s">
        <v>201</v>
      </c>
      <c r="B2267" t="s">
        <v>201</v>
      </c>
      <c r="C2267" t="s">
        <v>201</v>
      </c>
      <c r="D2267" t="s">
        <v>100</v>
      </c>
      <c r="E2267" t="s">
        <v>359</v>
      </c>
      <c r="F2267" t="s">
        <v>344</v>
      </c>
      <c r="G2267">
        <v>80</v>
      </c>
      <c r="H2267" s="304">
        <v>5.4</v>
      </c>
    </row>
    <row r="2268" spans="1:8" x14ac:dyDescent="0.25">
      <c r="A2268" t="s">
        <v>201</v>
      </c>
      <c r="B2268" t="s">
        <v>201</v>
      </c>
      <c r="C2268" t="s">
        <v>201</v>
      </c>
      <c r="D2268" t="s">
        <v>100</v>
      </c>
      <c r="E2268" t="s">
        <v>359</v>
      </c>
      <c r="F2268" t="s">
        <v>345</v>
      </c>
      <c r="G2268">
        <v>80</v>
      </c>
      <c r="H2268" s="304">
        <v>5.4</v>
      </c>
    </row>
    <row r="2269" spans="1:8" x14ac:dyDescent="0.25">
      <c r="A2269" t="s">
        <v>201</v>
      </c>
      <c r="B2269" t="s">
        <v>201</v>
      </c>
      <c r="C2269" t="s">
        <v>201</v>
      </c>
      <c r="D2269" t="s">
        <v>100</v>
      </c>
      <c r="E2269" t="s">
        <v>359</v>
      </c>
      <c r="F2269" t="s">
        <v>346</v>
      </c>
      <c r="G2269">
        <v>80</v>
      </c>
      <c r="H2269" s="304">
        <v>9.5000000000000001E-2</v>
      </c>
    </row>
    <row r="2270" spans="1:8" x14ac:dyDescent="0.25">
      <c r="A2270" t="s">
        <v>201</v>
      </c>
      <c r="B2270" t="s">
        <v>201</v>
      </c>
      <c r="C2270" t="s">
        <v>201</v>
      </c>
      <c r="D2270" t="s">
        <v>100</v>
      </c>
      <c r="E2270" t="s">
        <v>359</v>
      </c>
      <c r="F2270" t="s">
        <v>347</v>
      </c>
      <c r="G2270">
        <v>80</v>
      </c>
      <c r="H2270" s="304">
        <v>0.51300000000000001</v>
      </c>
    </row>
    <row r="2271" spans="1:8" x14ac:dyDescent="0.25">
      <c r="A2271" t="s">
        <v>201</v>
      </c>
      <c r="B2271" t="s">
        <v>201</v>
      </c>
      <c r="C2271" t="s">
        <v>201</v>
      </c>
      <c r="D2271" t="s">
        <v>100</v>
      </c>
      <c r="E2271" t="s">
        <v>359</v>
      </c>
      <c r="F2271" t="s">
        <v>348</v>
      </c>
      <c r="G2271">
        <v>80</v>
      </c>
      <c r="H2271" s="304">
        <v>0.51300000000000001</v>
      </c>
    </row>
    <row r="2272" spans="1:8" x14ac:dyDescent="0.25">
      <c r="A2272" t="s">
        <v>214</v>
      </c>
      <c r="B2272" t="s">
        <v>214</v>
      </c>
      <c r="C2272" t="s">
        <v>214</v>
      </c>
      <c r="D2272" t="s">
        <v>68</v>
      </c>
      <c r="E2272" t="s">
        <v>359</v>
      </c>
      <c r="F2272" t="s">
        <v>340</v>
      </c>
      <c r="G2272">
        <v>84</v>
      </c>
      <c r="H2272" s="304">
        <v>566.95028558491958</v>
      </c>
    </row>
    <row r="2273" spans="1:8" x14ac:dyDescent="0.25">
      <c r="A2273" t="s">
        <v>214</v>
      </c>
      <c r="B2273" t="s">
        <v>214</v>
      </c>
      <c r="C2273" t="s">
        <v>214</v>
      </c>
      <c r="D2273" t="s">
        <v>68</v>
      </c>
      <c r="E2273" t="s">
        <v>359</v>
      </c>
      <c r="F2273" t="s">
        <v>343</v>
      </c>
      <c r="G2273">
        <v>84</v>
      </c>
      <c r="H2273" s="304">
        <v>566.95028558491958</v>
      </c>
    </row>
    <row r="2274" spans="1:8" x14ac:dyDescent="0.25">
      <c r="A2274" t="s">
        <v>214</v>
      </c>
      <c r="B2274" t="s">
        <v>214</v>
      </c>
      <c r="C2274" t="s">
        <v>214</v>
      </c>
      <c r="D2274" t="s">
        <v>68</v>
      </c>
      <c r="E2274" t="s">
        <v>359</v>
      </c>
      <c r="F2274" t="s">
        <v>344</v>
      </c>
      <c r="G2274">
        <v>84</v>
      </c>
      <c r="H2274" s="304">
        <v>566.95028558491958</v>
      </c>
    </row>
    <row r="2275" spans="1:8" x14ac:dyDescent="0.25">
      <c r="A2275" t="s">
        <v>214</v>
      </c>
      <c r="B2275" t="s">
        <v>214</v>
      </c>
      <c r="C2275" t="s">
        <v>214</v>
      </c>
      <c r="D2275" t="s">
        <v>68</v>
      </c>
      <c r="E2275" t="s">
        <v>359</v>
      </c>
      <c r="F2275" t="s">
        <v>345</v>
      </c>
      <c r="G2275">
        <v>84</v>
      </c>
      <c r="H2275" s="304">
        <v>566.95028558491958</v>
      </c>
    </row>
    <row r="2276" spans="1:8" x14ac:dyDescent="0.25">
      <c r="A2276" t="s">
        <v>214</v>
      </c>
      <c r="B2276" t="s">
        <v>214</v>
      </c>
      <c r="C2276" t="s">
        <v>214</v>
      </c>
      <c r="D2276" t="s">
        <v>68</v>
      </c>
      <c r="E2276" t="s">
        <v>359</v>
      </c>
      <c r="F2276" t="s">
        <v>346</v>
      </c>
      <c r="G2276">
        <v>84</v>
      </c>
      <c r="H2276" s="304">
        <v>2.5972429865201825E-2</v>
      </c>
    </row>
    <row r="2277" spans="1:8" x14ac:dyDescent="0.25">
      <c r="A2277" t="s">
        <v>214</v>
      </c>
      <c r="B2277" t="s">
        <v>214</v>
      </c>
      <c r="C2277" t="s">
        <v>214</v>
      </c>
      <c r="D2277" t="s">
        <v>68</v>
      </c>
      <c r="E2277" t="s">
        <v>359</v>
      </c>
      <c r="F2277" t="s">
        <v>347</v>
      </c>
      <c r="G2277">
        <v>84</v>
      </c>
      <c r="H2277" s="304">
        <v>14.725076529410469</v>
      </c>
    </row>
    <row r="2278" spans="1:8" x14ac:dyDescent="0.25">
      <c r="A2278" t="s">
        <v>214</v>
      </c>
      <c r="B2278" t="s">
        <v>214</v>
      </c>
      <c r="C2278" t="s">
        <v>214</v>
      </c>
      <c r="D2278" t="s">
        <v>68</v>
      </c>
      <c r="E2278" t="s">
        <v>359</v>
      </c>
      <c r="F2278" t="s">
        <v>348</v>
      </c>
      <c r="G2278">
        <v>84</v>
      </c>
      <c r="H2278" s="304">
        <v>14.725076529410469</v>
      </c>
    </row>
    <row r="2279" spans="1:8" x14ac:dyDescent="0.25">
      <c r="A2279" t="s">
        <v>214</v>
      </c>
      <c r="B2279" t="s">
        <v>214</v>
      </c>
      <c r="C2279" t="s">
        <v>214</v>
      </c>
      <c r="D2279" t="s">
        <v>69</v>
      </c>
      <c r="E2279" t="s">
        <v>359</v>
      </c>
      <c r="F2279" t="s">
        <v>340</v>
      </c>
      <c r="G2279">
        <v>85</v>
      </c>
      <c r="H2279" s="304">
        <v>228.23423</v>
      </c>
    </row>
    <row r="2280" spans="1:8" x14ac:dyDescent="0.25">
      <c r="A2280" t="s">
        <v>214</v>
      </c>
      <c r="B2280" t="s">
        <v>214</v>
      </c>
      <c r="C2280" t="s">
        <v>214</v>
      </c>
      <c r="D2280" t="s">
        <v>69</v>
      </c>
      <c r="E2280" t="s">
        <v>359</v>
      </c>
      <c r="F2280" t="s">
        <v>343</v>
      </c>
      <c r="G2280">
        <v>85</v>
      </c>
      <c r="H2280" s="304">
        <v>228.23423</v>
      </c>
    </row>
    <row r="2281" spans="1:8" x14ac:dyDescent="0.25">
      <c r="A2281" t="s">
        <v>214</v>
      </c>
      <c r="B2281" t="s">
        <v>214</v>
      </c>
      <c r="C2281" t="s">
        <v>214</v>
      </c>
      <c r="D2281" t="s">
        <v>69</v>
      </c>
      <c r="E2281" t="s">
        <v>359</v>
      </c>
      <c r="F2281" t="s">
        <v>344</v>
      </c>
      <c r="G2281">
        <v>85</v>
      </c>
      <c r="H2281" s="304">
        <v>228.23423</v>
      </c>
    </row>
    <row r="2282" spans="1:8" x14ac:dyDescent="0.25">
      <c r="A2282" t="s">
        <v>214</v>
      </c>
      <c r="B2282" t="s">
        <v>214</v>
      </c>
      <c r="C2282" t="s">
        <v>214</v>
      </c>
      <c r="D2282" t="s">
        <v>69</v>
      </c>
      <c r="E2282" t="s">
        <v>359</v>
      </c>
      <c r="F2282" t="s">
        <v>345</v>
      </c>
      <c r="G2282">
        <v>85</v>
      </c>
      <c r="H2282" s="304">
        <v>228.23423</v>
      </c>
    </row>
    <row r="2283" spans="1:8" x14ac:dyDescent="0.25">
      <c r="A2283" t="s">
        <v>214</v>
      </c>
      <c r="B2283" t="s">
        <v>214</v>
      </c>
      <c r="C2283" t="s">
        <v>214</v>
      </c>
      <c r="D2283" t="s">
        <v>69</v>
      </c>
      <c r="E2283" t="s">
        <v>359</v>
      </c>
      <c r="F2283" t="s">
        <v>346</v>
      </c>
      <c r="G2283">
        <v>85</v>
      </c>
      <c r="H2283" s="304">
        <v>2.9487499999999996E-2</v>
      </c>
    </row>
    <row r="2284" spans="1:8" x14ac:dyDescent="0.25">
      <c r="A2284" t="s">
        <v>214</v>
      </c>
      <c r="B2284" t="s">
        <v>214</v>
      </c>
      <c r="C2284" t="s">
        <v>214</v>
      </c>
      <c r="D2284" t="s">
        <v>69</v>
      </c>
      <c r="E2284" t="s">
        <v>359</v>
      </c>
      <c r="F2284" t="s">
        <v>347</v>
      </c>
      <c r="G2284">
        <v>85</v>
      </c>
      <c r="H2284" s="304">
        <v>6.7300568571249988</v>
      </c>
    </row>
    <row r="2285" spans="1:8" x14ac:dyDescent="0.25">
      <c r="A2285" t="s">
        <v>214</v>
      </c>
      <c r="B2285" t="s">
        <v>214</v>
      </c>
      <c r="C2285" t="s">
        <v>214</v>
      </c>
      <c r="D2285" t="s">
        <v>69</v>
      </c>
      <c r="E2285" t="s">
        <v>359</v>
      </c>
      <c r="F2285" t="s">
        <v>348</v>
      </c>
      <c r="G2285">
        <v>85</v>
      </c>
      <c r="H2285" s="304">
        <v>6.7300568571249988</v>
      </c>
    </row>
    <row r="2286" spans="1:8" x14ac:dyDescent="0.25">
      <c r="A2286" t="s">
        <v>214</v>
      </c>
      <c r="B2286" t="s">
        <v>214</v>
      </c>
      <c r="C2286" t="s">
        <v>214</v>
      </c>
      <c r="D2286" t="s">
        <v>70</v>
      </c>
      <c r="E2286" t="s">
        <v>359</v>
      </c>
      <c r="F2286" t="s">
        <v>340</v>
      </c>
      <c r="G2286">
        <v>86</v>
      </c>
      <c r="H2286" s="304">
        <v>77.845938129366232</v>
      </c>
    </row>
    <row r="2287" spans="1:8" x14ac:dyDescent="0.25">
      <c r="A2287" t="s">
        <v>214</v>
      </c>
      <c r="B2287" t="s">
        <v>214</v>
      </c>
      <c r="C2287" t="s">
        <v>214</v>
      </c>
      <c r="D2287" t="s">
        <v>70</v>
      </c>
      <c r="E2287" t="s">
        <v>359</v>
      </c>
      <c r="F2287" t="s">
        <v>343</v>
      </c>
      <c r="G2287">
        <v>86</v>
      </c>
      <c r="H2287" s="304">
        <v>77.845938129366232</v>
      </c>
    </row>
    <row r="2288" spans="1:8" x14ac:dyDescent="0.25">
      <c r="A2288" t="s">
        <v>214</v>
      </c>
      <c r="B2288" t="s">
        <v>214</v>
      </c>
      <c r="C2288" t="s">
        <v>214</v>
      </c>
      <c r="D2288" t="s">
        <v>70</v>
      </c>
      <c r="E2288" t="s">
        <v>359</v>
      </c>
      <c r="F2288" t="s">
        <v>344</v>
      </c>
      <c r="G2288">
        <v>86</v>
      </c>
      <c r="H2288" s="304">
        <v>77.845938129366232</v>
      </c>
    </row>
    <row r="2289" spans="1:8" x14ac:dyDescent="0.25">
      <c r="A2289" t="s">
        <v>214</v>
      </c>
      <c r="B2289" t="s">
        <v>214</v>
      </c>
      <c r="C2289" t="s">
        <v>214</v>
      </c>
      <c r="D2289" t="s">
        <v>70</v>
      </c>
      <c r="E2289" t="s">
        <v>359</v>
      </c>
      <c r="F2289" t="s">
        <v>345</v>
      </c>
      <c r="G2289">
        <v>86</v>
      </c>
      <c r="H2289" s="304">
        <v>77.845938129366232</v>
      </c>
    </row>
    <row r="2290" spans="1:8" x14ac:dyDescent="0.25">
      <c r="A2290" t="s">
        <v>214</v>
      </c>
      <c r="B2290" t="s">
        <v>214</v>
      </c>
      <c r="C2290" t="s">
        <v>214</v>
      </c>
      <c r="D2290" t="s">
        <v>70</v>
      </c>
      <c r="E2290" t="s">
        <v>359</v>
      </c>
      <c r="F2290" t="s">
        <v>346</v>
      </c>
      <c r="G2290">
        <v>86</v>
      </c>
      <c r="H2290" s="304">
        <v>7.2099999999999997E-2</v>
      </c>
    </row>
    <row r="2291" spans="1:8" x14ac:dyDescent="0.25">
      <c r="A2291" t="s">
        <v>214</v>
      </c>
      <c r="B2291" t="s">
        <v>214</v>
      </c>
      <c r="C2291" t="s">
        <v>214</v>
      </c>
      <c r="D2291" t="s">
        <v>70</v>
      </c>
      <c r="E2291" t="s">
        <v>359</v>
      </c>
      <c r="F2291" t="s">
        <v>347</v>
      </c>
      <c r="G2291">
        <v>86</v>
      </c>
      <c r="H2291" s="304">
        <v>5.6126921391273052</v>
      </c>
    </row>
    <row r="2292" spans="1:8" x14ac:dyDescent="0.25">
      <c r="A2292" t="s">
        <v>214</v>
      </c>
      <c r="B2292" t="s">
        <v>214</v>
      </c>
      <c r="C2292" t="s">
        <v>214</v>
      </c>
      <c r="D2292" t="s">
        <v>70</v>
      </c>
      <c r="E2292" t="s">
        <v>359</v>
      </c>
      <c r="F2292" t="s">
        <v>348</v>
      </c>
      <c r="G2292">
        <v>86</v>
      </c>
      <c r="H2292" s="304">
        <v>5.6126921391273052</v>
      </c>
    </row>
    <row r="2293" spans="1:8" x14ac:dyDescent="0.25">
      <c r="A2293" t="s">
        <v>214</v>
      </c>
      <c r="B2293" t="s">
        <v>214</v>
      </c>
      <c r="C2293" t="s">
        <v>214</v>
      </c>
      <c r="D2293" t="s">
        <v>101</v>
      </c>
      <c r="E2293" t="s">
        <v>359</v>
      </c>
      <c r="F2293" t="s">
        <v>340</v>
      </c>
      <c r="G2293">
        <v>87</v>
      </c>
      <c r="H2293" s="304">
        <v>3.1311750000000003</v>
      </c>
    </row>
    <row r="2294" spans="1:8" x14ac:dyDescent="0.25">
      <c r="A2294" t="s">
        <v>214</v>
      </c>
      <c r="B2294" t="s">
        <v>214</v>
      </c>
      <c r="C2294" t="s">
        <v>214</v>
      </c>
      <c r="D2294" t="s">
        <v>101</v>
      </c>
      <c r="E2294" t="s">
        <v>359</v>
      </c>
      <c r="F2294" t="s">
        <v>341</v>
      </c>
      <c r="G2294">
        <v>87</v>
      </c>
      <c r="H2294" s="304">
        <v>2.5686362999999993E-2</v>
      </c>
    </row>
    <row r="2295" spans="1:8" x14ac:dyDescent="0.25">
      <c r="A2295" t="s">
        <v>214</v>
      </c>
      <c r="B2295" t="s">
        <v>214</v>
      </c>
      <c r="C2295" t="s">
        <v>214</v>
      </c>
      <c r="D2295" t="s">
        <v>101</v>
      </c>
      <c r="E2295" t="s">
        <v>359</v>
      </c>
      <c r="F2295" t="s">
        <v>342</v>
      </c>
      <c r="G2295">
        <v>87</v>
      </c>
      <c r="H2295" s="304">
        <v>1.9104321730000002</v>
      </c>
    </row>
    <row r="2296" spans="1:8" x14ac:dyDescent="0.25">
      <c r="A2296" t="s">
        <v>214</v>
      </c>
      <c r="B2296" t="s">
        <v>214</v>
      </c>
      <c r="C2296" t="s">
        <v>214</v>
      </c>
      <c r="D2296" t="s">
        <v>101</v>
      </c>
      <c r="E2296" t="s">
        <v>359</v>
      </c>
      <c r="F2296" t="s">
        <v>343</v>
      </c>
      <c r="G2296">
        <v>87</v>
      </c>
      <c r="H2296" s="304">
        <v>1.2464291900000002</v>
      </c>
    </row>
    <row r="2297" spans="1:8" x14ac:dyDescent="0.25">
      <c r="A2297" t="s">
        <v>214</v>
      </c>
      <c r="B2297" t="s">
        <v>214</v>
      </c>
      <c r="C2297" t="s">
        <v>214</v>
      </c>
      <c r="D2297" t="s">
        <v>101</v>
      </c>
      <c r="E2297" t="s">
        <v>359</v>
      </c>
      <c r="F2297" t="s">
        <v>344</v>
      </c>
      <c r="G2297">
        <v>87</v>
      </c>
      <c r="H2297" s="304">
        <v>1.2464291900000002</v>
      </c>
    </row>
    <row r="2298" spans="1:8" x14ac:dyDescent="0.25">
      <c r="A2298" t="s">
        <v>214</v>
      </c>
      <c r="B2298" t="s">
        <v>214</v>
      </c>
      <c r="C2298" t="s">
        <v>214</v>
      </c>
      <c r="D2298" t="s">
        <v>101</v>
      </c>
      <c r="E2298" t="s">
        <v>359</v>
      </c>
      <c r="F2298" t="s">
        <v>345</v>
      </c>
      <c r="G2298">
        <v>87</v>
      </c>
      <c r="H2298" s="304">
        <v>1.2464291900000002</v>
      </c>
    </row>
    <row r="2299" spans="1:8" x14ac:dyDescent="0.25">
      <c r="A2299" t="s">
        <v>214</v>
      </c>
      <c r="B2299" t="s">
        <v>214</v>
      </c>
      <c r="C2299" t="s">
        <v>214</v>
      </c>
      <c r="D2299" t="s">
        <v>101</v>
      </c>
      <c r="E2299" t="s">
        <v>359</v>
      </c>
      <c r="F2299" t="s">
        <v>346</v>
      </c>
      <c r="G2299">
        <v>87</v>
      </c>
      <c r="H2299" s="304">
        <v>0.17</v>
      </c>
    </row>
    <row r="2300" spans="1:8" x14ac:dyDescent="0.25">
      <c r="A2300" t="s">
        <v>214</v>
      </c>
      <c r="B2300" t="s">
        <v>214</v>
      </c>
      <c r="C2300" t="s">
        <v>214</v>
      </c>
      <c r="D2300" t="s">
        <v>101</v>
      </c>
      <c r="E2300" t="s">
        <v>359</v>
      </c>
      <c r="F2300" t="s">
        <v>347</v>
      </c>
      <c r="G2300">
        <v>87</v>
      </c>
      <c r="H2300" s="304">
        <v>0.21189296230000004</v>
      </c>
    </row>
    <row r="2301" spans="1:8" x14ac:dyDescent="0.25">
      <c r="A2301" t="s">
        <v>214</v>
      </c>
      <c r="B2301" t="s">
        <v>214</v>
      </c>
      <c r="C2301" t="s">
        <v>214</v>
      </c>
      <c r="D2301" t="s">
        <v>101</v>
      </c>
      <c r="E2301" t="s">
        <v>359</v>
      </c>
      <c r="F2301" t="s">
        <v>348</v>
      </c>
      <c r="G2301">
        <v>87</v>
      </c>
      <c r="H2301" s="304">
        <v>0.21189296230000004</v>
      </c>
    </row>
    <row r="2302" spans="1:8" x14ac:dyDescent="0.25">
      <c r="A2302" t="s">
        <v>338</v>
      </c>
      <c r="B2302" t="s">
        <v>116</v>
      </c>
      <c r="C2302" t="s">
        <v>116</v>
      </c>
      <c r="D2302" t="s">
        <v>248</v>
      </c>
      <c r="E2302" t="s">
        <v>362</v>
      </c>
      <c r="F2302" t="s">
        <v>340</v>
      </c>
      <c r="G2302">
        <v>11</v>
      </c>
      <c r="H2302" s="304">
        <v>127.30504452600002</v>
      </c>
    </row>
    <row r="2303" spans="1:8" x14ac:dyDescent="0.25">
      <c r="A2303" t="s">
        <v>338</v>
      </c>
      <c r="B2303" t="s">
        <v>116</v>
      </c>
      <c r="C2303" t="s">
        <v>116</v>
      </c>
      <c r="D2303" t="s">
        <v>248</v>
      </c>
      <c r="E2303" t="s">
        <v>362</v>
      </c>
      <c r="F2303" t="s">
        <v>341</v>
      </c>
      <c r="G2303">
        <v>11</v>
      </c>
      <c r="H2303" s="304">
        <v>4.0963380569999996</v>
      </c>
    </row>
    <row r="2304" spans="1:8" x14ac:dyDescent="0.25">
      <c r="A2304" t="s">
        <v>338</v>
      </c>
      <c r="B2304" t="s">
        <v>116</v>
      </c>
      <c r="C2304" t="s">
        <v>116</v>
      </c>
      <c r="D2304" t="s">
        <v>248</v>
      </c>
      <c r="E2304" t="s">
        <v>362</v>
      </c>
      <c r="F2304" t="s">
        <v>342</v>
      </c>
      <c r="G2304">
        <v>11</v>
      </c>
      <c r="H2304" s="304">
        <v>22.404906488000002</v>
      </c>
    </row>
    <row r="2305" spans="1:8" x14ac:dyDescent="0.25">
      <c r="A2305" t="s">
        <v>338</v>
      </c>
      <c r="B2305" t="s">
        <v>116</v>
      </c>
      <c r="C2305" t="s">
        <v>116</v>
      </c>
      <c r="D2305" t="s">
        <v>248</v>
      </c>
      <c r="E2305" t="s">
        <v>362</v>
      </c>
      <c r="F2305" t="s">
        <v>343</v>
      </c>
      <c r="G2305">
        <v>11</v>
      </c>
      <c r="H2305" s="304">
        <v>108.99647609500002</v>
      </c>
    </row>
    <row r="2306" spans="1:8" x14ac:dyDescent="0.25">
      <c r="A2306" t="s">
        <v>338</v>
      </c>
      <c r="B2306" t="s">
        <v>116</v>
      </c>
      <c r="C2306" t="s">
        <v>116</v>
      </c>
      <c r="D2306" t="s">
        <v>248</v>
      </c>
      <c r="E2306" t="s">
        <v>362</v>
      </c>
      <c r="F2306" t="s">
        <v>344</v>
      </c>
      <c r="G2306">
        <v>11</v>
      </c>
      <c r="H2306" s="304">
        <v>45.074269358433092</v>
      </c>
    </row>
    <row r="2307" spans="1:8" x14ac:dyDescent="0.25">
      <c r="A2307" t="s">
        <v>338</v>
      </c>
      <c r="B2307" t="s">
        <v>116</v>
      </c>
      <c r="C2307" t="s">
        <v>116</v>
      </c>
      <c r="D2307" t="s">
        <v>248</v>
      </c>
      <c r="E2307" t="s">
        <v>362</v>
      </c>
      <c r="F2307" t="s">
        <v>345</v>
      </c>
      <c r="G2307">
        <v>11</v>
      </c>
      <c r="H2307" s="304">
        <v>40.977931301433095</v>
      </c>
    </row>
    <row r="2308" spans="1:8" x14ac:dyDescent="0.25">
      <c r="A2308" t="s">
        <v>338</v>
      </c>
      <c r="B2308" t="s">
        <v>116</v>
      </c>
      <c r="C2308" t="s">
        <v>116</v>
      </c>
      <c r="D2308" t="s">
        <v>248</v>
      </c>
      <c r="E2308" t="s">
        <v>362</v>
      </c>
      <c r="F2308" t="s">
        <v>346</v>
      </c>
      <c r="G2308">
        <v>11</v>
      </c>
      <c r="H2308" s="304">
        <v>0.11</v>
      </c>
    </row>
    <row r="2309" spans="1:8" x14ac:dyDescent="0.25">
      <c r="A2309" t="s">
        <v>338</v>
      </c>
      <c r="B2309" t="s">
        <v>116</v>
      </c>
      <c r="C2309" t="s">
        <v>116</v>
      </c>
      <c r="D2309" t="s">
        <v>248</v>
      </c>
      <c r="E2309" t="s">
        <v>362</v>
      </c>
      <c r="F2309" t="s">
        <v>347</v>
      </c>
      <c r="G2309">
        <v>11</v>
      </c>
      <c r="H2309" s="304">
        <v>4.9581696294276405</v>
      </c>
    </row>
    <row r="2310" spans="1:8" x14ac:dyDescent="0.25">
      <c r="A2310" t="s">
        <v>338</v>
      </c>
      <c r="B2310" t="s">
        <v>116</v>
      </c>
      <c r="C2310" t="s">
        <v>116</v>
      </c>
      <c r="D2310" t="s">
        <v>248</v>
      </c>
      <c r="E2310" t="s">
        <v>362</v>
      </c>
      <c r="F2310" t="s">
        <v>348</v>
      </c>
      <c r="G2310">
        <v>11</v>
      </c>
      <c r="H2310" s="304">
        <v>4.5075724431576409</v>
      </c>
    </row>
    <row r="2311" spans="1:8" x14ac:dyDescent="0.25">
      <c r="A2311" t="s">
        <v>338</v>
      </c>
      <c r="B2311" t="s">
        <v>116</v>
      </c>
      <c r="C2311" t="s">
        <v>116</v>
      </c>
      <c r="D2311" t="s">
        <v>125</v>
      </c>
      <c r="E2311" t="s">
        <v>362</v>
      </c>
      <c r="F2311" t="s">
        <v>340</v>
      </c>
      <c r="G2311">
        <v>12</v>
      </c>
      <c r="H2311" s="304">
        <v>51.210627974999987</v>
      </c>
    </row>
    <row r="2312" spans="1:8" x14ac:dyDescent="0.25">
      <c r="A2312" t="s">
        <v>338</v>
      </c>
      <c r="B2312" t="s">
        <v>116</v>
      </c>
      <c r="C2312" t="s">
        <v>116</v>
      </c>
      <c r="D2312" t="s">
        <v>125</v>
      </c>
      <c r="E2312" t="s">
        <v>362</v>
      </c>
      <c r="F2312" t="s">
        <v>341</v>
      </c>
      <c r="G2312">
        <v>12</v>
      </c>
      <c r="H2312" s="304">
        <v>1.4452086599999998</v>
      </c>
    </row>
    <row r="2313" spans="1:8" x14ac:dyDescent="0.25">
      <c r="A2313" t="s">
        <v>338</v>
      </c>
      <c r="B2313" t="s">
        <v>116</v>
      </c>
      <c r="C2313" t="s">
        <v>116</v>
      </c>
      <c r="D2313" t="s">
        <v>125</v>
      </c>
      <c r="E2313" t="s">
        <v>362</v>
      </c>
      <c r="F2313" t="s">
        <v>342</v>
      </c>
      <c r="G2313">
        <v>12</v>
      </c>
      <c r="H2313" s="304">
        <v>8.8555905759999991</v>
      </c>
    </row>
    <row r="2314" spans="1:8" x14ac:dyDescent="0.25">
      <c r="A2314" t="s">
        <v>338</v>
      </c>
      <c r="B2314" t="s">
        <v>116</v>
      </c>
      <c r="C2314" t="s">
        <v>116</v>
      </c>
      <c r="D2314" t="s">
        <v>125</v>
      </c>
      <c r="E2314" t="s">
        <v>362</v>
      </c>
      <c r="F2314" t="s">
        <v>343</v>
      </c>
      <c r="G2314">
        <v>12</v>
      </c>
      <c r="H2314" s="304">
        <v>43.800246058999988</v>
      </c>
    </row>
    <row r="2315" spans="1:8" x14ac:dyDescent="0.25">
      <c r="A2315" t="s">
        <v>338</v>
      </c>
      <c r="B2315" t="s">
        <v>116</v>
      </c>
      <c r="C2315" t="s">
        <v>116</v>
      </c>
      <c r="D2315" t="s">
        <v>125</v>
      </c>
      <c r="E2315" t="s">
        <v>362</v>
      </c>
      <c r="F2315" t="s">
        <v>344</v>
      </c>
      <c r="G2315">
        <v>12</v>
      </c>
      <c r="H2315" s="304">
        <v>35.593333333333334</v>
      </c>
    </row>
    <row r="2316" spans="1:8" x14ac:dyDescent="0.25">
      <c r="A2316" t="s">
        <v>338</v>
      </c>
      <c r="B2316" t="s">
        <v>116</v>
      </c>
      <c r="C2316" t="s">
        <v>116</v>
      </c>
      <c r="D2316" t="s">
        <v>125</v>
      </c>
      <c r="E2316" t="s">
        <v>362</v>
      </c>
      <c r="F2316" t="s">
        <v>345</v>
      </c>
      <c r="G2316">
        <v>12</v>
      </c>
      <c r="H2316" s="304">
        <v>35.593333333333334</v>
      </c>
    </row>
    <row r="2317" spans="1:8" x14ac:dyDescent="0.25">
      <c r="A2317" t="s">
        <v>338</v>
      </c>
      <c r="B2317" t="s">
        <v>116</v>
      </c>
      <c r="C2317" t="s">
        <v>116</v>
      </c>
      <c r="D2317" t="s">
        <v>125</v>
      </c>
      <c r="E2317" t="s">
        <v>362</v>
      </c>
      <c r="F2317" t="s">
        <v>346</v>
      </c>
      <c r="G2317">
        <v>12</v>
      </c>
      <c r="H2317" s="304">
        <v>0.1</v>
      </c>
    </row>
    <row r="2318" spans="1:8" x14ac:dyDescent="0.25">
      <c r="A2318" t="s">
        <v>338</v>
      </c>
      <c r="B2318" t="s">
        <v>116</v>
      </c>
      <c r="C2318" t="s">
        <v>116</v>
      </c>
      <c r="D2318" t="s">
        <v>125</v>
      </c>
      <c r="E2318" t="s">
        <v>362</v>
      </c>
      <c r="F2318" t="s">
        <v>347</v>
      </c>
      <c r="G2318">
        <v>12</v>
      </c>
      <c r="H2318" s="304">
        <v>3.5593333333333335</v>
      </c>
    </row>
    <row r="2319" spans="1:8" x14ac:dyDescent="0.25">
      <c r="A2319" t="s">
        <v>338</v>
      </c>
      <c r="B2319" t="s">
        <v>116</v>
      </c>
      <c r="C2319" t="s">
        <v>116</v>
      </c>
      <c r="D2319" t="s">
        <v>125</v>
      </c>
      <c r="E2319" t="s">
        <v>362</v>
      </c>
      <c r="F2319" t="s">
        <v>348</v>
      </c>
      <c r="G2319">
        <v>12</v>
      </c>
      <c r="H2319" s="304">
        <v>3.5593333333333335</v>
      </c>
    </row>
    <row r="2320" spans="1:8" x14ac:dyDescent="0.25">
      <c r="A2320" t="s">
        <v>338</v>
      </c>
      <c r="B2320" t="s">
        <v>116</v>
      </c>
      <c r="C2320" t="s">
        <v>116</v>
      </c>
      <c r="D2320" t="s">
        <v>249</v>
      </c>
      <c r="E2320" t="s">
        <v>362</v>
      </c>
      <c r="F2320" t="s">
        <v>340</v>
      </c>
      <c r="G2320">
        <v>13</v>
      </c>
      <c r="H2320" s="304">
        <v>8.7179303800000003</v>
      </c>
    </row>
    <row r="2321" spans="1:8" x14ac:dyDescent="0.25">
      <c r="A2321" t="s">
        <v>338</v>
      </c>
      <c r="B2321" t="s">
        <v>116</v>
      </c>
      <c r="C2321" t="s">
        <v>116</v>
      </c>
      <c r="D2321" t="s">
        <v>249</v>
      </c>
      <c r="E2321" t="s">
        <v>362</v>
      </c>
      <c r="F2321" t="s">
        <v>341</v>
      </c>
      <c r="G2321">
        <v>13</v>
      </c>
      <c r="H2321" s="304">
        <v>1.6199796839999998</v>
      </c>
    </row>
    <row r="2322" spans="1:8" x14ac:dyDescent="0.25">
      <c r="A2322" t="s">
        <v>338</v>
      </c>
      <c r="B2322" t="s">
        <v>116</v>
      </c>
      <c r="C2322" t="s">
        <v>116</v>
      </c>
      <c r="D2322" t="s">
        <v>249</v>
      </c>
      <c r="E2322" t="s">
        <v>362</v>
      </c>
      <c r="F2322" t="s">
        <v>342</v>
      </c>
      <c r="G2322">
        <v>13</v>
      </c>
      <c r="H2322" s="304">
        <v>1.2831431340000001</v>
      </c>
    </row>
    <row r="2323" spans="1:8" x14ac:dyDescent="0.25">
      <c r="A2323" t="s">
        <v>338</v>
      </c>
      <c r="B2323" t="s">
        <v>116</v>
      </c>
      <c r="C2323" t="s">
        <v>116</v>
      </c>
      <c r="D2323" t="s">
        <v>249</v>
      </c>
      <c r="E2323" t="s">
        <v>362</v>
      </c>
      <c r="F2323" t="s">
        <v>343</v>
      </c>
      <c r="G2323">
        <v>13</v>
      </c>
      <c r="H2323" s="304">
        <v>9.0547669300000013</v>
      </c>
    </row>
    <row r="2324" spans="1:8" x14ac:dyDescent="0.25">
      <c r="A2324" t="s">
        <v>338</v>
      </c>
      <c r="B2324" t="s">
        <v>116</v>
      </c>
      <c r="C2324" t="s">
        <v>116</v>
      </c>
      <c r="D2324" t="s">
        <v>249</v>
      </c>
      <c r="E2324" t="s">
        <v>362</v>
      </c>
      <c r="F2324" t="s">
        <v>344</v>
      </c>
      <c r="G2324">
        <v>13</v>
      </c>
      <c r="H2324" s="304">
        <v>0.8</v>
      </c>
    </row>
    <row r="2325" spans="1:8" x14ac:dyDescent="0.25">
      <c r="A2325" t="s">
        <v>338</v>
      </c>
      <c r="B2325" t="s">
        <v>116</v>
      </c>
      <c r="C2325" t="s">
        <v>116</v>
      </c>
      <c r="D2325" t="s">
        <v>249</v>
      </c>
      <c r="E2325" t="s">
        <v>362</v>
      </c>
      <c r="F2325" t="s">
        <v>345</v>
      </c>
      <c r="G2325">
        <v>13</v>
      </c>
      <c r="H2325" s="304">
        <v>0.77024006889595331</v>
      </c>
    </row>
    <row r="2326" spans="1:8" x14ac:dyDescent="0.25">
      <c r="A2326" t="s">
        <v>338</v>
      </c>
      <c r="B2326" t="s">
        <v>116</v>
      </c>
      <c r="C2326" t="s">
        <v>116</v>
      </c>
      <c r="D2326" t="s">
        <v>249</v>
      </c>
      <c r="E2326" t="s">
        <v>362</v>
      </c>
      <c r="F2326" t="s">
        <v>346</v>
      </c>
      <c r="G2326">
        <v>13</v>
      </c>
      <c r="H2326" s="304">
        <v>0.12</v>
      </c>
    </row>
    <row r="2327" spans="1:8" x14ac:dyDescent="0.25">
      <c r="A2327" t="s">
        <v>338</v>
      </c>
      <c r="B2327" t="s">
        <v>116</v>
      </c>
      <c r="C2327" t="s">
        <v>116</v>
      </c>
      <c r="D2327" t="s">
        <v>249</v>
      </c>
      <c r="E2327" t="s">
        <v>362</v>
      </c>
      <c r="F2327" t="s">
        <v>347</v>
      </c>
      <c r="G2327">
        <v>13</v>
      </c>
      <c r="H2327" s="304">
        <v>9.6000000000000002E-2</v>
      </c>
    </row>
    <row r="2328" spans="1:8" x14ac:dyDescent="0.25">
      <c r="A2328" t="s">
        <v>338</v>
      </c>
      <c r="B2328" t="s">
        <v>116</v>
      </c>
      <c r="C2328" t="s">
        <v>116</v>
      </c>
      <c r="D2328" t="s">
        <v>249</v>
      </c>
      <c r="E2328" t="s">
        <v>362</v>
      </c>
      <c r="F2328" t="s">
        <v>348</v>
      </c>
      <c r="G2328">
        <v>13</v>
      </c>
      <c r="H2328" s="304">
        <v>9.2428808267514401E-2</v>
      </c>
    </row>
    <row r="2329" spans="1:8" x14ac:dyDescent="0.25">
      <c r="A2329" t="s">
        <v>338</v>
      </c>
      <c r="B2329" t="s">
        <v>116</v>
      </c>
      <c r="C2329" t="s">
        <v>116</v>
      </c>
      <c r="D2329" t="s">
        <v>250</v>
      </c>
      <c r="E2329" t="s">
        <v>362</v>
      </c>
      <c r="F2329" t="s">
        <v>340</v>
      </c>
      <c r="G2329">
        <v>14</v>
      </c>
      <c r="H2329" s="304">
        <v>64.775336132000021</v>
      </c>
    </row>
    <row r="2330" spans="1:8" x14ac:dyDescent="0.25">
      <c r="A2330" t="s">
        <v>338</v>
      </c>
      <c r="B2330" t="s">
        <v>116</v>
      </c>
      <c r="C2330" t="s">
        <v>116</v>
      </c>
      <c r="D2330" t="s">
        <v>250</v>
      </c>
      <c r="E2330" t="s">
        <v>362</v>
      </c>
      <c r="F2330" t="s">
        <v>341</v>
      </c>
      <c r="G2330">
        <v>14</v>
      </c>
      <c r="H2330" s="304">
        <v>17.187846278000002</v>
      </c>
    </row>
    <row r="2331" spans="1:8" x14ac:dyDescent="0.25">
      <c r="A2331" t="s">
        <v>338</v>
      </c>
      <c r="B2331" t="s">
        <v>116</v>
      </c>
      <c r="C2331" t="s">
        <v>116</v>
      </c>
      <c r="D2331" t="s">
        <v>250</v>
      </c>
      <c r="E2331" t="s">
        <v>362</v>
      </c>
      <c r="F2331" t="s">
        <v>342</v>
      </c>
      <c r="G2331">
        <v>14</v>
      </c>
      <c r="H2331" s="304">
        <v>2.7692433460000001</v>
      </c>
    </row>
    <row r="2332" spans="1:8" x14ac:dyDescent="0.25">
      <c r="A2332" t="s">
        <v>338</v>
      </c>
      <c r="B2332" t="s">
        <v>116</v>
      </c>
      <c r="C2332" t="s">
        <v>116</v>
      </c>
      <c r="D2332" t="s">
        <v>250</v>
      </c>
      <c r="E2332" t="s">
        <v>362</v>
      </c>
      <c r="F2332" t="s">
        <v>343</v>
      </c>
      <c r="G2332">
        <v>14</v>
      </c>
      <c r="H2332" s="304">
        <v>79.193939064000034</v>
      </c>
    </row>
    <row r="2333" spans="1:8" x14ac:dyDescent="0.25">
      <c r="A2333" t="s">
        <v>338</v>
      </c>
      <c r="B2333" t="s">
        <v>116</v>
      </c>
      <c r="C2333" t="s">
        <v>116</v>
      </c>
      <c r="D2333" t="s">
        <v>250</v>
      </c>
      <c r="E2333" t="s">
        <v>362</v>
      </c>
      <c r="F2333" t="s">
        <v>344</v>
      </c>
      <c r="G2333">
        <v>14</v>
      </c>
      <c r="H2333" s="304">
        <v>57.1</v>
      </c>
    </row>
    <row r="2334" spans="1:8" x14ac:dyDescent="0.25">
      <c r="A2334" t="s">
        <v>338</v>
      </c>
      <c r="B2334" t="s">
        <v>116</v>
      </c>
      <c r="C2334" t="s">
        <v>116</v>
      </c>
      <c r="D2334" t="s">
        <v>250</v>
      </c>
      <c r="E2334" t="s">
        <v>362</v>
      </c>
      <c r="F2334" t="s">
        <v>345</v>
      </c>
      <c r="G2334">
        <v>14</v>
      </c>
      <c r="H2334" s="304">
        <v>41.630938349799997</v>
      </c>
    </row>
    <row r="2335" spans="1:8" x14ac:dyDescent="0.25">
      <c r="A2335" t="s">
        <v>338</v>
      </c>
      <c r="B2335" t="s">
        <v>116</v>
      </c>
      <c r="C2335" t="s">
        <v>116</v>
      </c>
      <c r="D2335" t="s">
        <v>250</v>
      </c>
      <c r="E2335" t="s">
        <v>362</v>
      </c>
      <c r="F2335" t="s">
        <v>346</v>
      </c>
      <c r="G2335">
        <v>14</v>
      </c>
      <c r="H2335" s="304">
        <v>0.08</v>
      </c>
    </row>
    <row r="2336" spans="1:8" x14ac:dyDescent="0.25">
      <c r="A2336" t="s">
        <v>338</v>
      </c>
      <c r="B2336" t="s">
        <v>116</v>
      </c>
      <c r="C2336" t="s">
        <v>116</v>
      </c>
      <c r="D2336" t="s">
        <v>250</v>
      </c>
      <c r="E2336" t="s">
        <v>362</v>
      </c>
      <c r="F2336" t="s">
        <v>347</v>
      </c>
      <c r="G2336">
        <v>14</v>
      </c>
      <c r="H2336" s="304">
        <v>4.5680000000000005</v>
      </c>
    </row>
    <row r="2337" spans="1:8" x14ac:dyDescent="0.25">
      <c r="A2337" t="s">
        <v>338</v>
      </c>
      <c r="B2337" t="s">
        <v>116</v>
      </c>
      <c r="C2337" t="s">
        <v>116</v>
      </c>
      <c r="D2337" t="s">
        <v>250</v>
      </c>
      <c r="E2337" t="s">
        <v>362</v>
      </c>
      <c r="F2337" t="s">
        <v>348</v>
      </c>
      <c r="G2337">
        <v>14</v>
      </c>
      <c r="H2337" s="304">
        <v>3.3304750679840001</v>
      </c>
    </row>
    <row r="2338" spans="1:8" x14ac:dyDescent="0.25">
      <c r="A2338" t="s">
        <v>338</v>
      </c>
      <c r="B2338" t="s">
        <v>116</v>
      </c>
      <c r="C2338" t="s">
        <v>116</v>
      </c>
      <c r="D2338" t="s">
        <v>127</v>
      </c>
      <c r="E2338" t="s">
        <v>362</v>
      </c>
      <c r="F2338" t="s">
        <v>340</v>
      </c>
      <c r="G2338">
        <v>15</v>
      </c>
      <c r="H2338" s="304">
        <v>7.1479183799999992</v>
      </c>
    </row>
    <row r="2339" spans="1:8" x14ac:dyDescent="0.25">
      <c r="A2339" t="s">
        <v>338</v>
      </c>
      <c r="B2339" t="s">
        <v>116</v>
      </c>
      <c r="C2339" t="s">
        <v>116</v>
      </c>
      <c r="D2339" t="s">
        <v>127</v>
      </c>
      <c r="E2339" t="s">
        <v>362</v>
      </c>
      <c r="F2339" t="s">
        <v>341</v>
      </c>
      <c r="G2339">
        <v>15</v>
      </c>
      <c r="H2339" s="304">
        <v>6.5636744999999996E-2</v>
      </c>
    </row>
    <row r="2340" spans="1:8" x14ac:dyDescent="0.25">
      <c r="A2340" t="s">
        <v>338</v>
      </c>
      <c r="B2340" t="s">
        <v>116</v>
      </c>
      <c r="C2340" t="s">
        <v>116</v>
      </c>
      <c r="D2340" t="s">
        <v>127</v>
      </c>
      <c r="E2340" t="s">
        <v>362</v>
      </c>
      <c r="F2340" t="s">
        <v>342</v>
      </c>
      <c r="G2340">
        <v>15</v>
      </c>
      <c r="H2340" s="304">
        <v>0.10743167999999999</v>
      </c>
    </row>
    <row r="2341" spans="1:8" x14ac:dyDescent="0.25">
      <c r="A2341" t="s">
        <v>338</v>
      </c>
      <c r="B2341" t="s">
        <v>116</v>
      </c>
      <c r="C2341" t="s">
        <v>116</v>
      </c>
      <c r="D2341" t="s">
        <v>127</v>
      </c>
      <c r="E2341" t="s">
        <v>362</v>
      </c>
      <c r="F2341" t="s">
        <v>343</v>
      </c>
      <c r="G2341">
        <v>15</v>
      </c>
      <c r="H2341" s="304">
        <v>7.1061234449999988</v>
      </c>
    </row>
    <row r="2342" spans="1:8" x14ac:dyDescent="0.25">
      <c r="A2342" t="s">
        <v>338</v>
      </c>
      <c r="B2342" t="s">
        <v>116</v>
      </c>
      <c r="C2342" t="s">
        <v>116</v>
      </c>
      <c r="D2342" t="s">
        <v>127</v>
      </c>
      <c r="E2342" t="s">
        <v>362</v>
      </c>
      <c r="F2342" t="s">
        <v>344</v>
      </c>
      <c r="G2342">
        <v>15</v>
      </c>
      <c r="H2342" s="304">
        <v>1.8</v>
      </c>
    </row>
    <row r="2343" spans="1:8" x14ac:dyDescent="0.25">
      <c r="A2343" t="s">
        <v>338</v>
      </c>
      <c r="B2343" t="s">
        <v>116</v>
      </c>
      <c r="C2343" t="s">
        <v>116</v>
      </c>
      <c r="D2343" t="s">
        <v>127</v>
      </c>
      <c r="E2343" t="s">
        <v>362</v>
      </c>
      <c r="F2343" t="s">
        <v>345</v>
      </c>
      <c r="G2343">
        <v>15</v>
      </c>
      <c r="H2343" s="304">
        <v>1.8</v>
      </c>
    </row>
    <row r="2344" spans="1:8" x14ac:dyDescent="0.25">
      <c r="A2344" t="s">
        <v>338</v>
      </c>
      <c r="B2344" t="s">
        <v>116</v>
      </c>
      <c r="C2344" t="s">
        <v>116</v>
      </c>
      <c r="D2344" t="s">
        <v>127</v>
      </c>
      <c r="E2344" t="s">
        <v>362</v>
      </c>
      <c r="F2344" t="s">
        <v>346</v>
      </c>
      <c r="G2344">
        <v>15</v>
      </c>
      <c r="H2344" s="304">
        <v>0.11</v>
      </c>
    </row>
    <row r="2345" spans="1:8" x14ac:dyDescent="0.25">
      <c r="A2345" t="s">
        <v>338</v>
      </c>
      <c r="B2345" t="s">
        <v>116</v>
      </c>
      <c r="C2345" t="s">
        <v>116</v>
      </c>
      <c r="D2345" t="s">
        <v>127</v>
      </c>
      <c r="E2345" t="s">
        <v>362</v>
      </c>
      <c r="F2345" t="s">
        <v>347</v>
      </c>
      <c r="G2345">
        <v>15</v>
      </c>
      <c r="H2345" s="304">
        <v>0.19800000000000001</v>
      </c>
    </row>
    <row r="2346" spans="1:8" x14ac:dyDescent="0.25">
      <c r="A2346" t="s">
        <v>338</v>
      </c>
      <c r="B2346" t="s">
        <v>116</v>
      </c>
      <c r="C2346" t="s">
        <v>116</v>
      </c>
      <c r="D2346" t="s">
        <v>127</v>
      </c>
      <c r="E2346" t="s">
        <v>362</v>
      </c>
      <c r="F2346" t="s">
        <v>348</v>
      </c>
      <c r="G2346">
        <v>15</v>
      </c>
      <c r="H2346" s="304">
        <v>0.19800000000000001</v>
      </c>
    </row>
    <row r="2347" spans="1:8" x14ac:dyDescent="0.25">
      <c r="A2347" t="s">
        <v>338</v>
      </c>
      <c r="B2347" t="s">
        <v>116</v>
      </c>
      <c r="C2347" t="s">
        <v>116</v>
      </c>
      <c r="D2347" t="s">
        <v>128</v>
      </c>
      <c r="E2347" t="s">
        <v>362</v>
      </c>
      <c r="F2347" t="s">
        <v>340</v>
      </c>
      <c r="G2347">
        <v>16</v>
      </c>
      <c r="H2347" s="304">
        <v>0.68273649999999986</v>
      </c>
    </row>
    <row r="2348" spans="1:8" x14ac:dyDescent="0.25">
      <c r="A2348" t="s">
        <v>338</v>
      </c>
      <c r="B2348" t="s">
        <v>116</v>
      </c>
      <c r="C2348" t="s">
        <v>116</v>
      </c>
      <c r="D2348" t="s">
        <v>128</v>
      </c>
      <c r="E2348" t="s">
        <v>362</v>
      </c>
      <c r="F2348" t="s">
        <v>341</v>
      </c>
      <c r="G2348">
        <v>16</v>
      </c>
      <c r="H2348" s="304">
        <v>0.41838976899999997</v>
      </c>
    </row>
    <row r="2349" spans="1:8" x14ac:dyDescent="0.25">
      <c r="A2349" t="s">
        <v>338</v>
      </c>
      <c r="B2349" t="s">
        <v>116</v>
      </c>
      <c r="C2349" t="s">
        <v>116</v>
      </c>
      <c r="D2349" t="s">
        <v>128</v>
      </c>
      <c r="E2349" t="s">
        <v>362</v>
      </c>
      <c r="F2349" t="s">
        <v>342</v>
      </c>
      <c r="G2349">
        <v>16</v>
      </c>
      <c r="H2349" s="304">
        <v>1.3786401E-2</v>
      </c>
    </row>
    <row r="2350" spans="1:8" x14ac:dyDescent="0.25">
      <c r="A2350" t="s">
        <v>338</v>
      </c>
      <c r="B2350" t="s">
        <v>116</v>
      </c>
      <c r="C2350" t="s">
        <v>116</v>
      </c>
      <c r="D2350" t="s">
        <v>128</v>
      </c>
      <c r="E2350" t="s">
        <v>362</v>
      </c>
      <c r="F2350" t="s">
        <v>343</v>
      </c>
      <c r="G2350">
        <v>16</v>
      </c>
      <c r="H2350" s="304">
        <v>1.0873398679999999</v>
      </c>
    </row>
    <row r="2351" spans="1:8" x14ac:dyDescent="0.25">
      <c r="A2351" t="s">
        <v>338</v>
      </c>
      <c r="B2351" t="s">
        <v>116</v>
      </c>
      <c r="C2351" t="s">
        <v>116</v>
      </c>
      <c r="D2351" t="s">
        <v>128</v>
      </c>
      <c r="E2351" t="s">
        <v>362</v>
      </c>
      <c r="F2351" t="s">
        <v>344</v>
      </c>
      <c r="G2351">
        <v>16</v>
      </c>
      <c r="H2351" s="304">
        <v>0.64859817800987629</v>
      </c>
    </row>
    <row r="2352" spans="1:8" x14ac:dyDescent="0.25">
      <c r="A2352" t="s">
        <v>338</v>
      </c>
      <c r="B2352" t="s">
        <v>116</v>
      </c>
      <c r="C2352" t="s">
        <v>116</v>
      </c>
      <c r="D2352" t="s">
        <v>128</v>
      </c>
      <c r="E2352" t="s">
        <v>362</v>
      </c>
      <c r="F2352" t="s">
        <v>345</v>
      </c>
      <c r="G2352">
        <v>16</v>
      </c>
      <c r="H2352" s="304">
        <v>0.40725228881319731</v>
      </c>
    </row>
    <row r="2353" spans="1:8" x14ac:dyDescent="0.25">
      <c r="A2353" t="s">
        <v>338</v>
      </c>
      <c r="B2353" t="s">
        <v>116</v>
      </c>
      <c r="C2353" t="s">
        <v>116</v>
      </c>
      <c r="D2353" t="s">
        <v>128</v>
      </c>
      <c r="E2353" t="s">
        <v>362</v>
      </c>
      <c r="F2353" t="s">
        <v>346</v>
      </c>
      <c r="G2353">
        <v>16</v>
      </c>
      <c r="H2353" s="304">
        <v>0.11</v>
      </c>
    </row>
    <row r="2354" spans="1:8" x14ac:dyDescent="0.25">
      <c r="A2354" t="s">
        <v>338</v>
      </c>
      <c r="B2354" t="s">
        <v>116</v>
      </c>
      <c r="C2354" t="s">
        <v>116</v>
      </c>
      <c r="D2354" t="s">
        <v>128</v>
      </c>
      <c r="E2354" t="s">
        <v>362</v>
      </c>
      <c r="F2354" t="s">
        <v>347</v>
      </c>
      <c r="G2354">
        <v>16</v>
      </c>
      <c r="H2354" s="304">
        <v>7.1345799581086389E-2</v>
      </c>
    </row>
    <row r="2355" spans="1:8" x14ac:dyDescent="0.25">
      <c r="A2355" t="s">
        <v>338</v>
      </c>
      <c r="B2355" t="s">
        <v>116</v>
      </c>
      <c r="C2355" t="s">
        <v>116</v>
      </c>
      <c r="D2355" t="s">
        <v>128</v>
      </c>
      <c r="E2355" t="s">
        <v>362</v>
      </c>
      <c r="F2355" t="s">
        <v>348</v>
      </c>
      <c r="G2355">
        <v>16</v>
      </c>
      <c r="H2355" s="304">
        <v>4.4797751769451701E-2</v>
      </c>
    </row>
    <row r="2356" spans="1:8" x14ac:dyDescent="0.25">
      <c r="A2356" t="s">
        <v>338</v>
      </c>
      <c r="B2356" t="s">
        <v>116</v>
      </c>
      <c r="C2356" t="s">
        <v>116</v>
      </c>
      <c r="D2356" t="s">
        <v>129</v>
      </c>
      <c r="E2356" t="s">
        <v>362</v>
      </c>
      <c r="F2356" t="s">
        <v>340</v>
      </c>
      <c r="G2356">
        <v>17</v>
      </c>
      <c r="H2356" s="304">
        <v>7.2410426199999991</v>
      </c>
    </row>
    <row r="2357" spans="1:8" x14ac:dyDescent="0.25">
      <c r="A2357" t="s">
        <v>338</v>
      </c>
      <c r="B2357" t="s">
        <v>116</v>
      </c>
      <c r="C2357" t="s">
        <v>116</v>
      </c>
      <c r="D2357" t="s">
        <v>129</v>
      </c>
      <c r="E2357" t="s">
        <v>362</v>
      </c>
      <c r="F2357" t="s">
        <v>341</v>
      </c>
      <c r="G2357">
        <v>17</v>
      </c>
      <c r="H2357" s="304">
        <v>4.2051063E-2</v>
      </c>
    </row>
    <row r="2358" spans="1:8" x14ac:dyDescent="0.25">
      <c r="A2358" t="s">
        <v>338</v>
      </c>
      <c r="B2358" t="s">
        <v>116</v>
      </c>
      <c r="C2358" t="s">
        <v>116</v>
      </c>
      <c r="D2358" t="s">
        <v>129</v>
      </c>
      <c r="E2358" t="s">
        <v>362</v>
      </c>
      <c r="F2358" t="s">
        <v>342</v>
      </c>
      <c r="G2358">
        <v>17</v>
      </c>
      <c r="H2358" s="304">
        <v>0.214057794</v>
      </c>
    </row>
    <row r="2359" spans="1:8" x14ac:dyDescent="0.25">
      <c r="A2359" t="s">
        <v>338</v>
      </c>
      <c r="B2359" t="s">
        <v>116</v>
      </c>
      <c r="C2359" t="s">
        <v>116</v>
      </c>
      <c r="D2359" t="s">
        <v>129</v>
      </c>
      <c r="E2359" t="s">
        <v>362</v>
      </c>
      <c r="F2359" t="s">
        <v>343</v>
      </c>
      <c r="G2359">
        <v>17</v>
      </c>
      <c r="H2359" s="304">
        <v>7.0690358889999985</v>
      </c>
    </row>
    <row r="2360" spans="1:8" x14ac:dyDescent="0.25">
      <c r="A2360" t="s">
        <v>338</v>
      </c>
      <c r="B2360" t="s">
        <v>116</v>
      </c>
      <c r="C2360" t="s">
        <v>116</v>
      </c>
      <c r="D2360" t="s">
        <v>129</v>
      </c>
      <c r="E2360" t="s">
        <v>362</v>
      </c>
      <c r="F2360" t="s">
        <v>344</v>
      </c>
      <c r="G2360">
        <v>17</v>
      </c>
      <c r="H2360" s="304">
        <v>5.303434006528235</v>
      </c>
    </row>
    <row r="2361" spans="1:8" x14ac:dyDescent="0.25">
      <c r="A2361" t="s">
        <v>338</v>
      </c>
      <c r="B2361" t="s">
        <v>116</v>
      </c>
      <c r="C2361" t="s">
        <v>116</v>
      </c>
      <c r="D2361" t="s">
        <v>129</v>
      </c>
      <c r="E2361" t="s">
        <v>362</v>
      </c>
      <c r="F2361" t="s">
        <v>345</v>
      </c>
      <c r="G2361">
        <v>17</v>
      </c>
      <c r="H2361" s="304">
        <v>5.303434006528235</v>
      </c>
    </row>
    <row r="2362" spans="1:8" x14ac:dyDescent="0.25">
      <c r="A2362" t="s">
        <v>338</v>
      </c>
      <c r="B2362" t="s">
        <v>116</v>
      </c>
      <c r="C2362" t="s">
        <v>116</v>
      </c>
      <c r="D2362" t="s">
        <v>129</v>
      </c>
      <c r="E2362" t="s">
        <v>362</v>
      </c>
      <c r="F2362" t="s">
        <v>346</v>
      </c>
      <c r="G2362">
        <v>17</v>
      </c>
      <c r="H2362" s="304">
        <v>0.11</v>
      </c>
    </row>
    <row r="2363" spans="1:8" x14ac:dyDescent="0.25">
      <c r="A2363" t="s">
        <v>338</v>
      </c>
      <c r="B2363" t="s">
        <v>116</v>
      </c>
      <c r="C2363" t="s">
        <v>116</v>
      </c>
      <c r="D2363" t="s">
        <v>129</v>
      </c>
      <c r="E2363" t="s">
        <v>362</v>
      </c>
      <c r="F2363" t="s">
        <v>347</v>
      </c>
      <c r="G2363">
        <v>17</v>
      </c>
      <c r="H2363" s="304">
        <v>0.58337774071810589</v>
      </c>
    </row>
    <row r="2364" spans="1:8" x14ac:dyDescent="0.25">
      <c r="A2364" t="s">
        <v>338</v>
      </c>
      <c r="B2364" t="s">
        <v>116</v>
      </c>
      <c r="C2364" t="s">
        <v>116</v>
      </c>
      <c r="D2364" t="s">
        <v>129</v>
      </c>
      <c r="E2364" t="s">
        <v>362</v>
      </c>
      <c r="F2364" t="s">
        <v>348</v>
      </c>
      <c r="G2364">
        <v>17</v>
      </c>
      <c r="H2364" s="304">
        <v>0.58337774071810589</v>
      </c>
    </row>
    <row r="2365" spans="1:8" x14ac:dyDescent="0.25">
      <c r="A2365" t="s">
        <v>338</v>
      </c>
      <c r="B2365" t="s">
        <v>116</v>
      </c>
      <c r="C2365" t="s">
        <v>116</v>
      </c>
      <c r="D2365" t="s">
        <v>130</v>
      </c>
      <c r="E2365" t="s">
        <v>362</v>
      </c>
      <c r="F2365" t="s">
        <v>340</v>
      </c>
      <c r="G2365">
        <v>18</v>
      </c>
      <c r="H2365" s="304">
        <v>11.4129624</v>
      </c>
    </row>
    <row r="2366" spans="1:8" x14ac:dyDescent="0.25">
      <c r="A2366" t="s">
        <v>338</v>
      </c>
      <c r="B2366" t="s">
        <v>116</v>
      </c>
      <c r="C2366" t="s">
        <v>116</v>
      </c>
      <c r="D2366" t="s">
        <v>130</v>
      </c>
      <c r="E2366" t="s">
        <v>362</v>
      </c>
      <c r="F2366" t="s">
        <v>341</v>
      </c>
      <c r="G2366">
        <v>18</v>
      </c>
      <c r="H2366" s="304">
        <v>8.44074E-4</v>
      </c>
    </row>
    <row r="2367" spans="1:8" x14ac:dyDescent="0.25">
      <c r="A2367" t="s">
        <v>338</v>
      </c>
      <c r="B2367" t="s">
        <v>116</v>
      </c>
      <c r="C2367" t="s">
        <v>116</v>
      </c>
      <c r="D2367" t="s">
        <v>130</v>
      </c>
      <c r="E2367" t="s">
        <v>362</v>
      </c>
      <c r="F2367" t="s">
        <v>342</v>
      </c>
      <c r="G2367">
        <v>18</v>
      </c>
      <c r="H2367" s="304">
        <v>3.2490560000000002E-3</v>
      </c>
    </row>
    <row r="2368" spans="1:8" x14ac:dyDescent="0.25">
      <c r="A2368" t="s">
        <v>338</v>
      </c>
      <c r="B2368" t="s">
        <v>116</v>
      </c>
      <c r="C2368" t="s">
        <v>116</v>
      </c>
      <c r="D2368" t="s">
        <v>130</v>
      </c>
      <c r="E2368" t="s">
        <v>362</v>
      </c>
      <c r="F2368" t="s">
        <v>343</v>
      </c>
      <c r="G2368">
        <v>18</v>
      </c>
      <c r="H2368" s="304">
        <v>11.410557418</v>
      </c>
    </row>
    <row r="2369" spans="1:8" x14ac:dyDescent="0.25">
      <c r="A2369" t="s">
        <v>338</v>
      </c>
      <c r="B2369" t="s">
        <v>116</v>
      </c>
      <c r="C2369" t="s">
        <v>116</v>
      </c>
      <c r="D2369" t="s">
        <v>130</v>
      </c>
      <c r="E2369" t="s">
        <v>362</v>
      </c>
      <c r="F2369" t="s">
        <v>344</v>
      </c>
      <c r="G2369">
        <v>18</v>
      </c>
      <c r="H2369" s="304">
        <v>10.899804220060963</v>
      </c>
    </row>
    <row r="2370" spans="1:8" x14ac:dyDescent="0.25">
      <c r="A2370" t="s">
        <v>338</v>
      </c>
      <c r="B2370" t="s">
        <v>116</v>
      </c>
      <c r="C2370" t="s">
        <v>116</v>
      </c>
      <c r="D2370" t="s">
        <v>130</v>
      </c>
      <c r="E2370" t="s">
        <v>362</v>
      </c>
      <c r="F2370" t="s">
        <v>345</v>
      </c>
      <c r="G2370">
        <v>18</v>
      </c>
      <c r="H2370" s="304">
        <v>10.899804220060963</v>
      </c>
    </row>
    <row r="2371" spans="1:8" x14ac:dyDescent="0.25">
      <c r="A2371" t="s">
        <v>338</v>
      </c>
      <c r="B2371" t="s">
        <v>116</v>
      </c>
      <c r="C2371" t="s">
        <v>116</v>
      </c>
      <c r="D2371" t="s">
        <v>130</v>
      </c>
      <c r="E2371" t="s">
        <v>362</v>
      </c>
      <c r="F2371" t="s">
        <v>346</v>
      </c>
      <c r="G2371">
        <v>18</v>
      </c>
      <c r="H2371" s="304">
        <v>0.11</v>
      </c>
    </row>
    <row r="2372" spans="1:8" x14ac:dyDescent="0.25">
      <c r="A2372" t="s">
        <v>338</v>
      </c>
      <c r="B2372" t="s">
        <v>116</v>
      </c>
      <c r="C2372" t="s">
        <v>116</v>
      </c>
      <c r="D2372" t="s">
        <v>130</v>
      </c>
      <c r="E2372" t="s">
        <v>362</v>
      </c>
      <c r="F2372" t="s">
        <v>347</v>
      </c>
      <c r="G2372">
        <v>18</v>
      </c>
      <c r="H2372" s="304">
        <v>1.1989784642067058</v>
      </c>
    </row>
    <row r="2373" spans="1:8" x14ac:dyDescent="0.25">
      <c r="A2373" t="s">
        <v>338</v>
      </c>
      <c r="B2373" t="s">
        <v>116</v>
      </c>
      <c r="C2373" t="s">
        <v>116</v>
      </c>
      <c r="D2373" t="s">
        <v>130</v>
      </c>
      <c r="E2373" t="s">
        <v>362</v>
      </c>
      <c r="F2373" t="s">
        <v>348</v>
      </c>
      <c r="G2373">
        <v>18</v>
      </c>
      <c r="H2373" s="304">
        <v>1.1989784642067058</v>
      </c>
    </row>
    <row r="2374" spans="1:8" x14ac:dyDescent="0.25">
      <c r="A2374" t="s">
        <v>338</v>
      </c>
      <c r="B2374" t="s">
        <v>116</v>
      </c>
      <c r="C2374" t="s">
        <v>116</v>
      </c>
      <c r="D2374" t="s">
        <v>251</v>
      </c>
      <c r="E2374" t="s">
        <v>362</v>
      </c>
      <c r="F2374" t="s">
        <v>340</v>
      </c>
      <c r="G2374">
        <v>19</v>
      </c>
      <c r="H2374" s="304">
        <v>3.9626387332869482</v>
      </c>
    </row>
    <row r="2375" spans="1:8" x14ac:dyDescent="0.25">
      <c r="A2375" t="s">
        <v>338</v>
      </c>
      <c r="B2375" t="s">
        <v>116</v>
      </c>
      <c r="C2375" t="s">
        <v>116</v>
      </c>
      <c r="D2375" t="s">
        <v>251</v>
      </c>
      <c r="E2375" t="s">
        <v>362</v>
      </c>
      <c r="F2375" t="s">
        <v>341</v>
      </c>
      <c r="G2375">
        <v>19</v>
      </c>
      <c r="H2375" s="304">
        <v>0.16302269</v>
      </c>
    </row>
    <row r="2376" spans="1:8" x14ac:dyDescent="0.25">
      <c r="A2376" t="s">
        <v>338</v>
      </c>
      <c r="B2376" t="s">
        <v>116</v>
      </c>
      <c r="C2376" t="s">
        <v>116</v>
      </c>
      <c r="D2376" t="s">
        <v>251</v>
      </c>
      <c r="E2376" t="s">
        <v>362</v>
      </c>
      <c r="F2376" t="s">
        <v>342</v>
      </c>
      <c r="G2376">
        <v>19</v>
      </c>
      <c r="H2376" s="304">
        <v>1.9015988000000001E-2</v>
      </c>
    </row>
    <row r="2377" spans="1:8" x14ac:dyDescent="0.25">
      <c r="A2377" t="s">
        <v>338</v>
      </c>
      <c r="B2377" t="s">
        <v>116</v>
      </c>
      <c r="C2377" t="s">
        <v>116</v>
      </c>
      <c r="D2377" t="s">
        <v>251</v>
      </c>
      <c r="E2377" t="s">
        <v>362</v>
      </c>
      <c r="F2377" t="s">
        <v>343</v>
      </c>
      <c r="G2377">
        <v>19</v>
      </c>
      <c r="H2377" s="304">
        <v>4.1066454352869481</v>
      </c>
    </row>
    <row r="2378" spans="1:8" x14ac:dyDescent="0.25">
      <c r="A2378" t="s">
        <v>338</v>
      </c>
      <c r="B2378" t="s">
        <v>116</v>
      </c>
      <c r="C2378" t="s">
        <v>116</v>
      </c>
      <c r="D2378" t="s">
        <v>251</v>
      </c>
      <c r="E2378" t="s">
        <v>362</v>
      </c>
      <c r="F2378" t="s">
        <v>344</v>
      </c>
      <c r="G2378">
        <v>19</v>
      </c>
      <c r="H2378" s="304">
        <v>4.37</v>
      </c>
    </row>
    <row r="2379" spans="1:8" x14ac:dyDescent="0.25">
      <c r="A2379" t="s">
        <v>338</v>
      </c>
      <c r="B2379" t="s">
        <v>116</v>
      </c>
      <c r="C2379" t="s">
        <v>116</v>
      </c>
      <c r="D2379" t="s">
        <v>251</v>
      </c>
      <c r="E2379" t="s">
        <v>362</v>
      </c>
      <c r="F2379" t="s">
        <v>345</v>
      </c>
      <c r="G2379">
        <v>19</v>
      </c>
      <c r="H2379" s="304">
        <v>4.21675830975507</v>
      </c>
    </row>
    <row r="2380" spans="1:8" x14ac:dyDescent="0.25">
      <c r="A2380" t="s">
        <v>338</v>
      </c>
      <c r="B2380" t="s">
        <v>116</v>
      </c>
      <c r="C2380" t="s">
        <v>116</v>
      </c>
      <c r="D2380" t="s">
        <v>251</v>
      </c>
      <c r="E2380" t="s">
        <v>362</v>
      </c>
      <c r="F2380" t="s">
        <v>346</v>
      </c>
      <c r="G2380">
        <v>19</v>
      </c>
      <c r="H2380" s="304">
        <v>0.11</v>
      </c>
    </row>
    <row r="2381" spans="1:8" x14ac:dyDescent="0.25">
      <c r="A2381" t="s">
        <v>338</v>
      </c>
      <c r="B2381" t="s">
        <v>116</v>
      </c>
      <c r="C2381" t="s">
        <v>116</v>
      </c>
      <c r="D2381" t="s">
        <v>251</v>
      </c>
      <c r="E2381" t="s">
        <v>362</v>
      </c>
      <c r="F2381" t="s">
        <v>347</v>
      </c>
      <c r="G2381">
        <v>19</v>
      </c>
      <c r="H2381" s="304">
        <v>0.48070000000000002</v>
      </c>
    </row>
    <row r="2382" spans="1:8" x14ac:dyDescent="0.25">
      <c r="A2382" t="s">
        <v>338</v>
      </c>
      <c r="B2382" t="s">
        <v>116</v>
      </c>
      <c r="C2382" t="s">
        <v>116</v>
      </c>
      <c r="D2382" t="s">
        <v>251</v>
      </c>
      <c r="E2382" t="s">
        <v>362</v>
      </c>
      <c r="F2382" t="s">
        <v>348</v>
      </c>
      <c r="G2382">
        <v>19</v>
      </c>
      <c r="H2382" s="304">
        <v>0.46384341407305768</v>
      </c>
    </row>
    <row r="2383" spans="1:8" x14ac:dyDescent="0.25">
      <c r="A2383" t="s">
        <v>338</v>
      </c>
      <c r="B2383" t="s">
        <v>132</v>
      </c>
      <c r="C2383" t="s">
        <v>132</v>
      </c>
      <c r="D2383" t="s">
        <v>22</v>
      </c>
      <c r="E2383" t="s">
        <v>362</v>
      </c>
      <c r="F2383" t="s">
        <v>340</v>
      </c>
      <c r="G2383">
        <v>23</v>
      </c>
      <c r="H2383" s="304">
        <v>2.6717900000000001</v>
      </c>
    </row>
    <row r="2384" spans="1:8" x14ac:dyDescent="0.25">
      <c r="A2384" t="s">
        <v>338</v>
      </c>
      <c r="B2384" t="s">
        <v>132</v>
      </c>
      <c r="C2384" t="s">
        <v>132</v>
      </c>
      <c r="D2384" t="s">
        <v>22</v>
      </c>
      <c r="E2384" t="s">
        <v>362</v>
      </c>
      <c r="F2384" t="s">
        <v>341</v>
      </c>
      <c r="G2384">
        <v>23</v>
      </c>
      <c r="H2384" s="304">
        <v>13.460315695</v>
      </c>
    </row>
    <row r="2385" spans="1:8" x14ac:dyDescent="0.25">
      <c r="A2385" t="s">
        <v>338</v>
      </c>
      <c r="B2385" t="s">
        <v>132</v>
      </c>
      <c r="C2385" t="s">
        <v>132</v>
      </c>
      <c r="D2385" t="s">
        <v>22</v>
      </c>
      <c r="E2385" t="s">
        <v>362</v>
      </c>
      <c r="F2385" t="s">
        <v>342</v>
      </c>
      <c r="G2385">
        <v>23</v>
      </c>
      <c r="H2385" s="304">
        <v>0.34074086199999998</v>
      </c>
    </row>
    <row r="2386" spans="1:8" x14ac:dyDescent="0.25">
      <c r="A2386" t="s">
        <v>338</v>
      </c>
      <c r="B2386" t="s">
        <v>132</v>
      </c>
      <c r="C2386" t="s">
        <v>132</v>
      </c>
      <c r="D2386" t="s">
        <v>22</v>
      </c>
      <c r="E2386" t="s">
        <v>362</v>
      </c>
      <c r="F2386" t="s">
        <v>343</v>
      </c>
      <c r="G2386">
        <v>23</v>
      </c>
      <c r="H2386" s="304">
        <v>15.791364832999999</v>
      </c>
    </row>
    <row r="2387" spans="1:8" x14ac:dyDescent="0.25">
      <c r="A2387" t="s">
        <v>338</v>
      </c>
      <c r="B2387" t="s">
        <v>132</v>
      </c>
      <c r="C2387" t="s">
        <v>132</v>
      </c>
      <c r="D2387" t="s">
        <v>22</v>
      </c>
      <c r="E2387" t="s">
        <v>362</v>
      </c>
      <c r="F2387" t="s">
        <v>344</v>
      </c>
      <c r="G2387">
        <v>23</v>
      </c>
      <c r="H2387" s="304">
        <v>1.2</v>
      </c>
    </row>
    <row r="2388" spans="1:8" x14ac:dyDescent="0.25">
      <c r="A2388" t="s">
        <v>338</v>
      </c>
      <c r="B2388" t="s">
        <v>132</v>
      </c>
      <c r="C2388" t="s">
        <v>132</v>
      </c>
      <c r="D2388" t="s">
        <v>22</v>
      </c>
      <c r="E2388" t="s">
        <v>362</v>
      </c>
      <c r="F2388" t="s">
        <v>345</v>
      </c>
      <c r="G2388">
        <v>23</v>
      </c>
      <c r="H2388" s="304">
        <v>1.2</v>
      </c>
    </row>
    <row r="2389" spans="1:8" x14ac:dyDescent="0.25">
      <c r="A2389" t="s">
        <v>338</v>
      </c>
      <c r="B2389" t="s">
        <v>132</v>
      </c>
      <c r="C2389" t="s">
        <v>132</v>
      </c>
      <c r="D2389" t="s">
        <v>22</v>
      </c>
      <c r="E2389" t="s">
        <v>362</v>
      </c>
      <c r="F2389" t="s">
        <v>346</v>
      </c>
      <c r="G2389">
        <v>23</v>
      </c>
      <c r="H2389" s="304">
        <v>0.33</v>
      </c>
    </row>
    <row r="2390" spans="1:8" x14ac:dyDescent="0.25">
      <c r="A2390" t="s">
        <v>338</v>
      </c>
      <c r="B2390" t="s">
        <v>132</v>
      </c>
      <c r="C2390" t="s">
        <v>132</v>
      </c>
      <c r="D2390" t="s">
        <v>22</v>
      </c>
      <c r="E2390" t="s">
        <v>362</v>
      </c>
      <c r="F2390" t="s">
        <v>347</v>
      </c>
      <c r="G2390">
        <v>23</v>
      </c>
      <c r="H2390" s="304">
        <v>0.39600000000000002</v>
      </c>
    </row>
    <row r="2391" spans="1:8" x14ac:dyDescent="0.25">
      <c r="A2391" t="s">
        <v>338</v>
      </c>
      <c r="B2391" t="s">
        <v>132</v>
      </c>
      <c r="C2391" t="s">
        <v>132</v>
      </c>
      <c r="D2391" t="s">
        <v>22</v>
      </c>
      <c r="E2391" t="s">
        <v>362</v>
      </c>
      <c r="F2391" t="s">
        <v>348</v>
      </c>
      <c r="G2391">
        <v>23</v>
      </c>
      <c r="H2391" s="304">
        <v>0.39600000000000002</v>
      </c>
    </row>
    <row r="2392" spans="1:8" x14ac:dyDescent="0.25">
      <c r="A2392" t="s">
        <v>338</v>
      </c>
      <c r="B2392" t="s">
        <v>132</v>
      </c>
      <c r="C2392" t="s">
        <v>132</v>
      </c>
      <c r="D2392" t="s">
        <v>23</v>
      </c>
      <c r="E2392" t="s">
        <v>362</v>
      </c>
      <c r="F2392" t="s">
        <v>340</v>
      </c>
      <c r="G2392">
        <v>24</v>
      </c>
      <c r="H2392" s="304">
        <v>19.852979999999995</v>
      </c>
    </row>
    <row r="2393" spans="1:8" x14ac:dyDescent="0.25">
      <c r="A2393" t="s">
        <v>338</v>
      </c>
      <c r="B2393" t="s">
        <v>132</v>
      </c>
      <c r="C2393" t="s">
        <v>132</v>
      </c>
      <c r="D2393" t="s">
        <v>23</v>
      </c>
      <c r="E2393" t="s">
        <v>362</v>
      </c>
      <c r="F2393" t="s">
        <v>341</v>
      </c>
      <c r="G2393">
        <v>24</v>
      </c>
      <c r="H2393" s="304">
        <v>4.1582179479999999</v>
      </c>
    </row>
    <row r="2394" spans="1:8" x14ac:dyDescent="0.25">
      <c r="A2394" t="s">
        <v>338</v>
      </c>
      <c r="B2394" t="s">
        <v>132</v>
      </c>
      <c r="C2394" t="s">
        <v>132</v>
      </c>
      <c r="D2394" t="s">
        <v>23</v>
      </c>
      <c r="E2394" t="s">
        <v>362</v>
      </c>
      <c r="F2394" t="s">
        <v>342</v>
      </c>
      <c r="G2394">
        <v>24</v>
      </c>
      <c r="H2394" s="304">
        <v>0.32005415799999998</v>
      </c>
    </row>
    <row r="2395" spans="1:8" x14ac:dyDescent="0.25">
      <c r="A2395" t="s">
        <v>338</v>
      </c>
      <c r="B2395" t="s">
        <v>132</v>
      </c>
      <c r="C2395" t="s">
        <v>132</v>
      </c>
      <c r="D2395" t="s">
        <v>23</v>
      </c>
      <c r="E2395" t="s">
        <v>362</v>
      </c>
      <c r="F2395" t="s">
        <v>343</v>
      </c>
      <c r="G2395">
        <v>24</v>
      </c>
      <c r="H2395" s="304">
        <v>23.691143789999995</v>
      </c>
    </row>
    <row r="2396" spans="1:8" x14ac:dyDescent="0.25">
      <c r="A2396" t="s">
        <v>338</v>
      </c>
      <c r="B2396" t="s">
        <v>132</v>
      </c>
      <c r="C2396" t="s">
        <v>132</v>
      </c>
      <c r="D2396" t="s">
        <v>23</v>
      </c>
      <c r="E2396" t="s">
        <v>362</v>
      </c>
      <c r="F2396" t="s">
        <v>344</v>
      </c>
      <c r="G2396">
        <v>24</v>
      </c>
      <c r="H2396" s="304">
        <v>0.19852979999999995</v>
      </c>
    </row>
    <row r="2397" spans="1:8" x14ac:dyDescent="0.25">
      <c r="A2397" t="s">
        <v>338</v>
      </c>
      <c r="B2397" t="s">
        <v>132</v>
      </c>
      <c r="C2397" t="s">
        <v>132</v>
      </c>
      <c r="D2397" t="s">
        <v>23</v>
      </c>
      <c r="E2397" t="s">
        <v>362</v>
      </c>
      <c r="F2397" t="s">
        <v>345</v>
      </c>
      <c r="G2397">
        <v>24</v>
      </c>
      <c r="H2397" s="304">
        <v>0.19852979999999995</v>
      </c>
    </row>
    <row r="2398" spans="1:8" x14ac:dyDescent="0.25">
      <c r="A2398" t="s">
        <v>338</v>
      </c>
      <c r="B2398" t="s">
        <v>132</v>
      </c>
      <c r="C2398" t="s">
        <v>132</v>
      </c>
      <c r="D2398" t="s">
        <v>23</v>
      </c>
      <c r="E2398" t="s">
        <v>362</v>
      </c>
      <c r="F2398" t="s">
        <v>346</v>
      </c>
      <c r="G2398">
        <v>24</v>
      </c>
      <c r="H2398" s="304">
        <v>0.18809999999999999</v>
      </c>
    </row>
    <row r="2399" spans="1:8" x14ac:dyDescent="0.25">
      <c r="A2399" t="s">
        <v>338</v>
      </c>
      <c r="B2399" t="s">
        <v>132</v>
      </c>
      <c r="C2399" t="s">
        <v>132</v>
      </c>
      <c r="D2399" t="s">
        <v>23</v>
      </c>
      <c r="E2399" t="s">
        <v>362</v>
      </c>
      <c r="F2399" t="s">
        <v>347</v>
      </c>
      <c r="G2399">
        <v>24</v>
      </c>
      <c r="H2399" s="304">
        <v>3.7343455379999987E-2</v>
      </c>
    </row>
    <row r="2400" spans="1:8" x14ac:dyDescent="0.25">
      <c r="A2400" t="s">
        <v>338</v>
      </c>
      <c r="B2400" t="s">
        <v>132</v>
      </c>
      <c r="C2400" t="s">
        <v>132</v>
      </c>
      <c r="D2400" t="s">
        <v>23</v>
      </c>
      <c r="E2400" t="s">
        <v>362</v>
      </c>
      <c r="F2400" t="s">
        <v>348</v>
      </c>
      <c r="G2400">
        <v>24</v>
      </c>
      <c r="H2400" s="304">
        <v>3.7343455379999987E-2</v>
      </c>
    </row>
    <row r="2401" spans="1:8" x14ac:dyDescent="0.25">
      <c r="A2401" t="s">
        <v>338</v>
      </c>
      <c r="B2401" t="s">
        <v>132</v>
      </c>
      <c r="C2401" t="s">
        <v>132</v>
      </c>
      <c r="D2401" t="s">
        <v>24</v>
      </c>
      <c r="E2401" t="s">
        <v>362</v>
      </c>
      <c r="F2401" t="s">
        <v>340</v>
      </c>
      <c r="G2401">
        <v>25</v>
      </c>
      <c r="H2401" s="304">
        <v>10.40291</v>
      </c>
    </row>
    <row r="2402" spans="1:8" x14ac:dyDescent="0.25">
      <c r="A2402" t="s">
        <v>338</v>
      </c>
      <c r="B2402" t="s">
        <v>132</v>
      </c>
      <c r="C2402" t="s">
        <v>132</v>
      </c>
      <c r="D2402" t="s">
        <v>24</v>
      </c>
      <c r="E2402" t="s">
        <v>362</v>
      </c>
      <c r="F2402" t="s">
        <v>341</v>
      </c>
      <c r="G2402">
        <v>25</v>
      </c>
      <c r="H2402" s="304">
        <v>0.56157419200000003</v>
      </c>
    </row>
    <row r="2403" spans="1:8" x14ac:dyDescent="0.25">
      <c r="A2403" t="s">
        <v>338</v>
      </c>
      <c r="B2403" t="s">
        <v>132</v>
      </c>
      <c r="C2403" t="s">
        <v>132</v>
      </c>
      <c r="D2403" t="s">
        <v>24</v>
      </c>
      <c r="E2403" t="s">
        <v>362</v>
      </c>
      <c r="F2403" t="s">
        <v>342</v>
      </c>
      <c r="G2403">
        <v>25</v>
      </c>
      <c r="H2403" s="304">
        <v>0.68314922900000008</v>
      </c>
    </row>
    <row r="2404" spans="1:8" x14ac:dyDescent="0.25">
      <c r="A2404" t="s">
        <v>338</v>
      </c>
      <c r="B2404" t="s">
        <v>132</v>
      </c>
      <c r="C2404" t="s">
        <v>132</v>
      </c>
      <c r="D2404" t="s">
        <v>24</v>
      </c>
      <c r="E2404" t="s">
        <v>362</v>
      </c>
      <c r="F2404" t="s">
        <v>343</v>
      </c>
      <c r="G2404">
        <v>25</v>
      </c>
      <c r="H2404" s="304">
        <v>10.281334963000001</v>
      </c>
    </row>
    <row r="2405" spans="1:8" x14ac:dyDescent="0.25">
      <c r="A2405" t="s">
        <v>338</v>
      </c>
      <c r="B2405" t="s">
        <v>132</v>
      </c>
      <c r="C2405" t="s">
        <v>132</v>
      </c>
      <c r="D2405" t="s">
        <v>24</v>
      </c>
      <c r="E2405" t="s">
        <v>362</v>
      </c>
      <c r="F2405" t="s">
        <v>344</v>
      </c>
      <c r="G2405">
        <v>25</v>
      </c>
      <c r="H2405" s="304">
        <v>0.2080582</v>
      </c>
    </row>
    <row r="2406" spans="1:8" x14ac:dyDescent="0.25">
      <c r="A2406" t="s">
        <v>338</v>
      </c>
      <c r="B2406" t="s">
        <v>132</v>
      </c>
      <c r="C2406" t="s">
        <v>132</v>
      </c>
      <c r="D2406" t="s">
        <v>24</v>
      </c>
      <c r="E2406" t="s">
        <v>362</v>
      </c>
      <c r="F2406" t="s">
        <v>345</v>
      </c>
      <c r="G2406">
        <v>25</v>
      </c>
      <c r="H2406" s="304">
        <v>0.2080582</v>
      </c>
    </row>
    <row r="2407" spans="1:8" x14ac:dyDescent="0.25">
      <c r="A2407" t="s">
        <v>338</v>
      </c>
      <c r="B2407" t="s">
        <v>132</v>
      </c>
      <c r="C2407" t="s">
        <v>132</v>
      </c>
      <c r="D2407" t="s">
        <v>24</v>
      </c>
      <c r="E2407" t="s">
        <v>362</v>
      </c>
      <c r="F2407" t="s">
        <v>346</v>
      </c>
      <c r="G2407">
        <v>25</v>
      </c>
      <c r="H2407" s="304">
        <v>0.14799999999999999</v>
      </c>
    </row>
    <row r="2408" spans="1:8" x14ac:dyDescent="0.25">
      <c r="A2408" t="s">
        <v>338</v>
      </c>
      <c r="B2408" t="s">
        <v>132</v>
      </c>
      <c r="C2408" t="s">
        <v>132</v>
      </c>
      <c r="D2408" t="s">
        <v>24</v>
      </c>
      <c r="E2408" t="s">
        <v>362</v>
      </c>
      <c r="F2408" t="s">
        <v>347</v>
      </c>
      <c r="G2408">
        <v>25</v>
      </c>
      <c r="H2408" s="304">
        <v>3.0792613599999998E-2</v>
      </c>
    </row>
    <row r="2409" spans="1:8" x14ac:dyDescent="0.25">
      <c r="A2409" t="s">
        <v>338</v>
      </c>
      <c r="B2409" t="s">
        <v>132</v>
      </c>
      <c r="C2409" t="s">
        <v>132</v>
      </c>
      <c r="D2409" t="s">
        <v>24</v>
      </c>
      <c r="E2409" t="s">
        <v>362</v>
      </c>
      <c r="F2409" t="s">
        <v>348</v>
      </c>
      <c r="G2409">
        <v>25</v>
      </c>
      <c r="H2409" s="304">
        <v>3.0792613599999998E-2</v>
      </c>
    </row>
    <row r="2410" spans="1:8" x14ac:dyDescent="0.25">
      <c r="A2410" t="s">
        <v>338</v>
      </c>
      <c r="B2410" t="s">
        <v>349</v>
      </c>
      <c r="C2410" t="s">
        <v>349</v>
      </c>
      <c r="D2410" t="s">
        <v>87</v>
      </c>
      <c r="E2410" t="s">
        <v>362</v>
      </c>
      <c r="F2410" t="s">
        <v>340</v>
      </c>
      <c r="G2410">
        <v>29</v>
      </c>
      <c r="H2410" s="304">
        <v>2.6058799999999995</v>
      </c>
    </row>
    <row r="2411" spans="1:8" x14ac:dyDescent="0.25">
      <c r="A2411" t="s">
        <v>338</v>
      </c>
      <c r="B2411" t="s">
        <v>349</v>
      </c>
      <c r="C2411" t="s">
        <v>349</v>
      </c>
      <c r="D2411" t="s">
        <v>87</v>
      </c>
      <c r="E2411" t="s">
        <v>362</v>
      </c>
      <c r="F2411" t="s">
        <v>341</v>
      </c>
      <c r="G2411">
        <v>29</v>
      </c>
      <c r="H2411" s="304">
        <v>0.417237372</v>
      </c>
    </row>
    <row r="2412" spans="1:8" x14ac:dyDescent="0.25">
      <c r="A2412" t="s">
        <v>338</v>
      </c>
      <c r="B2412" t="s">
        <v>349</v>
      </c>
      <c r="C2412" t="s">
        <v>349</v>
      </c>
      <c r="D2412" t="s">
        <v>87</v>
      </c>
      <c r="E2412" t="s">
        <v>362</v>
      </c>
      <c r="F2412" t="s">
        <v>342</v>
      </c>
      <c r="G2412">
        <v>29</v>
      </c>
      <c r="H2412" s="304">
        <v>0.66815378400000003</v>
      </c>
    </row>
    <row r="2413" spans="1:8" x14ac:dyDescent="0.25">
      <c r="A2413" t="s">
        <v>338</v>
      </c>
      <c r="B2413" t="s">
        <v>349</v>
      </c>
      <c r="C2413" t="s">
        <v>349</v>
      </c>
      <c r="D2413" t="s">
        <v>87</v>
      </c>
      <c r="E2413" t="s">
        <v>362</v>
      </c>
      <c r="F2413" t="s">
        <v>343</v>
      </c>
      <c r="G2413">
        <v>29</v>
      </c>
      <c r="H2413" s="304">
        <v>2.3549635879999995</v>
      </c>
    </row>
    <row r="2414" spans="1:8" x14ac:dyDescent="0.25">
      <c r="A2414" t="s">
        <v>338</v>
      </c>
      <c r="B2414" t="s">
        <v>349</v>
      </c>
      <c r="C2414" t="s">
        <v>349</v>
      </c>
      <c r="D2414" t="s">
        <v>87</v>
      </c>
      <c r="E2414" t="s">
        <v>362</v>
      </c>
      <c r="F2414" t="s">
        <v>344</v>
      </c>
      <c r="G2414">
        <v>29</v>
      </c>
      <c r="H2414" s="304">
        <v>1.8138704231999998</v>
      </c>
    </row>
    <row r="2415" spans="1:8" x14ac:dyDescent="0.25">
      <c r="A2415" t="s">
        <v>338</v>
      </c>
      <c r="B2415" t="s">
        <v>349</v>
      </c>
      <c r="C2415" t="s">
        <v>349</v>
      </c>
      <c r="D2415" t="s">
        <v>87</v>
      </c>
      <c r="E2415" t="s">
        <v>362</v>
      </c>
      <c r="F2415" t="s">
        <v>345</v>
      </c>
      <c r="G2415">
        <v>29</v>
      </c>
      <c r="H2415" s="304">
        <v>1.8138704231999998</v>
      </c>
    </row>
    <row r="2416" spans="1:8" x14ac:dyDescent="0.25">
      <c r="A2416" t="s">
        <v>338</v>
      </c>
      <c r="B2416" t="s">
        <v>349</v>
      </c>
      <c r="C2416" t="s">
        <v>349</v>
      </c>
      <c r="D2416" t="s">
        <v>87</v>
      </c>
      <c r="E2416" t="s">
        <v>362</v>
      </c>
      <c r="F2416" t="s">
        <v>346</v>
      </c>
      <c r="G2416">
        <v>29</v>
      </c>
      <c r="H2416" s="304">
        <v>0.22500000000000001</v>
      </c>
    </row>
    <row r="2417" spans="1:8" x14ac:dyDescent="0.25">
      <c r="A2417" t="s">
        <v>338</v>
      </c>
      <c r="B2417" t="s">
        <v>349</v>
      </c>
      <c r="C2417" t="s">
        <v>349</v>
      </c>
      <c r="D2417" t="s">
        <v>87</v>
      </c>
      <c r="E2417" t="s">
        <v>362</v>
      </c>
      <c r="F2417" t="s">
        <v>347</v>
      </c>
      <c r="G2417">
        <v>29</v>
      </c>
      <c r="H2417" s="304">
        <v>0.40812084521999997</v>
      </c>
    </row>
    <row r="2418" spans="1:8" x14ac:dyDescent="0.25">
      <c r="A2418" t="s">
        <v>338</v>
      </c>
      <c r="B2418" t="s">
        <v>349</v>
      </c>
      <c r="C2418" t="s">
        <v>349</v>
      </c>
      <c r="D2418" t="s">
        <v>87</v>
      </c>
      <c r="E2418" t="s">
        <v>362</v>
      </c>
      <c r="F2418" t="s">
        <v>348</v>
      </c>
      <c r="G2418">
        <v>29</v>
      </c>
      <c r="H2418" s="304">
        <v>0.40812084521999997</v>
      </c>
    </row>
    <row r="2419" spans="1:8" x14ac:dyDescent="0.25">
      <c r="A2419" t="s">
        <v>338</v>
      </c>
      <c r="B2419" t="s">
        <v>349</v>
      </c>
      <c r="C2419" t="s">
        <v>349</v>
      </c>
      <c r="D2419" t="s">
        <v>27</v>
      </c>
      <c r="E2419" t="s">
        <v>362</v>
      </c>
      <c r="F2419" t="s">
        <v>340</v>
      </c>
      <c r="G2419">
        <v>30</v>
      </c>
      <c r="H2419" s="304">
        <v>1.3825700000000001</v>
      </c>
    </row>
    <row r="2420" spans="1:8" x14ac:dyDescent="0.25">
      <c r="A2420" t="s">
        <v>338</v>
      </c>
      <c r="B2420" t="s">
        <v>349</v>
      </c>
      <c r="C2420" t="s">
        <v>349</v>
      </c>
      <c r="D2420" t="s">
        <v>27</v>
      </c>
      <c r="E2420" t="s">
        <v>362</v>
      </c>
      <c r="F2420" t="s">
        <v>341</v>
      </c>
      <c r="G2420">
        <v>30</v>
      </c>
      <c r="H2420" s="304">
        <v>0.10938927900000002</v>
      </c>
    </row>
    <row r="2421" spans="1:8" x14ac:dyDescent="0.25">
      <c r="A2421" t="s">
        <v>338</v>
      </c>
      <c r="B2421" t="s">
        <v>349</v>
      </c>
      <c r="C2421" t="s">
        <v>349</v>
      </c>
      <c r="D2421" t="s">
        <v>27</v>
      </c>
      <c r="E2421" t="s">
        <v>362</v>
      </c>
      <c r="F2421" t="s">
        <v>342</v>
      </c>
      <c r="G2421">
        <v>30</v>
      </c>
      <c r="H2421" s="304">
        <v>0.29771335600000004</v>
      </c>
    </row>
    <row r="2422" spans="1:8" x14ac:dyDescent="0.25">
      <c r="A2422" t="s">
        <v>338</v>
      </c>
      <c r="B2422" t="s">
        <v>349</v>
      </c>
      <c r="C2422" t="s">
        <v>349</v>
      </c>
      <c r="D2422" t="s">
        <v>27</v>
      </c>
      <c r="E2422" t="s">
        <v>362</v>
      </c>
      <c r="F2422" t="s">
        <v>343</v>
      </c>
      <c r="G2422">
        <v>30</v>
      </c>
      <c r="H2422" s="304">
        <v>1.1942459230000002</v>
      </c>
    </row>
    <row r="2423" spans="1:8" x14ac:dyDescent="0.25">
      <c r="A2423" t="s">
        <v>338</v>
      </c>
      <c r="B2423" t="s">
        <v>349</v>
      </c>
      <c r="C2423" t="s">
        <v>349</v>
      </c>
      <c r="D2423" t="s">
        <v>27</v>
      </c>
      <c r="E2423" t="s">
        <v>362</v>
      </c>
      <c r="F2423" t="s">
        <v>344</v>
      </c>
      <c r="G2423">
        <v>30</v>
      </c>
      <c r="H2423" s="304">
        <v>0.9846931241400001</v>
      </c>
    </row>
    <row r="2424" spans="1:8" x14ac:dyDescent="0.25">
      <c r="A2424" t="s">
        <v>338</v>
      </c>
      <c r="B2424" t="s">
        <v>349</v>
      </c>
      <c r="C2424" t="s">
        <v>349</v>
      </c>
      <c r="D2424" t="s">
        <v>27</v>
      </c>
      <c r="E2424" t="s">
        <v>362</v>
      </c>
      <c r="F2424" t="s">
        <v>345</v>
      </c>
      <c r="G2424">
        <v>30</v>
      </c>
      <c r="H2424" s="304">
        <v>0.9846931241400001</v>
      </c>
    </row>
    <row r="2425" spans="1:8" x14ac:dyDescent="0.25">
      <c r="A2425" t="s">
        <v>338</v>
      </c>
      <c r="B2425" t="s">
        <v>349</v>
      </c>
      <c r="C2425" t="s">
        <v>349</v>
      </c>
      <c r="D2425" t="s">
        <v>27</v>
      </c>
      <c r="E2425" t="s">
        <v>362</v>
      </c>
      <c r="F2425" t="s">
        <v>346</v>
      </c>
      <c r="G2425">
        <v>30</v>
      </c>
      <c r="H2425" s="304">
        <v>0.26</v>
      </c>
    </row>
    <row r="2426" spans="1:8" x14ac:dyDescent="0.25">
      <c r="A2426" t="s">
        <v>338</v>
      </c>
      <c r="B2426" t="s">
        <v>349</v>
      </c>
      <c r="C2426" t="s">
        <v>349</v>
      </c>
      <c r="D2426" t="s">
        <v>27</v>
      </c>
      <c r="E2426" t="s">
        <v>362</v>
      </c>
      <c r="F2426" t="s">
        <v>347</v>
      </c>
      <c r="G2426">
        <v>30</v>
      </c>
      <c r="H2426" s="304">
        <v>0.25602021227640004</v>
      </c>
    </row>
    <row r="2427" spans="1:8" x14ac:dyDescent="0.25">
      <c r="A2427" t="s">
        <v>338</v>
      </c>
      <c r="B2427" t="s">
        <v>349</v>
      </c>
      <c r="C2427" t="s">
        <v>349</v>
      </c>
      <c r="D2427" t="s">
        <v>27</v>
      </c>
      <c r="E2427" t="s">
        <v>362</v>
      </c>
      <c r="F2427" t="s">
        <v>348</v>
      </c>
      <c r="G2427">
        <v>30</v>
      </c>
      <c r="H2427" s="304">
        <v>0.25602021227640004</v>
      </c>
    </row>
    <row r="2428" spans="1:8" x14ac:dyDescent="0.25">
      <c r="A2428" t="s">
        <v>338</v>
      </c>
      <c r="B2428" t="s">
        <v>349</v>
      </c>
      <c r="C2428" t="s">
        <v>349</v>
      </c>
      <c r="D2428" t="s">
        <v>28</v>
      </c>
      <c r="E2428" t="s">
        <v>362</v>
      </c>
      <c r="F2428" t="s">
        <v>340</v>
      </c>
      <c r="G2428">
        <v>31</v>
      </c>
      <c r="H2428" s="304">
        <v>0.26364000000000004</v>
      </c>
    </row>
    <row r="2429" spans="1:8" x14ac:dyDescent="0.25">
      <c r="A2429" t="s">
        <v>338</v>
      </c>
      <c r="B2429" t="s">
        <v>349</v>
      </c>
      <c r="C2429" t="s">
        <v>349</v>
      </c>
      <c r="D2429" t="s">
        <v>28</v>
      </c>
      <c r="E2429" t="s">
        <v>362</v>
      </c>
      <c r="F2429" t="s">
        <v>341</v>
      </c>
      <c r="G2429">
        <v>31</v>
      </c>
      <c r="H2429" s="304">
        <v>0.20184725699999997</v>
      </c>
    </row>
    <row r="2430" spans="1:8" x14ac:dyDescent="0.25">
      <c r="A2430" t="s">
        <v>338</v>
      </c>
      <c r="B2430" t="s">
        <v>349</v>
      </c>
      <c r="C2430" t="s">
        <v>349</v>
      </c>
      <c r="D2430" t="s">
        <v>28</v>
      </c>
      <c r="E2430" t="s">
        <v>362</v>
      </c>
      <c r="F2430" t="s">
        <v>342</v>
      </c>
      <c r="G2430">
        <v>31</v>
      </c>
      <c r="H2430" s="304">
        <v>1.00493E-4</v>
      </c>
    </row>
    <row r="2431" spans="1:8" x14ac:dyDescent="0.25">
      <c r="A2431" t="s">
        <v>338</v>
      </c>
      <c r="B2431" t="s">
        <v>349</v>
      </c>
      <c r="C2431" t="s">
        <v>349</v>
      </c>
      <c r="D2431" t="s">
        <v>28</v>
      </c>
      <c r="E2431" t="s">
        <v>362</v>
      </c>
      <c r="F2431" t="s">
        <v>343</v>
      </c>
      <c r="G2431">
        <v>31</v>
      </c>
      <c r="H2431" s="304">
        <v>0.46538676399999995</v>
      </c>
    </row>
    <row r="2432" spans="1:8" x14ac:dyDescent="0.25">
      <c r="A2432" t="s">
        <v>338</v>
      </c>
      <c r="B2432" t="s">
        <v>349</v>
      </c>
      <c r="C2432" t="s">
        <v>349</v>
      </c>
      <c r="D2432" t="s">
        <v>28</v>
      </c>
      <c r="E2432" t="s">
        <v>362</v>
      </c>
      <c r="F2432" t="s">
        <v>344</v>
      </c>
      <c r="G2432">
        <v>31</v>
      </c>
      <c r="H2432" s="304">
        <v>0.46083238442999996</v>
      </c>
    </row>
    <row r="2433" spans="1:8" x14ac:dyDescent="0.25">
      <c r="A2433" t="s">
        <v>338</v>
      </c>
      <c r="B2433" t="s">
        <v>349</v>
      </c>
      <c r="C2433" t="s">
        <v>349</v>
      </c>
      <c r="D2433" t="s">
        <v>28</v>
      </c>
      <c r="E2433" t="s">
        <v>362</v>
      </c>
      <c r="F2433" t="s">
        <v>345</v>
      </c>
      <c r="G2433">
        <v>31</v>
      </c>
      <c r="H2433" s="304">
        <v>0.2610599596492289</v>
      </c>
    </row>
    <row r="2434" spans="1:8" x14ac:dyDescent="0.25">
      <c r="A2434" t="s">
        <v>338</v>
      </c>
      <c r="B2434" t="s">
        <v>349</v>
      </c>
      <c r="C2434" t="s">
        <v>349</v>
      </c>
      <c r="D2434" t="s">
        <v>28</v>
      </c>
      <c r="E2434" t="s">
        <v>362</v>
      </c>
      <c r="F2434" t="s">
        <v>346</v>
      </c>
      <c r="G2434">
        <v>31</v>
      </c>
      <c r="H2434" s="304">
        <v>0.35</v>
      </c>
    </row>
    <row r="2435" spans="1:8" x14ac:dyDescent="0.25">
      <c r="A2435" t="s">
        <v>338</v>
      </c>
      <c r="B2435" t="s">
        <v>349</v>
      </c>
      <c r="C2435" t="s">
        <v>349</v>
      </c>
      <c r="D2435" t="s">
        <v>28</v>
      </c>
      <c r="E2435" t="s">
        <v>362</v>
      </c>
      <c r="F2435" t="s">
        <v>347</v>
      </c>
      <c r="G2435">
        <v>31</v>
      </c>
      <c r="H2435" s="304">
        <v>0.16129133455049999</v>
      </c>
    </row>
    <row r="2436" spans="1:8" x14ac:dyDescent="0.25">
      <c r="A2436" t="s">
        <v>338</v>
      </c>
      <c r="B2436" t="s">
        <v>349</v>
      </c>
      <c r="C2436" t="s">
        <v>349</v>
      </c>
      <c r="D2436" t="s">
        <v>28</v>
      </c>
      <c r="E2436" t="s">
        <v>362</v>
      </c>
      <c r="F2436" t="s">
        <v>348</v>
      </c>
      <c r="G2436">
        <v>31</v>
      </c>
      <c r="H2436" s="304">
        <v>9.137098587723011E-2</v>
      </c>
    </row>
    <row r="2437" spans="1:8" x14ac:dyDescent="0.25">
      <c r="A2437" t="s">
        <v>338</v>
      </c>
      <c r="B2437" t="s">
        <v>349</v>
      </c>
      <c r="C2437" t="s">
        <v>349</v>
      </c>
      <c r="D2437" t="s">
        <v>29</v>
      </c>
      <c r="E2437" t="s">
        <v>362</v>
      </c>
      <c r="F2437" t="s">
        <v>340</v>
      </c>
      <c r="G2437">
        <v>32</v>
      </c>
      <c r="H2437" s="304">
        <v>0.67196999999999985</v>
      </c>
    </row>
    <row r="2438" spans="1:8" x14ac:dyDescent="0.25">
      <c r="A2438" t="s">
        <v>338</v>
      </c>
      <c r="B2438" t="s">
        <v>349</v>
      </c>
      <c r="C2438" t="s">
        <v>349</v>
      </c>
      <c r="D2438" t="s">
        <v>29</v>
      </c>
      <c r="E2438" t="s">
        <v>362</v>
      </c>
      <c r="F2438" t="s">
        <v>341</v>
      </c>
      <c r="G2438">
        <v>32</v>
      </c>
      <c r="H2438" s="304">
        <v>0.36204658000000001</v>
      </c>
    </row>
    <row r="2439" spans="1:8" x14ac:dyDescent="0.25">
      <c r="A2439" t="s">
        <v>338</v>
      </c>
      <c r="B2439" t="s">
        <v>349</v>
      </c>
      <c r="C2439" t="s">
        <v>349</v>
      </c>
      <c r="D2439" t="s">
        <v>29</v>
      </c>
      <c r="E2439" t="s">
        <v>362</v>
      </c>
      <c r="F2439" t="s">
        <v>342</v>
      </c>
      <c r="G2439">
        <v>32</v>
      </c>
      <c r="H2439" s="304">
        <v>2.1581890999999999E-2</v>
      </c>
    </row>
    <row r="2440" spans="1:8" x14ac:dyDescent="0.25">
      <c r="A2440" t="s">
        <v>338</v>
      </c>
      <c r="B2440" t="s">
        <v>349</v>
      </c>
      <c r="C2440" t="s">
        <v>349</v>
      </c>
      <c r="D2440" t="s">
        <v>29</v>
      </c>
      <c r="E2440" t="s">
        <v>362</v>
      </c>
      <c r="F2440" t="s">
        <v>343</v>
      </c>
      <c r="G2440">
        <v>32</v>
      </c>
      <c r="H2440" s="304">
        <v>1.0124346889999998</v>
      </c>
    </row>
    <row r="2441" spans="1:8" x14ac:dyDescent="0.25">
      <c r="A2441" t="s">
        <v>338</v>
      </c>
      <c r="B2441" t="s">
        <v>349</v>
      </c>
      <c r="C2441" t="s">
        <v>349</v>
      </c>
      <c r="D2441" t="s">
        <v>29</v>
      </c>
      <c r="E2441" t="s">
        <v>362</v>
      </c>
      <c r="F2441" t="s">
        <v>344</v>
      </c>
      <c r="G2441">
        <v>32</v>
      </c>
      <c r="H2441" s="304">
        <v>0.49545886482417523</v>
      </c>
    </row>
    <row r="2442" spans="1:8" x14ac:dyDescent="0.25">
      <c r="A2442" t="s">
        <v>338</v>
      </c>
      <c r="B2442" t="s">
        <v>349</v>
      </c>
      <c r="C2442" t="s">
        <v>349</v>
      </c>
      <c r="D2442" t="s">
        <v>29</v>
      </c>
      <c r="E2442" t="s">
        <v>362</v>
      </c>
      <c r="F2442" t="s">
        <v>345</v>
      </c>
      <c r="G2442">
        <v>32</v>
      </c>
      <c r="H2442" s="304">
        <v>0.328844415361494</v>
      </c>
    </row>
    <row r="2443" spans="1:8" x14ac:dyDescent="0.25">
      <c r="A2443" t="s">
        <v>338</v>
      </c>
      <c r="B2443" t="s">
        <v>349</v>
      </c>
      <c r="C2443" t="s">
        <v>349</v>
      </c>
      <c r="D2443" t="s">
        <v>29</v>
      </c>
      <c r="E2443" t="s">
        <v>362</v>
      </c>
      <c r="F2443" t="s">
        <v>346</v>
      </c>
      <c r="G2443">
        <v>32</v>
      </c>
      <c r="H2443" s="304">
        <v>0.25</v>
      </c>
    </row>
    <row r="2444" spans="1:8" x14ac:dyDescent="0.25">
      <c r="A2444" t="s">
        <v>338</v>
      </c>
      <c r="B2444" t="s">
        <v>349</v>
      </c>
      <c r="C2444" t="s">
        <v>349</v>
      </c>
      <c r="D2444" t="s">
        <v>29</v>
      </c>
      <c r="E2444" t="s">
        <v>362</v>
      </c>
      <c r="F2444" t="s">
        <v>347</v>
      </c>
      <c r="G2444">
        <v>32</v>
      </c>
      <c r="H2444" s="304">
        <v>0.12386471620604381</v>
      </c>
    </row>
    <row r="2445" spans="1:8" x14ac:dyDescent="0.25">
      <c r="A2445" t="s">
        <v>338</v>
      </c>
      <c r="B2445" t="s">
        <v>349</v>
      </c>
      <c r="C2445" t="s">
        <v>349</v>
      </c>
      <c r="D2445" t="s">
        <v>29</v>
      </c>
      <c r="E2445" t="s">
        <v>362</v>
      </c>
      <c r="F2445" t="s">
        <v>348</v>
      </c>
      <c r="G2445">
        <v>32</v>
      </c>
      <c r="H2445" s="304">
        <v>8.2211103840373501E-2</v>
      </c>
    </row>
    <row r="2446" spans="1:8" x14ac:dyDescent="0.25">
      <c r="A2446" t="s">
        <v>146</v>
      </c>
      <c r="B2446" t="s">
        <v>350</v>
      </c>
      <c r="C2446" t="s">
        <v>351</v>
      </c>
      <c r="D2446" t="s">
        <v>33</v>
      </c>
      <c r="E2446" t="s">
        <v>362</v>
      </c>
      <c r="F2446" t="s">
        <v>340</v>
      </c>
      <c r="G2446">
        <v>40</v>
      </c>
      <c r="H2446" s="304">
        <v>0.89352881902000014</v>
      </c>
    </row>
    <row r="2447" spans="1:8" x14ac:dyDescent="0.25">
      <c r="A2447" t="s">
        <v>146</v>
      </c>
      <c r="B2447" t="s">
        <v>350</v>
      </c>
      <c r="C2447" t="s">
        <v>351</v>
      </c>
      <c r="D2447" t="s">
        <v>33</v>
      </c>
      <c r="E2447" t="s">
        <v>362</v>
      </c>
      <c r="F2447" t="s">
        <v>343</v>
      </c>
      <c r="G2447">
        <v>40</v>
      </c>
      <c r="H2447" s="304">
        <v>0.89352881902000014</v>
      </c>
    </row>
    <row r="2448" spans="1:8" x14ac:dyDescent="0.25">
      <c r="A2448" t="s">
        <v>146</v>
      </c>
      <c r="B2448" t="s">
        <v>350</v>
      </c>
      <c r="C2448" t="s">
        <v>351</v>
      </c>
      <c r="D2448" t="s">
        <v>33</v>
      </c>
      <c r="E2448" t="s">
        <v>362</v>
      </c>
      <c r="F2448" t="s">
        <v>344</v>
      </c>
      <c r="G2448">
        <v>40</v>
      </c>
      <c r="H2448" s="304">
        <v>0.87565824263960013</v>
      </c>
    </row>
    <row r="2449" spans="1:8" x14ac:dyDescent="0.25">
      <c r="A2449" t="s">
        <v>146</v>
      </c>
      <c r="B2449" t="s">
        <v>350</v>
      </c>
      <c r="C2449" t="s">
        <v>351</v>
      </c>
      <c r="D2449" t="s">
        <v>33</v>
      </c>
      <c r="E2449" t="s">
        <v>362</v>
      </c>
      <c r="F2449" t="s">
        <v>345</v>
      </c>
      <c r="G2449">
        <v>40</v>
      </c>
      <c r="H2449" s="304">
        <v>0.87565824263960013</v>
      </c>
    </row>
    <row r="2450" spans="1:8" x14ac:dyDescent="0.25">
      <c r="A2450" t="s">
        <v>146</v>
      </c>
      <c r="B2450" t="s">
        <v>350</v>
      </c>
      <c r="C2450" t="s">
        <v>351</v>
      </c>
      <c r="D2450" t="s">
        <v>33</v>
      </c>
      <c r="E2450" t="s">
        <v>362</v>
      </c>
      <c r="F2450" t="s">
        <v>346</v>
      </c>
      <c r="G2450">
        <v>40</v>
      </c>
      <c r="H2450" s="304">
        <v>0.43</v>
      </c>
    </row>
    <row r="2451" spans="1:8" x14ac:dyDescent="0.25">
      <c r="A2451" t="s">
        <v>146</v>
      </c>
      <c r="B2451" t="s">
        <v>350</v>
      </c>
      <c r="C2451" t="s">
        <v>351</v>
      </c>
      <c r="D2451" t="s">
        <v>33</v>
      </c>
      <c r="E2451" t="s">
        <v>362</v>
      </c>
      <c r="F2451" t="s">
        <v>347</v>
      </c>
      <c r="G2451">
        <v>40</v>
      </c>
      <c r="H2451" s="304">
        <v>0.37653304433502804</v>
      </c>
    </row>
    <row r="2452" spans="1:8" x14ac:dyDescent="0.25">
      <c r="A2452" t="s">
        <v>146</v>
      </c>
      <c r="B2452" t="s">
        <v>350</v>
      </c>
      <c r="C2452" t="s">
        <v>351</v>
      </c>
      <c r="D2452" t="s">
        <v>33</v>
      </c>
      <c r="E2452" t="s">
        <v>362</v>
      </c>
      <c r="F2452" t="s">
        <v>348</v>
      </c>
      <c r="G2452">
        <v>40</v>
      </c>
      <c r="H2452" s="304">
        <v>0.37653304433502804</v>
      </c>
    </row>
    <row r="2453" spans="1:8" x14ac:dyDescent="0.25">
      <c r="A2453" t="s">
        <v>146</v>
      </c>
      <c r="B2453" t="s">
        <v>350</v>
      </c>
      <c r="C2453" t="s">
        <v>351</v>
      </c>
      <c r="D2453" t="s">
        <v>34</v>
      </c>
      <c r="E2453" t="s">
        <v>362</v>
      </c>
      <c r="F2453" t="s">
        <v>340</v>
      </c>
      <c r="G2453">
        <v>41</v>
      </c>
      <c r="H2453" s="304">
        <v>9.0956482344090386</v>
      </c>
    </row>
    <row r="2454" spans="1:8" x14ac:dyDescent="0.25">
      <c r="A2454" t="s">
        <v>146</v>
      </c>
      <c r="B2454" t="s">
        <v>350</v>
      </c>
      <c r="C2454" t="s">
        <v>351</v>
      </c>
      <c r="D2454" t="s">
        <v>34</v>
      </c>
      <c r="E2454" t="s">
        <v>362</v>
      </c>
      <c r="F2454" t="s">
        <v>342</v>
      </c>
      <c r="G2454">
        <v>41</v>
      </c>
      <c r="H2454" s="304">
        <v>0.72749225899999981</v>
      </c>
    </row>
    <row r="2455" spans="1:8" x14ac:dyDescent="0.25">
      <c r="A2455" t="s">
        <v>146</v>
      </c>
      <c r="B2455" t="s">
        <v>350</v>
      </c>
      <c r="C2455" t="s">
        <v>351</v>
      </c>
      <c r="D2455" t="s">
        <v>34</v>
      </c>
      <c r="E2455" t="s">
        <v>362</v>
      </c>
      <c r="F2455" t="s">
        <v>343</v>
      </c>
      <c r="G2455">
        <v>41</v>
      </c>
      <c r="H2455" s="304">
        <v>8.3681559754090387</v>
      </c>
    </row>
    <row r="2456" spans="1:8" x14ac:dyDescent="0.25">
      <c r="A2456" t="s">
        <v>146</v>
      </c>
      <c r="B2456" t="s">
        <v>350</v>
      </c>
      <c r="C2456" t="s">
        <v>351</v>
      </c>
      <c r="D2456" t="s">
        <v>34</v>
      </c>
      <c r="E2456" t="s">
        <v>362</v>
      </c>
      <c r="F2456" t="s">
        <v>344</v>
      </c>
      <c r="G2456">
        <v>41</v>
      </c>
      <c r="H2456" s="304">
        <v>8.2007928559008576</v>
      </c>
    </row>
    <row r="2457" spans="1:8" x14ac:dyDescent="0.25">
      <c r="A2457" t="s">
        <v>146</v>
      </c>
      <c r="B2457" t="s">
        <v>350</v>
      </c>
      <c r="C2457" t="s">
        <v>351</v>
      </c>
      <c r="D2457" t="s">
        <v>34</v>
      </c>
      <c r="E2457" t="s">
        <v>362</v>
      </c>
      <c r="F2457" t="s">
        <v>345</v>
      </c>
      <c r="G2457">
        <v>41</v>
      </c>
      <c r="H2457" s="304">
        <v>0</v>
      </c>
    </row>
    <row r="2458" spans="1:8" x14ac:dyDescent="0.25">
      <c r="A2458" t="s">
        <v>146</v>
      </c>
      <c r="B2458" t="s">
        <v>350</v>
      </c>
      <c r="C2458" t="s">
        <v>351</v>
      </c>
      <c r="D2458" t="s">
        <v>34</v>
      </c>
      <c r="E2458" t="s">
        <v>362</v>
      </c>
      <c r="F2458" t="s">
        <v>346</v>
      </c>
      <c r="G2458">
        <v>41</v>
      </c>
      <c r="H2458" s="304">
        <v>0.45500000000000002</v>
      </c>
    </row>
    <row r="2459" spans="1:8" x14ac:dyDescent="0.25">
      <c r="A2459" t="s">
        <v>146</v>
      </c>
      <c r="B2459" t="s">
        <v>350</v>
      </c>
      <c r="C2459" t="s">
        <v>351</v>
      </c>
      <c r="D2459" t="s">
        <v>34</v>
      </c>
      <c r="E2459" t="s">
        <v>362</v>
      </c>
      <c r="F2459" t="s">
        <v>347</v>
      </c>
      <c r="G2459">
        <v>41</v>
      </c>
      <c r="H2459" s="304">
        <v>3.7313607494348902</v>
      </c>
    </row>
    <row r="2460" spans="1:8" x14ac:dyDescent="0.25">
      <c r="A2460" t="s">
        <v>146</v>
      </c>
      <c r="B2460" t="s">
        <v>350</v>
      </c>
      <c r="C2460" t="s">
        <v>351</v>
      </c>
      <c r="D2460" t="s">
        <v>34</v>
      </c>
      <c r="E2460" t="s">
        <v>362</v>
      </c>
      <c r="F2460" t="s">
        <v>348</v>
      </c>
      <c r="G2460">
        <v>41</v>
      </c>
      <c r="H2460" s="304">
        <v>0</v>
      </c>
    </row>
    <row r="2461" spans="1:8" x14ac:dyDescent="0.25">
      <c r="A2461" t="s">
        <v>146</v>
      </c>
      <c r="B2461" t="s">
        <v>350</v>
      </c>
      <c r="C2461" t="s">
        <v>351</v>
      </c>
      <c r="D2461" t="s">
        <v>35</v>
      </c>
      <c r="E2461" t="s">
        <v>362</v>
      </c>
      <c r="F2461" t="s">
        <v>341</v>
      </c>
      <c r="G2461">
        <v>42</v>
      </c>
      <c r="H2461" s="304">
        <v>17.418309860999997</v>
      </c>
    </row>
    <row r="2462" spans="1:8" x14ac:dyDescent="0.25">
      <c r="A2462" t="s">
        <v>146</v>
      </c>
      <c r="B2462" t="s">
        <v>350</v>
      </c>
      <c r="C2462" t="s">
        <v>351</v>
      </c>
      <c r="D2462" t="s">
        <v>35</v>
      </c>
      <c r="E2462" t="s">
        <v>362</v>
      </c>
      <c r="F2462" t="s">
        <v>343</v>
      </c>
      <c r="G2462">
        <v>42</v>
      </c>
      <c r="H2462" s="304">
        <v>17.418309860999997</v>
      </c>
    </row>
    <row r="2463" spans="1:8" x14ac:dyDescent="0.25">
      <c r="A2463" t="s">
        <v>146</v>
      </c>
      <c r="B2463" t="s">
        <v>350</v>
      </c>
      <c r="C2463" t="s">
        <v>351</v>
      </c>
      <c r="D2463" t="s">
        <v>35</v>
      </c>
      <c r="E2463" t="s">
        <v>362</v>
      </c>
      <c r="F2463" t="s">
        <v>344</v>
      </c>
      <c r="G2463">
        <v>42</v>
      </c>
      <c r="H2463" s="304">
        <v>17.418309860999997</v>
      </c>
    </row>
    <row r="2464" spans="1:8" x14ac:dyDescent="0.25">
      <c r="A2464" t="s">
        <v>146</v>
      </c>
      <c r="B2464" t="s">
        <v>350</v>
      </c>
      <c r="C2464" t="s">
        <v>351</v>
      </c>
      <c r="D2464" t="s">
        <v>35</v>
      </c>
      <c r="E2464" t="s">
        <v>362</v>
      </c>
      <c r="F2464" t="s">
        <v>345</v>
      </c>
      <c r="G2464">
        <v>42</v>
      </c>
      <c r="H2464" s="304">
        <v>0</v>
      </c>
    </row>
    <row r="2465" spans="1:8" x14ac:dyDescent="0.25">
      <c r="A2465" t="s">
        <v>146</v>
      </c>
      <c r="B2465" t="s">
        <v>350</v>
      </c>
      <c r="C2465" t="s">
        <v>351</v>
      </c>
      <c r="D2465" t="s">
        <v>35</v>
      </c>
      <c r="E2465" t="s">
        <v>362</v>
      </c>
      <c r="F2465" t="s">
        <v>346</v>
      </c>
      <c r="G2465">
        <v>42</v>
      </c>
      <c r="H2465" s="304">
        <v>0.45500000000000002</v>
      </c>
    </row>
    <row r="2466" spans="1:8" x14ac:dyDescent="0.25">
      <c r="A2466" t="s">
        <v>146</v>
      </c>
      <c r="B2466" t="s">
        <v>350</v>
      </c>
      <c r="C2466" t="s">
        <v>351</v>
      </c>
      <c r="D2466" t="s">
        <v>35</v>
      </c>
      <c r="E2466" t="s">
        <v>362</v>
      </c>
      <c r="F2466" t="s">
        <v>347</v>
      </c>
      <c r="G2466">
        <v>42</v>
      </c>
      <c r="H2466" s="304">
        <v>7.9253309867549993</v>
      </c>
    </row>
    <row r="2467" spans="1:8" x14ac:dyDescent="0.25">
      <c r="A2467" t="s">
        <v>146</v>
      </c>
      <c r="B2467" t="s">
        <v>350</v>
      </c>
      <c r="C2467" t="s">
        <v>351</v>
      </c>
      <c r="D2467" t="s">
        <v>35</v>
      </c>
      <c r="E2467" t="s">
        <v>362</v>
      </c>
      <c r="F2467" t="s">
        <v>348</v>
      </c>
      <c r="G2467">
        <v>42</v>
      </c>
      <c r="H2467" s="304">
        <v>0</v>
      </c>
    </row>
    <row r="2468" spans="1:8" x14ac:dyDescent="0.25">
      <c r="A2468" t="s">
        <v>146</v>
      </c>
      <c r="B2468" t="s">
        <v>350</v>
      </c>
      <c r="C2468" t="s">
        <v>351</v>
      </c>
      <c r="D2468" t="s">
        <v>89</v>
      </c>
      <c r="E2468" t="s">
        <v>362</v>
      </c>
      <c r="F2468" t="s">
        <v>340</v>
      </c>
      <c r="G2468">
        <v>43</v>
      </c>
      <c r="H2468" s="304">
        <v>0.3</v>
      </c>
    </row>
    <row r="2469" spans="1:8" x14ac:dyDescent="0.25">
      <c r="A2469" t="s">
        <v>146</v>
      </c>
      <c r="B2469" t="s">
        <v>350</v>
      </c>
      <c r="C2469" t="s">
        <v>351</v>
      </c>
      <c r="D2469" t="s">
        <v>89</v>
      </c>
      <c r="E2469" t="s">
        <v>362</v>
      </c>
      <c r="F2469" t="s">
        <v>343</v>
      </c>
      <c r="G2469">
        <v>43</v>
      </c>
      <c r="H2469" s="304">
        <v>0.3</v>
      </c>
    </row>
    <row r="2470" spans="1:8" x14ac:dyDescent="0.25">
      <c r="A2470" t="s">
        <v>146</v>
      </c>
      <c r="B2470" t="s">
        <v>350</v>
      </c>
      <c r="C2470" t="s">
        <v>351</v>
      </c>
      <c r="D2470" t="s">
        <v>89</v>
      </c>
      <c r="E2470" t="s">
        <v>362</v>
      </c>
      <c r="F2470" t="s">
        <v>344</v>
      </c>
      <c r="G2470">
        <v>43</v>
      </c>
      <c r="H2470" s="304">
        <v>0.3</v>
      </c>
    </row>
    <row r="2471" spans="1:8" x14ac:dyDescent="0.25">
      <c r="A2471" t="s">
        <v>146</v>
      </c>
      <c r="B2471" t="s">
        <v>350</v>
      </c>
      <c r="C2471" t="s">
        <v>351</v>
      </c>
      <c r="D2471" t="s">
        <v>89</v>
      </c>
      <c r="E2471" t="s">
        <v>362</v>
      </c>
      <c r="F2471" t="s">
        <v>345</v>
      </c>
      <c r="G2471">
        <v>43</v>
      </c>
      <c r="H2471" s="304">
        <v>0</v>
      </c>
    </row>
    <row r="2472" spans="1:8" x14ac:dyDescent="0.25">
      <c r="A2472" t="s">
        <v>146</v>
      </c>
      <c r="B2472" t="s">
        <v>350</v>
      </c>
      <c r="C2472" t="s">
        <v>351</v>
      </c>
      <c r="D2472" t="s">
        <v>89</v>
      </c>
      <c r="E2472" t="s">
        <v>362</v>
      </c>
      <c r="F2472" t="s">
        <v>346</v>
      </c>
      <c r="G2472">
        <v>43</v>
      </c>
      <c r="H2472" s="304">
        <v>0.625</v>
      </c>
    </row>
    <row r="2473" spans="1:8" x14ac:dyDescent="0.25">
      <c r="A2473" t="s">
        <v>146</v>
      </c>
      <c r="B2473" t="s">
        <v>350</v>
      </c>
      <c r="C2473" t="s">
        <v>351</v>
      </c>
      <c r="D2473" t="s">
        <v>89</v>
      </c>
      <c r="E2473" t="s">
        <v>362</v>
      </c>
      <c r="F2473" t="s">
        <v>347</v>
      </c>
      <c r="G2473">
        <v>43</v>
      </c>
      <c r="H2473" s="304">
        <v>0.1875</v>
      </c>
    </row>
    <row r="2474" spans="1:8" x14ac:dyDescent="0.25">
      <c r="A2474" t="s">
        <v>146</v>
      </c>
      <c r="B2474" t="s">
        <v>350</v>
      </c>
      <c r="C2474" t="s">
        <v>351</v>
      </c>
      <c r="D2474" t="s">
        <v>89</v>
      </c>
      <c r="E2474" t="s">
        <v>362</v>
      </c>
      <c r="F2474" t="s">
        <v>348</v>
      </c>
      <c r="G2474">
        <v>43</v>
      </c>
      <c r="H2474" s="304">
        <v>0</v>
      </c>
    </row>
    <row r="2475" spans="1:8" x14ac:dyDescent="0.25">
      <c r="A2475" t="s">
        <v>146</v>
      </c>
      <c r="B2475" t="s">
        <v>350</v>
      </c>
      <c r="C2475" t="s">
        <v>351</v>
      </c>
      <c r="D2475" t="s">
        <v>89</v>
      </c>
      <c r="E2475" t="s">
        <v>362</v>
      </c>
      <c r="F2475" t="s">
        <v>360</v>
      </c>
      <c r="G2475">
        <v>43</v>
      </c>
      <c r="H2475" s="304">
        <v>0</v>
      </c>
    </row>
    <row r="2476" spans="1:8" x14ac:dyDescent="0.25">
      <c r="A2476" t="s">
        <v>146</v>
      </c>
      <c r="B2476" t="s">
        <v>350</v>
      </c>
      <c r="C2476" t="s">
        <v>351</v>
      </c>
      <c r="D2476" t="s">
        <v>89</v>
      </c>
      <c r="E2476" t="s">
        <v>362</v>
      </c>
      <c r="F2476" t="s">
        <v>361</v>
      </c>
      <c r="G2476">
        <v>43</v>
      </c>
      <c r="H2476" s="304">
        <v>0</v>
      </c>
    </row>
    <row r="2477" spans="1:8" x14ac:dyDescent="0.25">
      <c r="A2477" t="s">
        <v>146</v>
      </c>
      <c r="B2477" t="s">
        <v>350</v>
      </c>
      <c r="C2477" t="s">
        <v>352</v>
      </c>
      <c r="D2477" t="s">
        <v>38</v>
      </c>
      <c r="E2477" t="s">
        <v>362</v>
      </c>
      <c r="F2477" t="s">
        <v>340</v>
      </c>
      <c r="G2477">
        <v>47</v>
      </c>
      <c r="H2477" s="304">
        <v>10.811463008969985</v>
      </c>
    </row>
    <row r="2478" spans="1:8" x14ac:dyDescent="0.25">
      <c r="A2478" t="s">
        <v>146</v>
      </c>
      <c r="B2478" t="s">
        <v>350</v>
      </c>
      <c r="C2478" t="s">
        <v>352</v>
      </c>
      <c r="D2478" t="s">
        <v>38</v>
      </c>
      <c r="E2478" t="s">
        <v>362</v>
      </c>
      <c r="F2478" t="s">
        <v>342</v>
      </c>
      <c r="G2478">
        <v>47</v>
      </c>
      <c r="H2478" s="304">
        <v>0.53204657099999997</v>
      </c>
    </row>
    <row r="2479" spans="1:8" x14ac:dyDescent="0.25">
      <c r="A2479" t="s">
        <v>146</v>
      </c>
      <c r="B2479" t="s">
        <v>350</v>
      </c>
      <c r="C2479" t="s">
        <v>352</v>
      </c>
      <c r="D2479" t="s">
        <v>38</v>
      </c>
      <c r="E2479" t="s">
        <v>362</v>
      </c>
      <c r="F2479" t="s">
        <v>343</v>
      </c>
      <c r="G2479">
        <v>47</v>
      </c>
      <c r="H2479" s="304">
        <v>10.279416437969985</v>
      </c>
    </row>
    <row r="2480" spans="1:8" x14ac:dyDescent="0.25">
      <c r="A2480" t="s">
        <v>146</v>
      </c>
      <c r="B2480" t="s">
        <v>350</v>
      </c>
      <c r="C2480" t="s">
        <v>352</v>
      </c>
      <c r="D2480" t="s">
        <v>38</v>
      </c>
      <c r="E2480" t="s">
        <v>362</v>
      </c>
      <c r="F2480" t="s">
        <v>344</v>
      </c>
      <c r="G2480">
        <v>47</v>
      </c>
      <c r="H2480" s="304">
        <v>10.279416437969985</v>
      </c>
    </row>
    <row r="2481" spans="1:8" x14ac:dyDescent="0.25">
      <c r="A2481" t="s">
        <v>146</v>
      </c>
      <c r="B2481" t="s">
        <v>350</v>
      </c>
      <c r="C2481" t="s">
        <v>352</v>
      </c>
      <c r="D2481" t="s">
        <v>38</v>
      </c>
      <c r="E2481" t="s">
        <v>362</v>
      </c>
      <c r="F2481" t="s">
        <v>345</v>
      </c>
      <c r="G2481">
        <v>47</v>
      </c>
      <c r="H2481" s="304">
        <v>10.279416437969985</v>
      </c>
    </row>
    <row r="2482" spans="1:8" x14ac:dyDescent="0.25">
      <c r="A2482" t="s">
        <v>146</v>
      </c>
      <c r="B2482" t="s">
        <v>350</v>
      </c>
      <c r="C2482" t="s">
        <v>352</v>
      </c>
      <c r="D2482" t="s">
        <v>38</v>
      </c>
      <c r="E2482" t="s">
        <v>362</v>
      </c>
      <c r="F2482" t="s">
        <v>346</v>
      </c>
      <c r="G2482">
        <v>47</v>
      </c>
      <c r="H2482" s="304">
        <v>0.33</v>
      </c>
    </row>
    <row r="2483" spans="1:8" x14ac:dyDescent="0.25">
      <c r="A2483" t="s">
        <v>146</v>
      </c>
      <c r="B2483" t="s">
        <v>350</v>
      </c>
      <c r="C2483" t="s">
        <v>352</v>
      </c>
      <c r="D2483" t="s">
        <v>38</v>
      </c>
      <c r="E2483" t="s">
        <v>362</v>
      </c>
      <c r="F2483" t="s">
        <v>347</v>
      </c>
      <c r="G2483">
        <v>47</v>
      </c>
      <c r="H2483" s="304">
        <v>3.3922074245300951</v>
      </c>
    </row>
    <row r="2484" spans="1:8" x14ac:dyDescent="0.25">
      <c r="A2484" t="s">
        <v>146</v>
      </c>
      <c r="B2484" t="s">
        <v>350</v>
      </c>
      <c r="C2484" t="s">
        <v>352</v>
      </c>
      <c r="D2484" t="s">
        <v>38</v>
      </c>
      <c r="E2484" t="s">
        <v>362</v>
      </c>
      <c r="F2484" t="s">
        <v>348</v>
      </c>
      <c r="G2484">
        <v>47</v>
      </c>
      <c r="H2484" s="304">
        <v>3.3922074245300951</v>
      </c>
    </row>
    <row r="2485" spans="1:8" x14ac:dyDescent="0.25">
      <c r="A2485" t="s">
        <v>146</v>
      </c>
      <c r="B2485" t="s">
        <v>350</v>
      </c>
      <c r="C2485" t="s">
        <v>352</v>
      </c>
      <c r="D2485" t="s">
        <v>39</v>
      </c>
      <c r="E2485" t="s">
        <v>362</v>
      </c>
      <c r="F2485" t="s">
        <v>340</v>
      </c>
      <c r="G2485">
        <v>48</v>
      </c>
      <c r="H2485" s="304">
        <v>2.3015711978679154</v>
      </c>
    </row>
    <row r="2486" spans="1:8" x14ac:dyDescent="0.25">
      <c r="A2486" t="s">
        <v>146</v>
      </c>
      <c r="B2486" t="s">
        <v>350</v>
      </c>
      <c r="C2486" t="s">
        <v>352</v>
      </c>
      <c r="D2486" t="s">
        <v>39</v>
      </c>
      <c r="E2486" t="s">
        <v>362</v>
      </c>
      <c r="F2486" t="s">
        <v>343</v>
      </c>
      <c r="G2486">
        <v>48</v>
      </c>
      <c r="H2486" s="304">
        <v>2.3015711978679154</v>
      </c>
    </row>
    <row r="2487" spans="1:8" x14ac:dyDescent="0.25">
      <c r="A2487" t="s">
        <v>146</v>
      </c>
      <c r="B2487" t="s">
        <v>350</v>
      </c>
      <c r="C2487" t="s">
        <v>352</v>
      </c>
      <c r="D2487" t="s">
        <v>39</v>
      </c>
      <c r="E2487" t="s">
        <v>362</v>
      </c>
      <c r="F2487" t="s">
        <v>344</v>
      </c>
      <c r="G2487">
        <v>48</v>
      </c>
      <c r="H2487" s="304">
        <v>2.3015711978679154</v>
      </c>
    </row>
    <row r="2488" spans="1:8" x14ac:dyDescent="0.25">
      <c r="A2488" t="s">
        <v>146</v>
      </c>
      <c r="B2488" t="s">
        <v>350</v>
      </c>
      <c r="C2488" t="s">
        <v>352</v>
      </c>
      <c r="D2488" t="s">
        <v>39</v>
      </c>
      <c r="E2488" t="s">
        <v>362</v>
      </c>
      <c r="F2488" t="s">
        <v>345</v>
      </c>
      <c r="G2488">
        <v>48</v>
      </c>
      <c r="H2488" s="304">
        <v>0</v>
      </c>
    </row>
    <row r="2489" spans="1:8" x14ac:dyDescent="0.25">
      <c r="A2489" t="s">
        <v>146</v>
      </c>
      <c r="B2489" t="s">
        <v>350</v>
      </c>
      <c r="C2489" t="s">
        <v>352</v>
      </c>
      <c r="D2489" t="s">
        <v>39</v>
      </c>
      <c r="E2489" t="s">
        <v>362</v>
      </c>
      <c r="F2489" t="s">
        <v>346</v>
      </c>
      <c r="G2489">
        <v>48</v>
      </c>
      <c r="H2489" s="304">
        <v>0.33</v>
      </c>
    </row>
    <row r="2490" spans="1:8" x14ac:dyDescent="0.25">
      <c r="A2490" t="s">
        <v>146</v>
      </c>
      <c r="B2490" t="s">
        <v>350</v>
      </c>
      <c r="C2490" t="s">
        <v>352</v>
      </c>
      <c r="D2490" t="s">
        <v>39</v>
      </c>
      <c r="E2490" t="s">
        <v>362</v>
      </c>
      <c r="F2490" t="s">
        <v>347</v>
      </c>
      <c r="G2490">
        <v>48</v>
      </c>
      <c r="H2490" s="304">
        <v>0.75951849529641213</v>
      </c>
    </row>
    <row r="2491" spans="1:8" x14ac:dyDescent="0.25">
      <c r="A2491" t="s">
        <v>146</v>
      </c>
      <c r="B2491" t="s">
        <v>350</v>
      </c>
      <c r="C2491" t="s">
        <v>352</v>
      </c>
      <c r="D2491" t="s">
        <v>39</v>
      </c>
      <c r="E2491" t="s">
        <v>362</v>
      </c>
      <c r="F2491" t="s">
        <v>348</v>
      </c>
      <c r="G2491">
        <v>48</v>
      </c>
      <c r="H2491" s="304">
        <v>0</v>
      </c>
    </row>
    <row r="2492" spans="1:8" x14ac:dyDescent="0.25">
      <c r="A2492" t="s">
        <v>146</v>
      </c>
      <c r="B2492" t="s">
        <v>350</v>
      </c>
      <c r="C2492" t="s">
        <v>352</v>
      </c>
      <c r="D2492" t="s">
        <v>40</v>
      </c>
      <c r="E2492" t="s">
        <v>362</v>
      </c>
      <c r="F2492" t="s">
        <v>341</v>
      </c>
      <c r="G2492">
        <v>49</v>
      </c>
      <c r="H2492" s="304">
        <v>0.36797923799999999</v>
      </c>
    </row>
    <row r="2493" spans="1:8" x14ac:dyDescent="0.25">
      <c r="A2493" t="s">
        <v>146</v>
      </c>
      <c r="B2493" t="s">
        <v>350</v>
      </c>
      <c r="C2493" t="s">
        <v>352</v>
      </c>
      <c r="D2493" t="s">
        <v>40</v>
      </c>
      <c r="E2493" t="s">
        <v>362</v>
      </c>
      <c r="F2493" t="s">
        <v>343</v>
      </c>
      <c r="G2493">
        <v>49</v>
      </c>
      <c r="H2493" s="304">
        <v>0.36797923799999999</v>
      </c>
    </row>
    <row r="2494" spans="1:8" x14ac:dyDescent="0.25">
      <c r="A2494" t="s">
        <v>146</v>
      </c>
      <c r="B2494" t="s">
        <v>350</v>
      </c>
      <c r="C2494" t="s">
        <v>352</v>
      </c>
      <c r="D2494" t="s">
        <v>40</v>
      </c>
      <c r="E2494" t="s">
        <v>362</v>
      </c>
      <c r="F2494" t="s">
        <v>344</v>
      </c>
      <c r="G2494">
        <v>49</v>
      </c>
      <c r="H2494" s="304">
        <v>0.36797923799999999</v>
      </c>
    </row>
    <row r="2495" spans="1:8" x14ac:dyDescent="0.25">
      <c r="A2495" t="s">
        <v>146</v>
      </c>
      <c r="B2495" t="s">
        <v>350</v>
      </c>
      <c r="C2495" t="s">
        <v>352</v>
      </c>
      <c r="D2495" t="s">
        <v>40</v>
      </c>
      <c r="E2495" t="s">
        <v>362</v>
      </c>
      <c r="F2495" t="s">
        <v>345</v>
      </c>
      <c r="G2495">
        <v>49</v>
      </c>
      <c r="H2495" s="304">
        <v>0</v>
      </c>
    </row>
    <row r="2496" spans="1:8" x14ac:dyDescent="0.25">
      <c r="A2496" t="s">
        <v>146</v>
      </c>
      <c r="B2496" t="s">
        <v>350</v>
      </c>
      <c r="C2496" t="s">
        <v>352</v>
      </c>
      <c r="D2496" t="s">
        <v>40</v>
      </c>
      <c r="E2496" t="s">
        <v>362</v>
      </c>
      <c r="F2496" t="s">
        <v>346</v>
      </c>
      <c r="G2496">
        <v>49</v>
      </c>
      <c r="H2496" s="304">
        <v>0.33</v>
      </c>
    </row>
    <row r="2497" spans="1:8" x14ac:dyDescent="0.25">
      <c r="A2497" t="s">
        <v>146</v>
      </c>
      <c r="B2497" t="s">
        <v>350</v>
      </c>
      <c r="C2497" t="s">
        <v>352</v>
      </c>
      <c r="D2497" t="s">
        <v>40</v>
      </c>
      <c r="E2497" t="s">
        <v>362</v>
      </c>
      <c r="F2497" t="s">
        <v>347</v>
      </c>
      <c r="G2497">
        <v>49</v>
      </c>
      <c r="H2497" s="304">
        <v>0.12143314854000001</v>
      </c>
    </row>
    <row r="2498" spans="1:8" x14ac:dyDescent="0.25">
      <c r="A2498" t="s">
        <v>146</v>
      </c>
      <c r="B2498" t="s">
        <v>350</v>
      </c>
      <c r="C2498" t="s">
        <v>352</v>
      </c>
      <c r="D2498" t="s">
        <v>40</v>
      </c>
      <c r="E2498" t="s">
        <v>362</v>
      </c>
      <c r="F2498" t="s">
        <v>348</v>
      </c>
      <c r="G2498">
        <v>49</v>
      </c>
      <c r="H2498" s="304">
        <v>0</v>
      </c>
    </row>
    <row r="2499" spans="1:8" x14ac:dyDescent="0.25">
      <c r="A2499" t="s">
        <v>146</v>
      </c>
      <c r="B2499" t="s">
        <v>350</v>
      </c>
      <c r="C2499" t="s">
        <v>353</v>
      </c>
      <c r="D2499" t="s">
        <v>42</v>
      </c>
      <c r="E2499" t="s">
        <v>362</v>
      </c>
      <c r="F2499" t="s">
        <v>340</v>
      </c>
      <c r="G2499">
        <v>53</v>
      </c>
      <c r="H2499" s="304">
        <v>4.777193885991954</v>
      </c>
    </row>
    <row r="2500" spans="1:8" x14ac:dyDescent="0.25">
      <c r="A2500" t="s">
        <v>146</v>
      </c>
      <c r="B2500" t="s">
        <v>350</v>
      </c>
      <c r="C2500" t="s">
        <v>353</v>
      </c>
      <c r="D2500" t="s">
        <v>42</v>
      </c>
      <c r="E2500" t="s">
        <v>362</v>
      </c>
      <c r="F2500" t="s">
        <v>342</v>
      </c>
      <c r="G2500">
        <v>53</v>
      </c>
      <c r="H2500" s="304">
        <v>0.56562433000000001</v>
      </c>
    </row>
    <row r="2501" spans="1:8" x14ac:dyDescent="0.25">
      <c r="A2501" t="s">
        <v>146</v>
      </c>
      <c r="B2501" t="s">
        <v>350</v>
      </c>
      <c r="C2501" t="s">
        <v>353</v>
      </c>
      <c r="D2501" t="s">
        <v>42</v>
      </c>
      <c r="E2501" t="s">
        <v>362</v>
      </c>
      <c r="F2501" t="s">
        <v>343</v>
      </c>
      <c r="G2501">
        <v>53</v>
      </c>
      <c r="H2501" s="304">
        <v>4.2115695559919537</v>
      </c>
    </row>
    <row r="2502" spans="1:8" x14ac:dyDescent="0.25">
      <c r="A2502" t="s">
        <v>146</v>
      </c>
      <c r="B2502" t="s">
        <v>350</v>
      </c>
      <c r="C2502" t="s">
        <v>353</v>
      </c>
      <c r="D2502" t="s">
        <v>42</v>
      </c>
      <c r="E2502" t="s">
        <v>362</v>
      </c>
      <c r="F2502" t="s">
        <v>344</v>
      </c>
      <c r="G2502">
        <v>53</v>
      </c>
      <c r="H2502" s="304">
        <v>4.2115695559919537</v>
      </c>
    </row>
    <row r="2503" spans="1:8" x14ac:dyDescent="0.25">
      <c r="A2503" t="s">
        <v>146</v>
      </c>
      <c r="B2503" t="s">
        <v>350</v>
      </c>
      <c r="C2503" t="s">
        <v>353</v>
      </c>
      <c r="D2503" t="s">
        <v>42</v>
      </c>
      <c r="E2503" t="s">
        <v>362</v>
      </c>
      <c r="F2503" t="s">
        <v>345</v>
      </c>
      <c r="G2503">
        <v>53</v>
      </c>
      <c r="H2503" s="304">
        <v>4.2115695559919537</v>
      </c>
    </row>
    <row r="2504" spans="1:8" x14ac:dyDescent="0.25">
      <c r="A2504" t="s">
        <v>146</v>
      </c>
      <c r="B2504" t="s">
        <v>350</v>
      </c>
      <c r="C2504" t="s">
        <v>353</v>
      </c>
      <c r="D2504" t="s">
        <v>42</v>
      </c>
      <c r="E2504" t="s">
        <v>362</v>
      </c>
      <c r="F2504" t="s">
        <v>346</v>
      </c>
      <c r="G2504">
        <v>53</v>
      </c>
      <c r="H2504" s="304">
        <v>0.36</v>
      </c>
    </row>
    <row r="2505" spans="1:8" x14ac:dyDescent="0.25">
      <c r="A2505" t="s">
        <v>146</v>
      </c>
      <c r="B2505" t="s">
        <v>350</v>
      </c>
      <c r="C2505" t="s">
        <v>353</v>
      </c>
      <c r="D2505" t="s">
        <v>42</v>
      </c>
      <c r="E2505" t="s">
        <v>362</v>
      </c>
      <c r="F2505" t="s">
        <v>347</v>
      </c>
      <c r="G2505">
        <v>53</v>
      </c>
      <c r="H2505" s="304">
        <v>1.5161650401571032</v>
      </c>
    </row>
    <row r="2506" spans="1:8" x14ac:dyDescent="0.25">
      <c r="A2506" t="s">
        <v>146</v>
      </c>
      <c r="B2506" t="s">
        <v>350</v>
      </c>
      <c r="C2506" t="s">
        <v>353</v>
      </c>
      <c r="D2506" t="s">
        <v>42</v>
      </c>
      <c r="E2506" t="s">
        <v>362</v>
      </c>
      <c r="F2506" t="s">
        <v>348</v>
      </c>
      <c r="G2506">
        <v>53</v>
      </c>
      <c r="H2506" s="304">
        <v>1.5161650401571032</v>
      </c>
    </row>
    <row r="2507" spans="1:8" x14ac:dyDescent="0.25">
      <c r="A2507" t="s">
        <v>146</v>
      </c>
      <c r="B2507" t="s">
        <v>350</v>
      </c>
      <c r="C2507" t="s">
        <v>353</v>
      </c>
      <c r="D2507" t="s">
        <v>43</v>
      </c>
      <c r="E2507" t="s">
        <v>362</v>
      </c>
      <c r="F2507" t="s">
        <v>340</v>
      </c>
      <c r="G2507">
        <v>54</v>
      </c>
      <c r="H2507" s="304">
        <v>0.27600975577069287</v>
      </c>
    </row>
    <row r="2508" spans="1:8" x14ac:dyDescent="0.25">
      <c r="A2508" t="s">
        <v>146</v>
      </c>
      <c r="B2508" t="s">
        <v>350</v>
      </c>
      <c r="C2508" t="s">
        <v>353</v>
      </c>
      <c r="D2508" t="s">
        <v>43</v>
      </c>
      <c r="E2508" t="s">
        <v>362</v>
      </c>
      <c r="F2508" t="s">
        <v>343</v>
      </c>
      <c r="G2508">
        <v>54</v>
      </c>
      <c r="H2508" s="304">
        <v>0.27600975577069287</v>
      </c>
    </row>
    <row r="2509" spans="1:8" x14ac:dyDescent="0.25">
      <c r="A2509" t="s">
        <v>146</v>
      </c>
      <c r="B2509" t="s">
        <v>350</v>
      </c>
      <c r="C2509" t="s">
        <v>353</v>
      </c>
      <c r="D2509" t="s">
        <v>43</v>
      </c>
      <c r="E2509" t="s">
        <v>362</v>
      </c>
      <c r="F2509" t="s">
        <v>344</v>
      </c>
      <c r="G2509">
        <v>54</v>
      </c>
      <c r="H2509" s="304">
        <v>0.27600975577069287</v>
      </c>
    </row>
    <row r="2510" spans="1:8" x14ac:dyDescent="0.25">
      <c r="A2510" t="s">
        <v>146</v>
      </c>
      <c r="B2510" t="s">
        <v>350</v>
      </c>
      <c r="C2510" t="s">
        <v>353</v>
      </c>
      <c r="D2510" t="s">
        <v>43</v>
      </c>
      <c r="E2510" t="s">
        <v>362</v>
      </c>
      <c r="F2510" t="s">
        <v>345</v>
      </c>
      <c r="G2510">
        <v>54</v>
      </c>
      <c r="H2510" s="304">
        <v>0</v>
      </c>
    </row>
    <row r="2511" spans="1:8" x14ac:dyDescent="0.25">
      <c r="A2511" t="s">
        <v>146</v>
      </c>
      <c r="B2511" t="s">
        <v>350</v>
      </c>
      <c r="C2511" t="s">
        <v>353</v>
      </c>
      <c r="D2511" t="s">
        <v>43</v>
      </c>
      <c r="E2511" t="s">
        <v>362</v>
      </c>
      <c r="F2511" t="s">
        <v>346</v>
      </c>
      <c r="G2511">
        <v>54</v>
      </c>
      <c r="H2511" s="304">
        <v>0.36</v>
      </c>
    </row>
    <row r="2512" spans="1:8" x14ac:dyDescent="0.25">
      <c r="A2512" t="s">
        <v>146</v>
      </c>
      <c r="B2512" t="s">
        <v>350</v>
      </c>
      <c r="C2512" t="s">
        <v>353</v>
      </c>
      <c r="D2512" t="s">
        <v>43</v>
      </c>
      <c r="E2512" t="s">
        <v>362</v>
      </c>
      <c r="F2512" t="s">
        <v>347</v>
      </c>
      <c r="G2512">
        <v>54</v>
      </c>
      <c r="H2512" s="304">
        <v>9.9363512077449423E-2</v>
      </c>
    </row>
    <row r="2513" spans="1:8" x14ac:dyDescent="0.25">
      <c r="A2513" t="s">
        <v>146</v>
      </c>
      <c r="B2513" t="s">
        <v>350</v>
      </c>
      <c r="C2513" t="s">
        <v>353</v>
      </c>
      <c r="D2513" t="s">
        <v>43</v>
      </c>
      <c r="E2513" t="s">
        <v>362</v>
      </c>
      <c r="F2513" t="s">
        <v>348</v>
      </c>
      <c r="G2513">
        <v>54</v>
      </c>
      <c r="H2513" s="304">
        <v>0</v>
      </c>
    </row>
    <row r="2514" spans="1:8" x14ac:dyDescent="0.25">
      <c r="A2514" t="s">
        <v>146</v>
      </c>
      <c r="B2514" t="s">
        <v>350</v>
      </c>
      <c r="C2514" t="s">
        <v>353</v>
      </c>
      <c r="D2514" t="s">
        <v>44</v>
      </c>
      <c r="E2514" t="s">
        <v>362</v>
      </c>
      <c r="F2514" t="s">
        <v>341</v>
      </c>
      <c r="G2514">
        <v>55</v>
      </c>
      <c r="H2514" s="304">
        <v>3.4538443209999996</v>
      </c>
    </row>
    <row r="2515" spans="1:8" x14ac:dyDescent="0.25">
      <c r="A2515" t="s">
        <v>146</v>
      </c>
      <c r="B2515" t="s">
        <v>350</v>
      </c>
      <c r="C2515" t="s">
        <v>353</v>
      </c>
      <c r="D2515" t="s">
        <v>44</v>
      </c>
      <c r="E2515" t="s">
        <v>362</v>
      </c>
      <c r="F2515" t="s">
        <v>343</v>
      </c>
      <c r="G2515">
        <v>55</v>
      </c>
      <c r="H2515" s="304">
        <v>3.4538443209999996</v>
      </c>
    </row>
    <row r="2516" spans="1:8" x14ac:dyDescent="0.25">
      <c r="A2516" t="s">
        <v>146</v>
      </c>
      <c r="B2516" t="s">
        <v>350</v>
      </c>
      <c r="C2516" t="s">
        <v>353</v>
      </c>
      <c r="D2516" t="s">
        <v>44</v>
      </c>
      <c r="E2516" t="s">
        <v>362</v>
      </c>
      <c r="F2516" t="s">
        <v>344</v>
      </c>
      <c r="G2516">
        <v>55</v>
      </c>
      <c r="H2516" s="304">
        <v>3.4538443209999996</v>
      </c>
    </row>
    <row r="2517" spans="1:8" x14ac:dyDescent="0.25">
      <c r="A2517" t="s">
        <v>146</v>
      </c>
      <c r="B2517" t="s">
        <v>350</v>
      </c>
      <c r="C2517" t="s">
        <v>353</v>
      </c>
      <c r="D2517" t="s">
        <v>44</v>
      </c>
      <c r="E2517" t="s">
        <v>362</v>
      </c>
      <c r="F2517" t="s">
        <v>345</v>
      </c>
      <c r="G2517">
        <v>55</v>
      </c>
      <c r="H2517" s="304">
        <v>0</v>
      </c>
    </row>
    <row r="2518" spans="1:8" x14ac:dyDescent="0.25">
      <c r="A2518" t="s">
        <v>146</v>
      </c>
      <c r="B2518" t="s">
        <v>350</v>
      </c>
      <c r="C2518" t="s">
        <v>353</v>
      </c>
      <c r="D2518" t="s">
        <v>44</v>
      </c>
      <c r="E2518" t="s">
        <v>362</v>
      </c>
      <c r="F2518" t="s">
        <v>346</v>
      </c>
      <c r="G2518">
        <v>55</v>
      </c>
      <c r="H2518" s="304">
        <v>0.36</v>
      </c>
    </row>
    <row r="2519" spans="1:8" x14ac:dyDescent="0.25">
      <c r="A2519" t="s">
        <v>146</v>
      </c>
      <c r="B2519" t="s">
        <v>350</v>
      </c>
      <c r="C2519" t="s">
        <v>353</v>
      </c>
      <c r="D2519" t="s">
        <v>44</v>
      </c>
      <c r="E2519" t="s">
        <v>362</v>
      </c>
      <c r="F2519" t="s">
        <v>347</v>
      </c>
      <c r="G2519">
        <v>55</v>
      </c>
      <c r="H2519" s="304">
        <v>1.2433839555599999</v>
      </c>
    </row>
    <row r="2520" spans="1:8" x14ac:dyDescent="0.25">
      <c r="A2520" t="s">
        <v>146</v>
      </c>
      <c r="B2520" t="s">
        <v>350</v>
      </c>
      <c r="C2520" t="s">
        <v>353</v>
      </c>
      <c r="D2520" t="s">
        <v>44</v>
      </c>
      <c r="E2520" t="s">
        <v>362</v>
      </c>
      <c r="F2520" t="s">
        <v>348</v>
      </c>
      <c r="G2520">
        <v>55</v>
      </c>
      <c r="H2520" s="304">
        <v>0</v>
      </c>
    </row>
    <row r="2521" spans="1:8" x14ac:dyDescent="0.25">
      <c r="A2521" t="s">
        <v>146</v>
      </c>
      <c r="B2521" t="s">
        <v>350</v>
      </c>
      <c r="C2521" t="s">
        <v>48</v>
      </c>
      <c r="D2521" t="s">
        <v>46</v>
      </c>
      <c r="E2521" t="s">
        <v>362</v>
      </c>
      <c r="F2521" t="s">
        <v>340</v>
      </c>
      <c r="G2521">
        <v>59</v>
      </c>
      <c r="H2521" s="304">
        <v>0</v>
      </c>
    </row>
    <row r="2522" spans="1:8" x14ac:dyDescent="0.25">
      <c r="A2522" t="s">
        <v>146</v>
      </c>
      <c r="B2522" t="s">
        <v>350</v>
      </c>
      <c r="C2522" t="s">
        <v>48</v>
      </c>
      <c r="D2522" t="s">
        <v>46</v>
      </c>
      <c r="E2522" t="s">
        <v>362</v>
      </c>
      <c r="F2522" t="s">
        <v>341</v>
      </c>
      <c r="G2522">
        <v>59</v>
      </c>
      <c r="H2522" s="304">
        <v>1.5933517909999999</v>
      </c>
    </row>
    <row r="2523" spans="1:8" x14ac:dyDescent="0.25">
      <c r="A2523" t="s">
        <v>146</v>
      </c>
      <c r="B2523" t="s">
        <v>350</v>
      </c>
      <c r="C2523" t="s">
        <v>48</v>
      </c>
      <c r="D2523" t="s">
        <v>46</v>
      </c>
      <c r="E2523" t="s">
        <v>362</v>
      </c>
      <c r="F2523" t="s">
        <v>342</v>
      </c>
      <c r="G2523">
        <v>59</v>
      </c>
      <c r="H2523" s="304">
        <v>8.4448670000000003E-2</v>
      </c>
    </row>
    <row r="2524" spans="1:8" x14ac:dyDescent="0.25">
      <c r="A2524" t="s">
        <v>146</v>
      </c>
      <c r="B2524" t="s">
        <v>350</v>
      </c>
      <c r="C2524" t="s">
        <v>48</v>
      </c>
      <c r="D2524" t="s">
        <v>46</v>
      </c>
      <c r="E2524" t="s">
        <v>362</v>
      </c>
      <c r="F2524" t="s">
        <v>343</v>
      </c>
      <c r="G2524">
        <v>59</v>
      </c>
      <c r="H2524" s="304">
        <v>1.5089031209999999</v>
      </c>
    </row>
    <row r="2525" spans="1:8" x14ac:dyDescent="0.25">
      <c r="A2525" t="s">
        <v>146</v>
      </c>
      <c r="B2525" t="s">
        <v>350</v>
      </c>
      <c r="C2525" t="s">
        <v>48</v>
      </c>
      <c r="D2525" t="s">
        <v>46</v>
      </c>
      <c r="E2525" t="s">
        <v>362</v>
      </c>
      <c r="F2525" t="s">
        <v>344</v>
      </c>
      <c r="G2525">
        <v>59</v>
      </c>
      <c r="H2525" s="304">
        <v>1.5089031209999999</v>
      </c>
    </row>
    <row r="2526" spans="1:8" x14ac:dyDescent="0.25">
      <c r="A2526" t="s">
        <v>146</v>
      </c>
      <c r="B2526" t="s">
        <v>350</v>
      </c>
      <c r="C2526" t="s">
        <v>48</v>
      </c>
      <c r="D2526" t="s">
        <v>46</v>
      </c>
      <c r="E2526" t="s">
        <v>362</v>
      </c>
      <c r="F2526" t="s">
        <v>345</v>
      </c>
      <c r="G2526">
        <v>59</v>
      </c>
      <c r="H2526" s="304">
        <v>-8.444866999999999E-2</v>
      </c>
    </row>
    <row r="2527" spans="1:8" x14ac:dyDescent="0.25">
      <c r="A2527" t="s">
        <v>146</v>
      </c>
      <c r="B2527" t="s">
        <v>350</v>
      </c>
      <c r="C2527" t="s">
        <v>48</v>
      </c>
      <c r="D2527" t="s">
        <v>46</v>
      </c>
      <c r="E2527" t="s">
        <v>362</v>
      </c>
      <c r="F2527" t="s">
        <v>346</v>
      </c>
      <c r="G2527">
        <v>59</v>
      </c>
      <c r="H2527" s="304">
        <v>0.16</v>
      </c>
    </row>
    <row r="2528" spans="1:8" x14ac:dyDescent="0.25">
      <c r="A2528" t="s">
        <v>146</v>
      </c>
      <c r="B2528" t="s">
        <v>350</v>
      </c>
      <c r="C2528" t="s">
        <v>48</v>
      </c>
      <c r="D2528" t="s">
        <v>46</v>
      </c>
      <c r="E2528" t="s">
        <v>362</v>
      </c>
      <c r="F2528" t="s">
        <v>347</v>
      </c>
      <c r="G2528">
        <v>59</v>
      </c>
      <c r="H2528" s="304">
        <v>0.24142449935999999</v>
      </c>
    </row>
    <row r="2529" spans="1:8" x14ac:dyDescent="0.25">
      <c r="A2529" t="s">
        <v>146</v>
      </c>
      <c r="B2529" t="s">
        <v>350</v>
      </c>
      <c r="C2529" t="s">
        <v>48</v>
      </c>
      <c r="D2529" t="s">
        <v>46</v>
      </c>
      <c r="E2529" t="s">
        <v>362</v>
      </c>
      <c r="F2529" t="s">
        <v>348</v>
      </c>
      <c r="G2529">
        <v>59</v>
      </c>
      <c r="H2529" s="304">
        <v>-1.3511787199999998E-2</v>
      </c>
    </row>
    <row r="2530" spans="1:8" x14ac:dyDescent="0.25">
      <c r="A2530" t="s">
        <v>146</v>
      </c>
      <c r="B2530" t="s">
        <v>350</v>
      </c>
      <c r="C2530" t="s">
        <v>48</v>
      </c>
      <c r="D2530" t="s">
        <v>47</v>
      </c>
      <c r="E2530" t="s">
        <v>362</v>
      </c>
      <c r="F2530" t="s">
        <v>340</v>
      </c>
      <c r="G2530">
        <v>60</v>
      </c>
      <c r="H2530" s="304">
        <v>0.436</v>
      </c>
    </row>
    <row r="2531" spans="1:8" x14ac:dyDescent="0.25">
      <c r="A2531" t="s">
        <v>146</v>
      </c>
      <c r="B2531" t="s">
        <v>350</v>
      </c>
      <c r="C2531" t="s">
        <v>48</v>
      </c>
      <c r="D2531" t="s">
        <v>47</v>
      </c>
      <c r="E2531" t="s">
        <v>362</v>
      </c>
      <c r="F2531" t="s">
        <v>341</v>
      </c>
      <c r="G2531">
        <v>60</v>
      </c>
      <c r="H2531" s="304">
        <v>2.1351269999999999E-2</v>
      </c>
    </row>
    <row r="2532" spans="1:8" x14ac:dyDescent="0.25">
      <c r="A2532" t="s">
        <v>146</v>
      </c>
      <c r="B2532" t="s">
        <v>350</v>
      </c>
      <c r="C2532" t="s">
        <v>48</v>
      </c>
      <c r="D2532" t="s">
        <v>47</v>
      </c>
      <c r="E2532" t="s">
        <v>362</v>
      </c>
      <c r="F2532" t="s">
        <v>342</v>
      </c>
      <c r="G2532">
        <v>60</v>
      </c>
      <c r="H2532" s="304">
        <v>6.4767079999999994E-3</v>
      </c>
    </row>
    <row r="2533" spans="1:8" x14ac:dyDescent="0.25">
      <c r="A2533" t="s">
        <v>146</v>
      </c>
      <c r="B2533" t="s">
        <v>350</v>
      </c>
      <c r="C2533" t="s">
        <v>48</v>
      </c>
      <c r="D2533" t="s">
        <v>47</v>
      </c>
      <c r="E2533" t="s">
        <v>362</v>
      </c>
      <c r="F2533" t="s">
        <v>343</v>
      </c>
      <c r="G2533">
        <v>60</v>
      </c>
      <c r="H2533" s="304">
        <v>0.45087456199999998</v>
      </c>
    </row>
    <row r="2534" spans="1:8" x14ac:dyDescent="0.25">
      <c r="A2534" t="s">
        <v>146</v>
      </c>
      <c r="B2534" t="s">
        <v>350</v>
      </c>
      <c r="C2534" t="s">
        <v>48</v>
      </c>
      <c r="D2534" t="s">
        <v>47</v>
      </c>
      <c r="E2534" t="s">
        <v>362</v>
      </c>
      <c r="F2534" t="s">
        <v>344</v>
      </c>
      <c r="G2534">
        <v>60</v>
      </c>
      <c r="H2534" s="304">
        <v>0.45087456199999998</v>
      </c>
    </row>
    <row r="2535" spans="1:8" x14ac:dyDescent="0.25">
      <c r="A2535" t="s">
        <v>146</v>
      </c>
      <c r="B2535" t="s">
        <v>350</v>
      </c>
      <c r="C2535" t="s">
        <v>48</v>
      </c>
      <c r="D2535" t="s">
        <v>47</v>
      </c>
      <c r="E2535" t="s">
        <v>362</v>
      </c>
      <c r="F2535" t="s">
        <v>345</v>
      </c>
      <c r="G2535">
        <v>60</v>
      </c>
      <c r="H2535" s="304">
        <v>0</v>
      </c>
    </row>
    <row r="2536" spans="1:8" x14ac:dyDescent="0.25">
      <c r="A2536" t="s">
        <v>146</v>
      </c>
      <c r="B2536" t="s">
        <v>350</v>
      </c>
      <c r="C2536" t="s">
        <v>48</v>
      </c>
      <c r="D2536" t="s">
        <v>47</v>
      </c>
      <c r="E2536" t="s">
        <v>362</v>
      </c>
      <c r="F2536" t="s">
        <v>346</v>
      </c>
      <c r="G2536">
        <v>60</v>
      </c>
      <c r="H2536" s="304">
        <v>0.34</v>
      </c>
    </row>
    <row r="2537" spans="1:8" x14ac:dyDescent="0.25">
      <c r="A2537" t="s">
        <v>146</v>
      </c>
      <c r="B2537" t="s">
        <v>350</v>
      </c>
      <c r="C2537" t="s">
        <v>48</v>
      </c>
      <c r="D2537" t="s">
        <v>47</v>
      </c>
      <c r="E2537" t="s">
        <v>362</v>
      </c>
      <c r="F2537" t="s">
        <v>347</v>
      </c>
      <c r="G2537">
        <v>60</v>
      </c>
      <c r="H2537" s="304">
        <v>0.15329735108</v>
      </c>
    </row>
    <row r="2538" spans="1:8" x14ac:dyDescent="0.25">
      <c r="A2538" t="s">
        <v>146</v>
      </c>
      <c r="B2538" t="s">
        <v>350</v>
      </c>
      <c r="C2538" t="s">
        <v>48</v>
      </c>
      <c r="D2538" t="s">
        <v>47</v>
      </c>
      <c r="E2538" t="s">
        <v>362</v>
      </c>
      <c r="F2538" t="s">
        <v>348</v>
      </c>
      <c r="G2538">
        <v>60</v>
      </c>
      <c r="H2538" s="304">
        <v>0</v>
      </c>
    </row>
    <row r="2539" spans="1:8" x14ac:dyDescent="0.25">
      <c r="A2539" t="s">
        <v>146</v>
      </c>
      <c r="B2539" t="s">
        <v>350</v>
      </c>
      <c r="C2539" t="s">
        <v>48</v>
      </c>
      <c r="D2539" t="s">
        <v>48</v>
      </c>
      <c r="E2539" t="s">
        <v>362</v>
      </c>
      <c r="F2539" t="s">
        <v>340</v>
      </c>
      <c r="G2539">
        <v>61</v>
      </c>
      <c r="H2539" s="304">
        <v>0.19</v>
      </c>
    </row>
    <row r="2540" spans="1:8" x14ac:dyDescent="0.25">
      <c r="A2540" t="s">
        <v>146</v>
      </c>
      <c r="B2540" t="s">
        <v>350</v>
      </c>
      <c r="C2540" t="s">
        <v>48</v>
      </c>
      <c r="D2540" t="s">
        <v>48</v>
      </c>
      <c r="E2540" t="s">
        <v>362</v>
      </c>
      <c r="F2540" t="s">
        <v>341</v>
      </c>
      <c r="G2540">
        <v>61</v>
      </c>
      <c r="H2540" s="304">
        <v>5.2198897000000008E-2</v>
      </c>
    </row>
    <row r="2541" spans="1:8" x14ac:dyDescent="0.25">
      <c r="A2541" t="s">
        <v>146</v>
      </c>
      <c r="B2541" t="s">
        <v>350</v>
      </c>
      <c r="C2541" t="s">
        <v>48</v>
      </c>
      <c r="D2541" t="s">
        <v>48</v>
      </c>
      <c r="E2541" t="s">
        <v>362</v>
      </c>
      <c r="F2541" t="s">
        <v>342</v>
      </c>
      <c r="G2541">
        <v>61</v>
      </c>
      <c r="H2541" s="304">
        <v>6.1821908999999994E-2</v>
      </c>
    </row>
    <row r="2542" spans="1:8" x14ac:dyDescent="0.25">
      <c r="A2542" t="s">
        <v>146</v>
      </c>
      <c r="B2542" t="s">
        <v>350</v>
      </c>
      <c r="C2542" t="s">
        <v>48</v>
      </c>
      <c r="D2542" t="s">
        <v>48</v>
      </c>
      <c r="E2542" t="s">
        <v>362</v>
      </c>
      <c r="F2542" t="s">
        <v>343</v>
      </c>
      <c r="G2542">
        <v>61</v>
      </c>
      <c r="H2542" s="304">
        <v>0.18037698800000002</v>
      </c>
    </row>
    <row r="2543" spans="1:8" x14ac:dyDescent="0.25">
      <c r="A2543" t="s">
        <v>146</v>
      </c>
      <c r="B2543" t="s">
        <v>350</v>
      </c>
      <c r="C2543" t="s">
        <v>48</v>
      </c>
      <c r="D2543" t="s">
        <v>48</v>
      </c>
      <c r="E2543" t="s">
        <v>362</v>
      </c>
      <c r="F2543" t="s">
        <v>344</v>
      </c>
      <c r="G2543">
        <v>61</v>
      </c>
      <c r="H2543" s="304">
        <v>0.18037698800000002</v>
      </c>
    </row>
    <row r="2544" spans="1:8" x14ac:dyDescent="0.25">
      <c r="A2544" t="s">
        <v>146</v>
      </c>
      <c r="B2544" t="s">
        <v>350</v>
      </c>
      <c r="C2544" t="s">
        <v>48</v>
      </c>
      <c r="D2544" t="s">
        <v>48</v>
      </c>
      <c r="E2544" t="s">
        <v>362</v>
      </c>
      <c r="F2544" t="s">
        <v>345</v>
      </c>
      <c r="G2544">
        <v>61</v>
      </c>
      <c r="H2544" s="304">
        <v>0.18037698800000002</v>
      </c>
    </row>
    <row r="2545" spans="1:8" x14ac:dyDescent="0.25">
      <c r="A2545" t="s">
        <v>146</v>
      </c>
      <c r="B2545" t="s">
        <v>350</v>
      </c>
      <c r="C2545" t="s">
        <v>48</v>
      </c>
      <c r="D2545" t="s">
        <v>48</v>
      </c>
      <c r="E2545" t="s">
        <v>362</v>
      </c>
      <c r="F2545" t="s">
        <v>346</v>
      </c>
      <c r="G2545">
        <v>61</v>
      </c>
      <c r="H2545" s="304">
        <v>0.37</v>
      </c>
    </row>
    <row r="2546" spans="1:8" x14ac:dyDescent="0.25">
      <c r="A2546" t="s">
        <v>146</v>
      </c>
      <c r="B2546" t="s">
        <v>350</v>
      </c>
      <c r="C2546" t="s">
        <v>48</v>
      </c>
      <c r="D2546" t="s">
        <v>48</v>
      </c>
      <c r="E2546" t="s">
        <v>362</v>
      </c>
      <c r="F2546" t="s">
        <v>347</v>
      </c>
      <c r="G2546">
        <v>61</v>
      </c>
      <c r="H2546" s="304">
        <v>6.6739485560000006E-2</v>
      </c>
    </row>
    <row r="2547" spans="1:8" x14ac:dyDescent="0.25">
      <c r="A2547" t="s">
        <v>146</v>
      </c>
      <c r="B2547" t="s">
        <v>350</v>
      </c>
      <c r="C2547" t="s">
        <v>48</v>
      </c>
      <c r="D2547" t="s">
        <v>48</v>
      </c>
      <c r="E2547" t="s">
        <v>362</v>
      </c>
      <c r="F2547" t="s">
        <v>348</v>
      </c>
      <c r="G2547">
        <v>61</v>
      </c>
      <c r="H2547" s="304">
        <v>6.6739485560000006E-2</v>
      </c>
    </row>
    <row r="2548" spans="1:8" x14ac:dyDescent="0.25">
      <c r="A2548" t="s">
        <v>146</v>
      </c>
      <c r="B2548" t="s">
        <v>354</v>
      </c>
      <c r="C2548" t="s">
        <v>354</v>
      </c>
      <c r="D2548" t="s">
        <v>50</v>
      </c>
      <c r="E2548" t="s">
        <v>362</v>
      </c>
      <c r="F2548" t="s">
        <v>340</v>
      </c>
      <c r="G2548">
        <v>65</v>
      </c>
      <c r="H2548" s="304">
        <v>4.047822971039662</v>
      </c>
    </row>
    <row r="2549" spans="1:8" x14ac:dyDescent="0.25">
      <c r="A2549" t="s">
        <v>146</v>
      </c>
      <c r="B2549" t="s">
        <v>354</v>
      </c>
      <c r="C2549" t="s">
        <v>354</v>
      </c>
      <c r="D2549" t="s">
        <v>50</v>
      </c>
      <c r="E2549" t="s">
        <v>362</v>
      </c>
      <c r="F2549" t="s">
        <v>341</v>
      </c>
      <c r="G2549">
        <v>65</v>
      </c>
      <c r="H2549" s="304">
        <v>0.60663526999999995</v>
      </c>
    </row>
    <row r="2550" spans="1:8" x14ac:dyDescent="0.25">
      <c r="A2550" t="s">
        <v>146</v>
      </c>
      <c r="B2550" t="s">
        <v>354</v>
      </c>
      <c r="C2550" t="s">
        <v>354</v>
      </c>
      <c r="D2550" t="s">
        <v>50</v>
      </c>
      <c r="E2550" t="s">
        <v>362</v>
      </c>
      <c r="F2550" t="s">
        <v>342</v>
      </c>
      <c r="G2550">
        <v>65</v>
      </c>
      <c r="H2550" s="304">
        <v>0.55454181199999997</v>
      </c>
    </row>
    <row r="2551" spans="1:8" x14ac:dyDescent="0.25">
      <c r="A2551" t="s">
        <v>146</v>
      </c>
      <c r="B2551" t="s">
        <v>354</v>
      </c>
      <c r="C2551" t="s">
        <v>354</v>
      </c>
      <c r="D2551" t="s">
        <v>50</v>
      </c>
      <c r="E2551" t="s">
        <v>362</v>
      </c>
      <c r="F2551" t="s">
        <v>343</v>
      </c>
      <c r="G2551">
        <v>65</v>
      </c>
      <c r="H2551" s="304">
        <v>4.0999164290396619</v>
      </c>
    </row>
    <row r="2552" spans="1:8" x14ac:dyDescent="0.25">
      <c r="A2552" t="s">
        <v>146</v>
      </c>
      <c r="B2552" t="s">
        <v>354</v>
      </c>
      <c r="C2552" t="s">
        <v>354</v>
      </c>
      <c r="D2552" t="s">
        <v>50</v>
      </c>
      <c r="E2552" t="s">
        <v>362</v>
      </c>
      <c r="F2552" t="s">
        <v>344</v>
      </c>
      <c r="G2552">
        <v>65</v>
      </c>
      <c r="H2552" s="304">
        <v>4.0999164290396619</v>
      </c>
    </row>
    <row r="2553" spans="1:8" x14ac:dyDescent="0.25">
      <c r="A2553" t="s">
        <v>146</v>
      </c>
      <c r="B2553" t="s">
        <v>354</v>
      </c>
      <c r="C2553" t="s">
        <v>354</v>
      </c>
      <c r="D2553" t="s">
        <v>50</v>
      </c>
      <c r="E2553" t="s">
        <v>362</v>
      </c>
      <c r="F2553" t="s">
        <v>345</v>
      </c>
      <c r="G2553">
        <v>65</v>
      </c>
      <c r="H2553" s="304">
        <v>4.0999164290396619</v>
      </c>
    </row>
    <row r="2554" spans="1:8" x14ac:dyDescent="0.25">
      <c r="A2554" t="s">
        <v>146</v>
      </c>
      <c r="B2554" t="s">
        <v>354</v>
      </c>
      <c r="C2554" t="s">
        <v>354</v>
      </c>
      <c r="D2554" t="s">
        <v>50</v>
      </c>
      <c r="E2554" t="s">
        <v>362</v>
      </c>
      <c r="F2554" t="s">
        <v>346</v>
      </c>
      <c r="G2554">
        <v>65</v>
      </c>
      <c r="H2554" s="304">
        <v>0.19</v>
      </c>
    </row>
    <row r="2555" spans="1:8" x14ac:dyDescent="0.25">
      <c r="A2555" t="s">
        <v>146</v>
      </c>
      <c r="B2555" t="s">
        <v>354</v>
      </c>
      <c r="C2555" t="s">
        <v>354</v>
      </c>
      <c r="D2555" t="s">
        <v>50</v>
      </c>
      <c r="E2555" t="s">
        <v>362</v>
      </c>
      <c r="F2555" t="s">
        <v>347</v>
      </c>
      <c r="G2555">
        <v>65</v>
      </c>
      <c r="H2555" s="304">
        <v>0.77898412151753582</v>
      </c>
    </row>
    <row r="2556" spans="1:8" x14ac:dyDescent="0.25">
      <c r="A2556" t="s">
        <v>146</v>
      </c>
      <c r="B2556" t="s">
        <v>354</v>
      </c>
      <c r="C2556" t="s">
        <v>354</v>
      </c>
      <c r="D2556" t="s">
        <v>50</v>
      </c>
      <c r="E2556" t="s">
        <v>362</v>
      </c>
      <c r="F2556" t="s">
        <v>348</v>
      </c>
      <c r="G2556">
        <v>65</v>
      </c>
      <c r="H2556" s="304">
        <v>0.77898412151753582</v>
      </c>
    </row>
    <row r="2557" spans="1:8" x14ac:dyDescent="0.25">
      <c r="A2557" t="s">
        <v>146</v>
      </c>
      <c r="B2557" t="s">
        <v>354</v>
      </c>
      <c r="C2557" t="s">
        <v>354</v>
      </c>
      <c r="D2557" t="s">
        <v>51</v>
      </c>
      <c r="E2557" t="s">
        <v>362</v>
      </c>
      <c r="F2557" t="s">
        <v>340</v>
      </c>
      <c r="G2557">
        <v>66</v>
      </c>
      <c r="H2557" s="304">
        <v>1.0145958202692318</v>
      </c>
    </row>
    <row r="2558" spans="1:8" x14ac:dyDescent="0.25">
      <c r="A2558" t="s">
        <v>146</v>
      </c>
      <c r="B2558" t="s">
        <v>354</v>
      </c>
      <c r="C2558" t="s">
        <v>354</v>
      </c>
      <c r="D2558" t="s">
        <v>51</v>
      </c>
      <c r="E2558" t="s">
        <v>362</v>
      </c>
      <c r="F2558" t="s">
        <v>343</v>
      </c>
      <c r="G2558">
        <v>66</v>
      </c>
      <c r="H2558" s="304">
        <v>1.0145958202692318</v>
      </c>
    </row>
    <row r="2559" spans="1:8" x14ac:dyDescent="0.25">
      <c r="A2559" t="s">
        <v>146</v>
      </c>
      <c r="B2559" t="s">
        <v>354</v>
      </c>
      <c r="C2559" t="s">
        <v>354</v>
      </c>
      <c r="D2559" t="s">
        <v>51</v>
      </c>
      <c r="E2559" t="s">
        <v>362</v>
      </c>
      <c r="F2559" t="s">
        <v>344</v>
      </c>
      <c r="G2559">
        <v>66</v>
      </c>
      <c r="H2559" s="304">
        <v>0.67690362665963366</v>
      </c>
    </row>
    <row r="2560" spans="1:8" x14ac:dyDescent="0.25">
      <c r="A2560" t="s">
        <v>146</v>
      </c>
      <c r="B2560" t="s">
        <v>354</v>
      </c>
      <c r="C2560" t="s">
        <v>354</v>
      </c>
      <c r="D2560" t="s">
        <v>51</v>
      </c>
      <c r="E2560" t="s">
        <v>362</v>
      </c>
      <c r="F2560" t="s">
        <v>345</v>
      </c>
      <c r="G2560">
        <v>66</v>
      </c>
      <c r="H2560" s="304">
        <v>0.67690362665963366</v>
      </c>
    </row>
    <row r="2561" spans="1:8" x14ac:dyDescent="0.25">
      <c r="A2561" t="s">
        <v>146</v>
      </c>
      <c r="B2561" t="s">
        <v>354</v>
      </c>
      <c r="C2561" t="s">
        <v>354</v>
      </c>
      <c r="D2561" t="s">
        <v>51</v>
      </c>
      <c r="E2561" t="s">
        <v>362</v>
      </c>
      <c r="F2561" t="s">
        <v>346</v>
      </c>
      <c r="G2561">
        <v>66</v>
      </c>
      <c r="H2561" s="304">
        <v>0.73</v>
      </c>
    </row>
    <row r="2562" spans="1:8" x14ac:dyDescent="0.25">
      <c r="A2562" t="s">
        <v>146</v>
      </c>
      <c r="B2562" t="s">
        <v>354</v>
      </c>
      <c r="C2562" t="s">
        <v>354</v>
      </c>
      <c r="D2562" t="s">
        <v>51</v>
      </c>
      <c r="E2562" t="s">
        <v>362</v>
      </c>
      <c r="F2562" t="s">
        <v>347</v>
      </c>
      <c r="G2562">
        <v>66</v>
      </c>
      <c r="H2562" s="304">
        <v>0.49413964746153255</v>
      </c>
    </row>
    <row r="2563" spans="1:8" x14ac:dyDescent="0.25">
      <c r="A2563" t="s">
        <v>146</v>
      </c>
      <c r="B2563" t="s">
        <v>354</v>
      </c>
      <c r="C2563" t="s">
        <v>354</v>
      </c>
      <c r="D2563" t="s">
        <v>51</v>
      </c>
      <c r="E2563" t="s">
        <v>362</v>
      </c>
      <c r="F2563" t="s">
        <v>348</v>
      </c>
      <c r="G2563">
        <v>66</v>
      </c>
      <c r="H2563" s="304">
        <v>0.49413964746153255</v>
      </c>
    </row>
    <row r="2564" spans="1:8" x14ac:dyDescent="0.25">
      <c r="A2564" t="s">
        <v>146</v>
      </c>
      <c r="B2564" t="s">
        <v>354</v>
      </c>
      <c r="C2564" t="s">
        <v>354</v>
      </c>
      <c r="D2564" t="s">
        <v>93</v>
      </c>
      <c r="E2564" t="s">
        <v>362</v>
      </c>
      <c r="F2564" t="s">
        <v>340</v>
      </c>
      <c r="G2564">
        <v>67</v>
      </c>
      <c r="H2564" s="304">
        <v>3.4272882339029933</v>
      </c>
    </row>
    <row r="2565" spans="1:8" x14ac:dyDescent="0.25">
      <c r="A2565" t="s">
        <v>146</v>
      </c>
      <c r="B2565" t="s">
        <v>354</v>
      </c>
      <c r="C2565" t="s">
        <v>354</v>
      </c>
      <c r="D2565" t="s">
        <v>93</v>
      </c>
      <c r="E2565" t="s">
        <v>362</v>
      </c>
      <c r="F2565" t="s">
        <v>341</v>
      </c>
      <c r="G2565">
        <v>67</v>
      </c>
      <c r="H2565" s="304">
        <v>0.78119121299999994</v>
      </c>
    </row>
    <row r="2566" spans="1:8" x14ac:dyDescent="0.25">
      <c r="A2566" t="s">
        <v>146</v>
      </c>
      <c r="B2566" t="s">
        <v>354</v>
      </c>
      <c r="C2566" t="s">
        <v>354</v>
      </c>
      <c r="D2566" t="s">
        <v>93</v>
      </c>
      <c r="E2566" t="s">
        <v>362</v>
      </c>
      <c r="F2566" t="s">
        <v>342</v>
      </c>
      <c r="G2566">
        <v>67</v>
      </c>
      <c r="H2566" s="304">
        <v>0.430304727</v>
      </c>
    </row>
    <row r="2567" spans="1:8" x14ac:dyDescent="0.25">
      <c r="A2567" t="s">
        <v>146</v>
      </c>
      <c r="B2567" t="s">
        <v>354</v>
      </c>
      <c r="C2567" t="s">
        <v>354</v>
      </c>
      <c r="D2567" t="s">
        <v>93</v>
      </c>
      <c r="E2567" t="s">
        <v>362</v>
      </c>
      <c r="F2567" t="s">
        <v>343</v>
      </c>
      <c r="G2567">
        <v>67</v>
      </c>
      <c r="H2567" s="304">
        <v>3.7781747199029931</v>
      </c>
    </row>
    <row r="2568" spans="1:8" x14ac:dyDescent="0.25">
      <c r="A2568" t="s">
        <v>146</v>
      </c>
      <c r="B2568" t="s">
        <v>354</v>
      </c>
      <c r="C2568" t="s">
        <v>354</v>
      </c>
      <c r="D2568" t="s">
        <v>93</v>
      </c>
      <c r="E2568" t="s">
        <v>362</v>
      </c>
      <c r="F2568" t="s">
        <v>344</v>
      </c>
      <c r="G2568">
        <v>67</v>
      </c>
      <c r="H2568" s="304">
        <v>3.7781747199029931</v>
      </c>
    </row>
    <row r="2569" spans="1:8" x14ac:dyDescent="0.25">
      <c r="A2569" t="s">
        <v>146</v>
      </c>
      <c r="B2569" t="s">
        <v>354</v>
      </c>
      <c r="C2569" t="s">
        <v>354</v>
      </c>
      <c r="D2569" t="s">
        <v>93</v>
      </c>
      <c r="E2569" t="s">
        <v>362</v>
      </c>
      <c r="F2569" t="s">
        <v>345</v>
      </c>
      <c r="G2569">
        <v>67</v>
      </c>
      <c r="H2569" s="304">
        <v>2.9969835069029935</v>
      </c>
    </row>
    <row r="2570" spans="1:8" x14ac:dyDescent="0.25">
      <c r="A2570" t="s">
        <v>146</v>
      </c>
      <c r="B2570" t="s">
        <v>354</v>
      </c>
      <c r="C2570" t="s">
        <v>354</v>
      </c>
      <c r="D2570" t="s">
        <v>93</v>
      </c>
      <c r="E2570" t="s">
        <v>362</v>
      </c>
      <c r="F2570" t="s">
        <v>346</v>
      </c>
      <c r="G2570">
        <v>67</v>
      </c>
      <c r="H2570" t="s">
        <v>53</v>
      </c>
    </row>
    <row r="2571" spans="1:8" x14ac:dyDescent="0.25">
      <c r="A2571" t="s">
        <v>146</v>
      </c>
      <c r="B2571" t="s">
        <v>354</v>
      </c>
      <c r="C2571" t="s">
        <v>354</v>
      </c>
      <c r="D2571" t="s">
        <v>93</v>
      </c>
      <c r="E2571" t="s">
        <v>362</v>
      </c>
      <c r="F2571" t="s">
        <v>347</v>
      </c>
      <c r="G2571">
        <v>67</v>
      </c>
      <c r="H2571" s="304">
        <v>1.1100166795808981</v>
      </c>
    </row>
    <row r="2572" spans="1:8" x14ac:dyDescent="0.25">
      <c r="A2572" t="s">
        <v>146</v>
      </c>
      <c r="B2572" t="s">
        <v>354</v>
      </c>
      <c r="C2572" t="s">
        <v>354</v>
      </c>
      <c r="D2572" t="s">
        <v>93</v>
      </c>
      <c r="E2572" t="s">
        <v>362</v>
      </c>
      <c r="F2572" t="s">
        <v>348</v>
      </c>
      <c r="G2572">
        <v>67</v>
      </c>
      <c r="H2572" s="304">
        <v>0.89909505207089802</v>
      </c>
    </row>
    <row r="2573" spans="1:8" x14ac:dyDescent="0.25">
      <c r="A2573" t="s">
        <v>146</v>
      </c>
      <c r="B2573" t="s">
        <v>354</v>
      </c>
      <c r="C2573" t="s">
        <v>354</v>
      </c>
      <c r="D2573" t="s">
        <v>94</v>
      </c>
      <c r="E2573" t="s">
        <v>362</v>
      </c>
      <c r="F2573" t="s">
        <v>340</v>
      </c>
      <c r="G2573">
        <v>68</v>
      </c>
      <c r="H2573" s="304">
        <v>6.1677929645500003</v>
      </c>
    </row>
    <row r="2574" spans="1:8" x14ac:dyDescent="0.25">
      <c r="A2574" t="s">
        <v>146</v>
      </c>
      <c r="B2574" t="s">
        <v>354</v>
      </c>
      <c r="C2574" t="s">
        <v>354</v>
      </c>
      <c r="D2574" t="s">
        <v>94</v>
      </c>
      <c r="E2574" t="s">
        <v>362</v>
      </c>
      <c r="F2574" t="s">
        <v>343</v>
      </c>
      <c r="G2574">
        <v>68</v>
      </c>
      <c r="H2574" s="304">
        <v>6.1677929645500003</v>
      </c>
    </row>
    <row r="2575" spans="1:8" x14ac:dyDescent="0.25">
      <c r="A2575" t="s">
        <v>146</v>
      </c>
      <c r="B2575" t="s">
        <v>354</v>
      </c>
      <c r="C2575" t="s">
        <v>354</v>
      </c>
      <c r="D2575" t="s">
        <v>94</v>
      </c>
      <c r="E2575" t="s">
        <v>362</v>
      </c>
      <c r="F2575" t="s">
        <v>344</v>
      </c>
      <c r="G2575">
        <v>68</v>
      </c>
      <c r="H2575" s="304">
        <v>6.1677929645500003</v>
      </c>
    </row>
    <row r="2576" spans="1:8" x14ac:dyDescent="0.25">
      <c r="A2576" t="s">
        <v>146</v>
      </c>
      <c r="B2576" t="s">
        <v>354</v>
      </c>
      <c r="C2576" t="s">
        <v>354</v>
      </c>
      <c r="D2576" t="s">
        <v>94</v>
      </c>
      <c r="E2576" t="s">
        <v>362</v>
      </c>
      <c r="F2576" t="s">
        <v>345</v>
      </c>
      <c r="G2576">
        <v>68</v>
      </c>
      <c r="H2576" s="304">
        <v>6.1677929645500003</v>
      </c>
    </row>
    <row r="2577" spans="1:8" x14ac:dyDescent="0.25">
      <c r="A2577" t="s">
        <v>146</v>
      </c>
      <c r="B2577" t="s">
        <v>354</v>
      </c>
      <c r="C2577" t="s">
        <v>354</v>
      </c>
      <c r="D2577" t="s">
        <v>94</v>
      </c>
      <c r="E2577" t="s">
        <v>362</v>
      </c>
      <c r="F2577" t="s">
        <v>346</v>
      </c>
      <c r="G2577">
        <v>68</v>
      </c>
      <c r="H2577" s="304">
        <v>5.3999999999999999E-2</v>
      </c>
    </row>
    <row r="2578" spans="1:8" x14ac:dyDescent="0.25">
      <c r="A2578" t="s">
        <v>146</v>
      </c>
      <c r="B2578" t="s">
        <v>354</v>
      </c>
      <c r="C2578" t="s">
        <v>354</v>
      </c>
      <c r="D2578" t="s">
        <v>94</v>
      </c>
      <c r="E2578" t="s">
        <v>362</v>
      </c>
      <c r="F2578" t="s">
        <v>347</v>
      </c>
      <c r="G2578">
        <v>68</v>
      </c>
      <c r="H2578" s="304">
        <v>0.33306082008570004</v>
      </c>
    </row>
    <row r="2579" spans="1:8" x14ac:dyDescent="0.25">
      <c r="A2579" t="s">
        <v>146</v>
      </c>
      <c r="B2579" t="s">
        <v>354</v>
      </c>
      <c r="C2579" t="s">
        <v>354</v>
      </c>
      <c r="D2579" t="s">
        <v>94</v>
      </c>
      <c r="E2579" t="s">
        <v>362</v>
      </c>
      <c r="F2579" t="s">
        <v>348</v>
      </c>
      <c r="G2579">
        <v>68</v>
      </c>
      <c r="H2579" s="304">
        <v>0.33306082008570004</v>
      </c>
    </row>
    <row r="2580" spans="1:8" x14ac:dyDescent="0.25">
      <c r="A2580" t="s">
        <v>146</v>
      </c>
      <c r="B2580" t="s">
        <v>354</v>
      </c>
      <c r="C2580" t="s">
        <v>354</v>
      </c>
      <c r="D2580" t="s">
        <v>55</v>
      </c>
      <c r="E2580" t="s">
        <v>362</v>
      </c>
      <c r="F2580" t="s">
        <v>340</v>
      </c>
      <c r="G2580">
        <v>69</v>
      </c>
      <c r="H2580" s="304">
        <v>7.4325051953702168</v>
      </c>
    </row>
    <row r="2581" spans="1:8" x14ac:dyDescent="0.25">
      <c r="A2581" t="s">
        <v>146</v>
      </c>
      <c r="B2581" t="s">
        <v>354</v>
      </c>
      <c r="C2581" t="s">
        <v>354</v>
      </c>
      <c r="D2581" t="s">
        <v>55</v>
      </c>
      <c r="E2581" t="s">
        <v>362</v>
      </c>
      <c r="F2581" t="s">
        <v>341</v>
      </c>
      <c r="G2581">
        <v>69</v>
      </c>
      <c r="H2581" s="304">
        <v>3.5240796999999997E-2</v>
      </c>
    </row>
    <row r="2582" spans="1:8" x14ac:dyDescent="0.25">
      <c r="A2582" t="s">
        <v>146</v>
      </c>
      <c r="B2582" t="s">
        <v>354</v>
      </c>
      <c r="C2582" t="s">
        <v>354</v>
      </c>
      <c r="D2582" t="s">
        <v>55</v>
      </c>
      <c r="E2582" t="s">
        <v>362</v>
      </c>
      <c r="F2582" t="s">
        <v>342</v>
      </c>
      <c r="G2582">
        <v>69</v>
      </c>
      <c r="H2582" s="304">
        <v>0.244619643</v>
      </c>
    </row>
    <row r="2583" spans="1:8" x14ac:dyDescent="0.25">
      <c r="A2583" t="s">
        <v>146</v>
      </c>
      <c r="B2583" t="s">
        <v>354</v>
      </c>
      <c r="C2583" t="s">
        <v>354</v>
      </c>
      <c r="D2583" t="s">
        <v>55</v>
      </c>
      <c r="E2583" t="s">
        <v>362</v>
      </c>
      <c r="F2583" t="s">
        <v>343</v>
      </c>
      <c r="G2583">
        <v>69</v>
      </c>
      <c r="H2583" s="304">
        <v>7.2231263493702169</v>
      </c>
    </row>
    <row r="2584" spans="1:8" x14ac:dyDescent="0.25">
      <c r="A2584" t="s">
        <v>146</v>
      </c>
      <c r="B2584" t="s">
        <v>354</v>
      </c>
      <c r="C2584" t="s">
        <v>354</v>
      </c>
      <c r="D2584" t="s">
        <v>55</v>
      </c>
      <c r="E2584" t="s">
        <v>362</v>
      </c>
      <c r="F2584" t="s">
        <v>344</v>
      </c>
      <c r="G2584">
        <v>69</v>
      </c>
      <c r="H2584" s="304">
        <v>7.2231263493702169</v>
      </c>
    </row>
    <row r="2585" spans="1:8" x14ac:dyDescent="0.25">
      <c r="A2585" t="s">
        <v>146</v>
      </c>
      <c r="B2585" t="s">
        <v>354</v>
      </c>
      <c r="C2585" t="s">
        <v>354</v>
      </c>
      <c r="D2585" t="s">
        <v>55</v>
      </c>
      <c r="E2585" t="s">
        <v>362</v>
      </c>
      <c r="F2585" t="s">
        <v>345</v>
      </c>
      <c r="G2585">
        <v>69</v>
      </c>
      <c r="H2585" s="304">
        <v>7.2231263493702169</v>
      </c>
    </row>
    <row r="2586" spans="1:8" x14ac:dyDescent="0.25">
      <c r="A2586" t="s">
        <v>146</v>
      </c>
      <c r="B2586" t="s">
        <v>354</v>
      </c>
      <c r="C2586" t="s">
        <v>354</v>
      </c>
      <c r="D2586" t="s">
        <v>55</v>
      </c>
      <c r="E2586" t="s">
        <v>362</v>
      </c>
      <c r="F2586" t="s">
        <v>346</v>
      </c>
      <c r="G2586">
        <v>69</v>
      </c>
      <c r="H2586" s="304">
        <v>0.155</v>
      </c>
    </row>
    <row r="2587" spans="1:8" x14ac:dyDescent="0.25">
      <c r="A2587" t="s">
        <v>146</v>
      </c>
      <c r="B2587" t="s">
        <v>354</v>
      </c>
      <c r="C2587" t="s">
        <v>354</v>
      </c>
      <c r="D2587" t="s">
        <v>55</v>
      </c>
      <c r="E2587" t="s">
        <v>362</v>
      </c>
      <c r="F2587" t="s">
        <v>347</v>
      </c>
      <c r="G2587">
        <v>69</v>
      </c>
      <c r="H2587" s="304">
        <v>1.1195845841523837</v>
      </c>
    </row>
    <row r="2588" spans="1:8" x14ac:dyDescent="0.25">
      <c r="A2588" t="s">
        <v>146</v>
      </c>
      <c r="B2588" t="s">
        <v>354</v>
      </c>
      <c r="C2588" t="s">
        <v>354</v>
      </c>
      <c r="D2588" t="s">
        <v>55</v>
      </c>
      <c r="E2588" t="s">
        <v>362</v>
      </c>
      <c r="F2588" t="s">
        <v>348</v>
      </c>
      <c r="G2588">
        <v>69</v>
      </c>
      <c r="H2588" s="304">
        <v>1.1195845841523837</v>
      </c>
    </row>
    <row r="2589" spans="1:8" x14ac:dyDescent="0.25">
      <c r="A2589" t="s">
        <v>146</v>
      </c>
      <c r="B2589" t="s">
        <v>354</v>
      </c>
      <c r="C2589" t="s">
        <v>354</v>
      </c>
      <c r="D2589" t="s">
        <v>56</v>
      </c>
      <c r="E2589" t="s">
        <v>362</v>
      </c>
      <c r="F2589" t="s">
        <v>340</v>
      </c>
      <c r="G2589">
        <v>70</v>
      </c>
      <c r="H2589" s="304">
        <v>0</v>
      </c>
    </row>
    <row r="2590" spans="1:8" x14ac:dyDescent="0.25">
      <c r="A2590" t="s">
        <v>146</v>
      </c>
      <c r="B2590" t="s">
        <v>354</v>
      </c>
      <c r="C2590" t="s">
        <v>354</v>
      </c>
      <c r="D2590" t="s">
        <v>56</v>
      </c>
      <c r="E2590" t="s">
        <v>362</v>
      </c>
      <c r="F2590" t="s">
        <v>341</v>
      </c>
      <c r="G2590">
        <v>70</v>
      </c>
      <c r="H2590" s="304">
        <v>0.25170514599999999</v>
      </c>
    </row>
    <row r="2591" spans="1:8" x14ac:dyDescent="0.25">
      <c r="A2591" t="s">
        <v>146</v>
      </c>
      <c r="B2591" t="s">
        <v>354</v>
      </c>
      <c r="C2591" t="s">
        <v>354</v>
      </c>
      <c r="D2591" t="s">
        <v>56</v>
      </c>
      <c r="E2591" t="s">
        <v>362</v>
      </c>
      <c r="F2591" t="s">
        <v>342</v>
      </c>
      <c r="G2591">
        <v>70</v>
      </c>
      <c r="H2591" s="304">
        <v>1.1034241999999998E-2</v>
      </c>
    </row>
    <row r="2592" spans="1:8" x14ac:dyDescent="0.25">
      <c r="A2592" t="s">
        <v>146</v>
      </c>
      <c r="B2592" t="s">
        <v>354</v>
      </c>
      <c r="C2592" t="s">
        <v>354</v>
      </c>
      <c r="D2592" t="s">
        <v>56</v>
      </c>
      <c r="E2592" t="s">
        <v>362</v>
      </c>
      <c r="F2592" t="s">
        <v>343</v>
      </c>
      <c r="G2592">
        <v>70</v>
      </c>
      <c r="H2592" s="304">
        <v>0.24067090399999999</v>
      </c>
    </row>
    <row r="2593" spans="1:8" x14ac:dyDescent="0.25">
      <c r="A2593" t="s">
        <v>146</v>
      </c>
      <c r="B2593" t="s">
        <v>354</v>
      </c>
      <c r="C2593" t="s">
        <v>354</v>
      </c>
      <c r="D2593" t="s">
        <v>56</v>
      </c>
      <c r="E2593" t="s">
        <v>362</v>
      </c>
      <c r="F2593" t="s">
        <v>344</v>
      </c>
      <c r="G2593">
        <v>70</v>
      </c>
      <c r="H2593" s="304">
        <v>0.24067090399999999</v>
      </c>
    </row>
    <row r="2594" spans="1:8" x14ac:dyDescent="0.25">
      <c r="A2594" t="s">
        <v>146</v>
      </c>
      <c r="B2594" t="s">
        <v>354</v>
      </c>
      <c r="C2594" t="s">
        <v>354</v>
      </c>
      <c r="D2594" t="s">
        <v>56</v>
      </c>
      <c r="E2594" t="s">
        <v>362</v>
      </c>
      <c r="F2594" t="s">
        <v>345</v>
      </c>
      <c r="G2594">
        <v>70</v>
      </c>
      <c r="H2594" s="304">
        <v>0</v>
      </c>
    </row>
    <row r="2595" spans="1:8" x14ac:dyDescent="0.25">
      <c r="A2595" t="s">
        <v>146</v>
      </c>
      <c r="B2595" t="s">
        <v>354</v>
      </c>
      <c r="C2595" t="s">
        <v>354</v>
      </c>
      <c r="D2595" t="s">
        <v>56</v>
      </c>
      <c r="E2595" t="s">
        <v>362</v>
      </c>
      <c r="F2595" t="s">
        <v>346</v>
      </c>
      <c r="G2595">
        <v>70</v>
      </c>
      <c r="H2595" s="304">
        <v>7.4999999999999997E-2</v>
      </c>
    </row>
    <row r="2596" spans="1:8" x14ac:dyDescent="0.25">
      <c r="A2596" t="s">
        <v>146</v>
      </c>
      <c r="B2596" t="s">
        <v>354</v>
      </c>
      <c r="C2596" t="s">
        <v>354</v>
      </c>
      <c r="D2596" t="s">
        <v>56</v>
      </c>
      <c r="E2596" t="s">
        <v>362</v>
      </c>
      <c r="F2596" t="s">
        <v>347</v>
      </c>
      <c r="G2596">
        <v>70</v>
      </c>
      <c r="H2596" s="304">
        <v>1.80503178E-2</v>
      </c>
    </row>
    <row r="2597" spans="1:8" x14ac:dyDescent="0.25">
      <c r="A2597" t="s">
        <v>146</v>
      </c>
      <c r="B2597" t="s">
        <v>354</v>
      </c>
      <c r="C2597" t="s">
        <v>354</v>
      </c>
      <c r="D2597" t="s">
        <v>56</v>
      </c>
      <c r="E2597" t="s">
        <v>362</v>
      </c>
      <c r="F2597" t="s">
        <v>348</v>
      </c>
      <c r="G2597">
        <v>70</v>
      </c>
      <c r="H2597" s="304">
        <v>0</v>
      </c>
    </row>
    <row r="2598" spans="1:8" x14ac:dyDescent="0.25">
      <c r="A2598" t="s">
        <v>146</v>
      </c>
      <c r="B2598" t="s">
        <v>354</v>
      </c>
      <c r="C2598" t="s">
        <v>354</v>
      </c>
      <c r="D2598" t="s">
        <v>57</v>
      </c>
      <c r="E2598" t="s">
        <v>362</v>
      </c>
      <c r="F2598" t="s">
        <v>340</v>
      </c>
      <c r="G2598">
        <v>71</v>
      </c>
      <c r="H2598" s="304">
        <v>8.3291688352800008</v>
      </c>
    </row>
    <row r="2599" spans="1:8" x14ac:dyDescent="0.25">
      <c r="A2599" t="s">
        <v>146</v>
      </c>
      <c r="B2599" t="s">
        <v>354</v>
      </c>
      <c r="C2599" t="s">
        <v>354</v>
      </c>
      <c r="D2599" t="s">
        <v>57</v>
      </c>
      <c r="E2599" t="s">
        <v>362</v>
      </c>
      <c r="F2599" t="s">
        <v>341</v>
      </c>
      <c r="G2599">
        <v>71</v>
      </c>
      <c r="H2599" s="304">
        <v>1.1024509509999998</v>
      </c>
    </row>
    <row r="2600" spans="1:8" x14ac:dyDescent="0.25">
      <c r="A2600" t="s">
        <v>146</v>
      </c>
      <c r="B2600" t="s">
        <v>354</v>
      </c>
      <c r="C2600" t="s">
        <v>354</v>
      </c>
      <c r="D2600" t="s">
        <v>57</v>
      </c>
      <c r="E2600" t="s">
        <v>362</v>
      </c>
      <c r="F2600" t="s">
        <v>342</v>
      </c>
      <c r="G2600">
        <v>71</v>
      </c>
      <c r="H2600" s="304">
        <v>0.31092752899999998</v>
      </c>
    </row>
    <row r="2601" spans="1:8" x14ac:dyDescent="0.25">
      <c r="A2601" t="s">
        <v>146</v>
      </c>
      <c r="B2601" t="s">
        <v>354</v>
      </c>
      <c r="C2601" t="s">
        <v>354</v>
      </c>
      <c r="D2601" t="s">
        <v>57</v>
      </c>
      <c r="E2601" t="s">
        <v>362</v>
      </c>
      <c r="F2601" t="s">
        <v>343</v>
      </c>
      <c r="G2601">
        <v>71</v>
      </c>
      <c r="H2601" s="304">
        <v>9.12069225728</v>
      </c>
    </row>
    <row r="2602" spans="1:8" x14ac:dyDescent="0.25">
      <c r="A2602" t="s">
        <v>146</v>
      </c>
      <c r="B2602" t="s">
        <v>354</v>
      </c>
      <c r="C2602" t="s">
        <v>354</v>
      </c>
      <c r="D2602" t="s">
        <v>57</v>
      </c>
      <c r="E2602" t="s">
        <v>362</v>
      </c>
      <c r="F2602" t="s">
        <v>344</v>
      </c>
      <c r="G2602">
        <v>71</v>
      </c>
      <c r="H2602" s="304">
        <v>9.12069225728</v>
      </c>
    </row>
    <row r="2603" spans="1:8" x14ac:dyDescent="0.25">
      <c r="A2603" t="s">
        <v>146</v>
      </c>
      <c r="B2603" t="s">
        <v>354</v>
      </c>
      <c r="C2603" t="s">
        <v>354</v>
      </c>
      <c r="D2603" t="s">
        <v>57</v>
      </c>
      <c r="E2603" t="s">
        <v>362</v>
      </c>
      <c r="F2603" t="s">
        <v>345</v>
      </c>
      <c r="G2603">
        <v>71</v>
      </c>
      <c r="H2603" s="304">
        <v>8.0182413062800002</v>
      </c>
    </row>
    <row r="2604" spans="1:8" x14ac:dyDescent="0.25">
      <c r="A2604" t="s">
        <v>146</v>
      </c>
      <c r="B2604" t="s">
        <v>354</v>
      </c>
      <c r="C2604" t="s">
        <v>354</v>
      </c>
      <c r="D2604" t="s">
        <v>57</v>
      </c>
      <c r="E2604" t="s">
        <v>362</v>
      </c>
      <c r="F2604" t="s">
        <v>346</v>
      </c>
      <c r="G2604">
        <v>71</v>
      </c>
      <c r="H2604" s="304">
        <v>7.9000000000000001E-2</v>
      </c>
    </row>
    <row r="2605" spans="1:8" x14ac:dyDescent="0.25">
      <c r="A2605" t="s">
        <v>146</v>
      </c>
      <c r="B2605" t="s">
        <v>354</v>
      </c>
      <c r="C2605" t="s">
        <v>354</v>
      </c>
      <c r="D2605" t="s">
        <v>57</v>
      </c>
      <c r="E2605" t="s">
        <v>362</v>
      </c>
      <c r="F2605" t="s">
        <v>347</v>
      </c>
      <c r="G2605">
        <v>71</v>
      </c>
      <c r="H2605" s="304">
        <v>0.72053468832512002</v>
      </c>
    </row>
    <row r="2606" spans="1:8" x14ac:dyDescent="0.25">
      <c r="A2606" t="s">
        <v>146</v>
      </c>
      <c r="B2606" t="s">
        <v>354</v>
      </c>
      <c r="C2606" t="s">
        <v>354</v>
      </c>
      <c r="D2606" t="s">
        <v>57</v>
      </c>
      <c r="E2606" t="s">
        <v>362</v>
      </c>
      <c r="F2606" t="s">
        <v>348</v>
      </c>
      <c r="G2606">
        <v>71</v>
      </c>
      <c r="H2606" s="304">
        <v>0.63344106319612004</v>
      </c>
    </row>
    <row r="2607" spans="1:8" x14ac:dyDescent="0.25">
      <c r="A2607" t="s">
        <v>146</v>
      </c>
      <c r="B2607" t="s">
        <v>354</v>
      </c>
      <c r="C2607" t="s">
        <v>354</v>
      </c>
      <c r="D2607" t="s">
        <v>58</v>
      </c>
      <c r="E2607" t="s">
        <v>362</v>
      </c>
      <c r="F2607" t="s">
        <v>340</v>
      </c>
      <c r="G2607">
        <v>72</v>
      </c>
      <c r="H2607" s="304">
        <v>4.3180164751320005</v>
      </c>
    </row>
    <row r="2608" spans="1:8" x14ac:dyDescent="0.25">
      <c r="A2608" t="s">
        <v>146</v>
      </c>
      <c r="B2608" t="s">
        <v>354</v>
      </c>
      <c r="C2608" t="s">
        <v>354</v>
      </c>
      <c r="D2608" t="s">
        <v>58</v>
      </c>
      <c r="E2608" t="s">
        <v>362</v>
      </c>
      <c r="F2608" t="s">
        <v>341</v>
      </c>
      <c r="G2608">
        <v>72</v>
      </c>
      <c r="H2608" s="304">
        <v>1.381180809</v>
      </c>
    </row>
    <row r="2609" spans="1:8" x14ac:dyDescent="0.25">
      <c r="A2609" t="s">
        <v>146</v>
      </c>
      <c r="B2609" t="s">
        <v>354</v>
      </c>
      <c r="C2609" t="s">
        <v>354</v>
      </c>
      <c r="D2609" t="s">
        <v>58</v>
      </c>
      <c r="E2609" t="s">
        <v>362</v>
      </c>
      <c r="F2609" t="s">
        <v>342</v>
      </c>
      <c r="G2609">
        <v>72</v>
      </c>
      <c r="H2609" s="304">
        <v>0.19362046899999996</v>
      </c>
    </row>
    <row r="2610" spans="1:8" x14ac:dyDescent="0.25">
      <c r="A2610" t="s">
        <v>146</v>
      </c>
      <c r="B2610" t="s">
        <v>354</v>
      </c>
      <c r="C2610" t="s">
        <v>354</v>
      </c>
      <c r="D2610" t="s">
        <v>58</v>
      </c>
      <c r="E2610" t="s">
        <v>362</v>
      </c>
      <c r="F2610" t="s">
        <v>343</v>
      </c>
      <c r="G2610">
        <v>72</v>
      </c>
      <c r="H2610" s="304">
        <v>5.5055768151320006</v>
      </c>
    </row>
    <row r="2611" spans="1:8" x14ac:dyDescent="0.25">
      <c r="A2611" t="s">
        <v>146</v>
      </c>
      <c r="B2611" t="s">
        <v>354</v>
      </c>
      <c r="C2611" t="s">
        <v>354</v>
      </c>
      <c r="D2611" t="s">
        <v>58</v>
      </c>
      <c r="E2611" t="s">
        <v>362</v>
      </c>
      <c r="F2611" t="s">
        <v>344</v>
      </c>
      <c r="G2611">
        <v>72</v>
      </c>
      <c r="H2611" s="304">
        <v>1.7617845808422403</v>
      </c>
    </row>
    <row r="2612" spans="1:8" x14ac:dyDescent="0.25">
      <c r="A2612" t="s">
        <v>146</v>
      </c>
      <c r="B2612" t="s">
        <v>354</v>
      </c>
      <c r="C2612" t="s">
        <v>354</v>
      </c>
      <c r="D2612" t="s">
        <v>58</v>
      </c>
      <c r="E2612" t="s">
        <v>362</v>
      </c>
      <c r="F2612" t="s">
        <v>345</v>
      </c>
      <c r="G2612">
        <v>72</v>
      </c>
      <c r="H2612" s="304">
        <v>1.7617845808422403</v>
      </c>
    </row>
    <row r="2613" spans="1:8" ht="60" x14ac:dyDescent="0.25">
      <c r="A2613" t="s">
        <v>146</v>
      </c>
      <c r="B2613" t="s">
        <v>354</v>
      </c>
      <c r="C2613" t="s">
        <v>354</v>
      </c>
      <c r="D2613" t="s">
        <v>58</v>
      </c>
      <c r="E2613" t="s">
        <v>362</v>
      </c>
      <c r="F2613" t="s">
        <v>346</v>
      </c>
      <c r="G2613">
        <v>72</v>
      </c>
      <c r="H2613" s="305" t="s">
        <v>95</v>
      </c>
    </row>
    <row r="2614" spans="1:8" x14ac:dyDescent="0.25">
      <c r="A2614" t="s">
        <v>146</v>
      </c>
      <c r="B2614" t="s">
        <v>354</v>
      </c>
      <c r="C2614" t="s">
        <v>354</v>
      </c>
      <c r="D2614" t="s">
        <v>58</v>
      </c>
      <c r="E2614" t="s">
        <v>362</v>
      </c>
      <c r="F2614" t="s">
        <v>347</v>
      </c>
      <c r="G2614">
        <v>72</v>
      </c>
      <c r="H2614" s="304">
        <v>0.1885109501501197</v>
      </c>
    </row>
    <row r="2615" spans="1:8" x14ac:dyDescent="0.25">
      <c r="A2615" t="s">
        <v>146</v>
      </c>
      <c r="B2615" t="s">
        <v>354</v>
      </c>
      <c r="C2615" t="s">
        <v>354</v>
      </c>
      <c r="D2615" t="s">
        <v>58</v>
      </c>
      <c r="E2615" t="s">
        <v>362</v>
      </c>
      <c r="F2615" t="s">
        <v>348</v>
      </c>
      <c r="G2615">
        <v>72</v>
      </c>
      <c r="H2615" s="304">
        <v>0.1885109501501197</v>
      </c>
    </row>
    <row r="2616" spans="1:8" x14ac:dyDescent="0.25">
      <c r="A2616" t="s">
        <v>201</v>
      </c>
      <c r="B2616" t="s">
        <v>201</v>
      </c>
      <c r="C2616" t="s">
        <v>201</v>
      </c>
      <c r="D2616" t="s">
        <v>96</v>
      </c>
      <c r="E2616" t="s">
        <v>362</v>
      </c>
      <c r="F2616" t="s">
        <v>340</v>
      </c>
      <c r="G2616">
        <v>76</v>
      </c>
      <c r="H2616" s="304">
        <v>0.44700000000000001</v>
      </c>
    </row>
    <row r="2617" spans="1:8" x14ac:dyDescent="0.25">
      <c r="A2617" t="s">
        <v>201</v>
      </c>
      <c r="B2617" t="s">
        <v>201</v>
      </c>
      <c r="C2617" t="s">
        <v>201</v>
      </c>
      <c r="D2617" t="s">
        <v>96</v>
      </c>
      <c r="E2617" t="s">
        <v>362</v>
      </c>
      <c r="F2617" t="s">
        <v>341</v>
      </c>
      <c r="G2617">
        <v>76</v>
      </c>
      <c r="H2617" s="304">
        <v>0.15750220799999998</v>
      </c>
    </row>
    <row r="2618" spans="1:8" x14ac:dyDescent="0.25">
      <c r="A2618" t="s">
        <v>201</v>
      </c>
      <c r="B2618" t="s">
        <v>201</v>
      </c>
      <c r="C2618" t="s">
        <v>201</v>
      </c>
      <c r="D2618" t="s">
        <v>96</v>
      </c>
      <c r="E2618" t="s">
        <v>362</v>
      </c>
      <c r="F2618" t="s">
        <v>342</v>
      </c>
      <c r="G2618">
        <v>76</v>
      </c>
      <c r="H2618" s="304">
        <v>0.171352897</v>
      </c>
    </row>
    <row r="2619" spans="1:8" x14ac:dyDescent="0.25">
      <c r="A2619" t="s">
        <v>201</v>
      </c>
      <c r="B2619" t="s">
        <v>201</v>
      </c>
      <c r="C2619" t="s">
        <v>201</v>
      </c>
      <c r="D2619" t="s">
        <v>96</v>
      </c>
      <c r="E2619" t="s">
        <v>362</v>
      </c>
      <c r="F2619" t="s">
        <v>343</v>
      </c>
      <c r="G2619">
        <v>76</v>
      </c>
      <c r="H2619" s="304">
        <v>0.43314931099999998</v>
      </c>
    </row>
    <row r="2620" spans="1:8" x14ac:dyDescent="0.25">
      <c r="A2620" t="s">
        <v>201</v>
      </c>
      <c r="B2620" t="s">
        <v>201</v>
      </c>
      <c r="C2620" t="s">
        <v>201</v>
      </c>
      <c r="D2620" t="s">
        <v>96</v>
      </c>
      <c r="E2620" t="s">
        <v>362</v>
      </c>
      <c r="F2620" t="s">
        <v>344</v>
      </c>
      <c r="G2620">
        <v>76</v>
      </c>
      <c r="H2620" s="304">
        <v>0.43314931099999998</v>
      </c>
    </row>
    <row r="2621" spans="1:8" x14ac:dyDescent="0.25">
      <c r="A2621" t="s">
        <v>201</v>
      </c>
      <c r="B2621" t="s">
        <v>201</v>
      </c>
      <c r="C2621" t="s">
        <v>201</v>
      </c>
      <c r="D2621" t="s">
        <v>96</v>
      </c>
      <c r="E2621" t="s">
        <v>362</v>
      </c>
      <c r="F2621" t="s">
        <v>345</v>
      </c>
      <c r="G2621">
        <v>76</v>
      </c>
      <c r="H2621" s="304">
        <v>0.43314931099999998</v>
      </c>
    </row>
    <row r="2622" spans="1:8" x14ac:dyDescent="0.25">
      <c r="A2622" t="s">
        <v>201</v>
      </c>
      <c r="B2622" t="s">
        <v>201</v>
      </c>
      <c r="C2622" t="s">
        <v>201</v>
      </c>
      <c r="D2622" t="s">
        <v>96</v>
      </c>
      <c r="E2622" t="s">
        <v>362</v>
      </c>
      <c r="F2622" t="s">
        <v>346</v>
      </c>
      <c r="G2622">
        <v>76</v>
      </c>
      <c r="H2622" s="304">
        <v>0.65</v>
      </c>
    </row>
    <row r="2623" spans="1:8" x14ac:dyDescent="0.25">
      <c r="A2623" t="s">
        <v>201</v>
      </c>
      <c r="B2623" t="s">
        <v>201</v>
      </c>
      <c r="C2623" t="s">
        <v>201</v>
      </c>
      <c r="D2623" t="s">
        <v>96</v>
      </c>
      <c r="E2623" t="s">
        <v>362</v>
      </c>
      <c r="F2623" t="s">
        <v>347</v>
      </c>
      <c r="G2623">
        <v>76</v>
      </c>
      <c r="H2623" s="304">
        <v>0.28154705214999998</v>
      </c>
    </row>
    <row r="2624" spans="1:8" x14ac:dyDescent="0.25">
      <c r="A2624" t="s">
        <v>201</v>
      </c>
      <c r="B2624" t="s">
        <v>201</v>
      </c>
      <c r="C2624" t="s">
        <v>201</v>
      </c>
      <c r="D2624" t="s">
        <v>96</v>
      </c>
      <c r="E2624" t="s">
        <v>362</v>
      </c>
      <c r="F2624" t="s">
        <v>348</v>
      </c>
      <c r="G2624">
        <v>76</v>
      </c>
      <c r="H2624" s="304">
        <v>0.28154705214999998</v>
      </c>
    </row>
    <row r="2625" spans="1:8" x14ac:dyDescent="0.25">
      <c r="A2625" t="s">
        <v>201</v>
      </c>
      <c r="B2625" t="s">
        <v>201</v>
      </c>
      <c r="C2625" t="s">
        <v>201</v>
      </c>
      <c r="D2625" t="s">
        <v>97</v>
      </c>
      <c r="E2625" t="s">
        <v>362</v>
      </c>
      <c r="F2625" t="s">
        <v>340</v>
      </c>
      <c r="G2625">
        <v>77</v>
      </c>
      <c r="H2625" s="304">
        <v>1.9093</v>
      </c>
    </row>
    <row r="2626" spans="1:8" x14ac:dyDescent="0.25">
      <c r="A2626" t="s">
        <v>201</v>
      </c>
      <c r="B2626" t="s">
        <v>201</v>
      </c>
      <c r="C2626" t="s">
        <v>201</v>
      </c>
      <c r="D2626" t="s">
        <v>97</v>
      </c>
      <c r="E2626" t="s">
        <v>362</v>
      </c>
      <c r="F2626" t="s">
        <v>341</v>
      </c>
      <c r="G2626">
        <v>77</v>
      </c>
      <c r="H2626" s="304">
        <v>0.13984568000000003</v>
      </c>
    </row>
    <row r="2627" spans="1:8" x14ac:dyDescent="0.25">
      <c r="A2627" t="s">
        <v>201</v>
      </c>
      <c r="B2627" t="s">
        <v>201</v>
      </c>
      <c r="C2627" t="s">
        <v>201</v>
      </c>
      <c r="D2627" t="s">
        <v>97</v>
      </c>
      <c r="E2627" t="s">
        <v>362</v>
      </c>
      <c r="F2627" t="s">
        <v>342</v>
      </c>
      <c r="G2627">
        <v>77</v>
      </c>
      <c r="H2627" s="304">
        <v>0.73183406500000003</v>
      </c>
    </row>
    <row r="2628" spans="1:8" x14ac:dyDescent="0.25">
      <c r="A2628" t="s">
        <v>201</v>
      </c>
      <c r="B2628" t="s">
        <v>201</v>
      </c>
      <c r="C2628" t="s">
        <v>201</v>
      </c>
      <c r="D2628" t="s">
        <v>97</v>
      </c>
      <c r="E2628" t="s">
        <v>362</v>
      </c>
      <c r="F2628" t="s">
        <v>343</v>
      </c>
      <c r="G2628">
        <v>77</v>
      </c>
      <c r="H2628" s="304">
        <v>1.3173116149999999</v>
      </c>
    </row>
    <row r="2629" spans="1:8" x14ac:dyDescent="0.25">
      <c r="A2629" t="s">
        <v>201</v>
      </c>
      <c r="B2629" t="s">
        <v>201</v>
      </c>
      <c r="C2629" t="s">
        <v>201</v>
      </c>
      <c r="D2629" t="s">
        <v>97</v>
      </c>
      <c r="E2629" t="s">
        <v>362</v>
      </c>
      <c r="F2629" t="s">
        <v>344</v>
      </c>
      <c r="G2629">
        <v>77</v>
      </c>
      <c r="H2629" s="304">
        <v>0.9</v>
      </c>
    </row>
    <row r="2630" spans="1:8" x14ac:dyDescent="0.25">
      <c r="A2630" t="s">
        <v>201</v>
      </c>
      <c r="B2630" t="s">
        <v>201</v>
      </c>
      <c r="C2630" t="s">
        <v>201</v>
      </c>
      <c r="D2630" t="s">
        <v>97</v>
      </c>
      <c r="E2630" t="s">
        <v>362</v>
      </c>
      <c r="F2630" t="s">
        <v>345</v>
      </c>
      <c r="G2630">
        <v>77</v>
      </c>
      <c r="H2630" s="304">
        <v>0.9</v>
      </c>
    </row>
    <row r="2631" spans="1:8" x14ac:dyDescent="0.25">
      <c r="A2631" t="s">
        <v>201</v>
      </c>
      <c r="B2631" t="s">
        <v>201</v>
      </c>
      <c r="C2631" t="s">
        <v>201</v>
      </c>
      <c r="D2631" t="s">
        <v>97</v>
      </c>
      <c r="E2631" t="s">
        <v>362</v>
      </c>
      <c r="F2631" t="s">
        <v>346</v>
      </c>
      <c r="G2631">
        <v>77</v>
      </c>
      <c r="H2631" s="304">
        <v>0.125</v>
      </c>
    </row>
    <row r="2632" spans="1:8" x14ac:dyDescent="0.25">
      <c r="A2632" t="s">
        <v>201</v>
      </c>
      <c r="B2632" t="s">
        <v>201</v>
      </c>
      <c r="C2632" t="s">
        <v>201</v>
      </c>
      <c r="D2632" t="s">
        <v>97</v>
      </c>
      <c r="E2632" t="s">
        <v>362</v>
      </c>
      <c r="F2632" t="s">
        <v>347</v>
      </c>
      <c r="G2632">
        <v>77</v>
      </c>
      <c r="H2632" s="304">
        <v>0.1125</v>
      </c>
    </row>
    <row r="2633" spans="1:8" x14ac:dyDescent="0.25">
      <c r="A2633" t="s">
        <v>201</v>
      </c>
      <c r="B2633" t="s">
        <v>201</v>
      </c>
      <c r="C2633" t="s">
        <v>201</v>
      </c>
      <c r="D2633" t="s">
        <v>97</v>
      </c>
      <c r="E2633" t="s">
        <v>362</v>
      </c>
      <c r="F2633" t="s">
        <v>348</v>
      </c>
      <c r="G2633">
        <v>77</v>
      </c>
      <c r="H2633" s="304">
        <v>0.1125</v>
      </c>
    </row>
    <row r="2634" spans="1:8" x14ac:dyDescent="0.25">
      <c r="A2634" t="s">
        <v>201</v>
      </c>
      <c r="B2634" t="s">
        <v>201</v>
      </c>
      <c r="C2634" t="s">
        <v>201</v>
      </c>
      <c r="D2634" t="s">
        <v>98</v>
      </c>
      <c r="E2634" t="s">
        <v>362</v>
      </c>
      <c r="F2634" t="s">
        <v>340</v>
      </c>
      <c r="G2634">
        <v>78</v>
      </c>
      <c r="H2634" s="304">
        <v>1.457095</v>
      </c>
    </row>
    <row r="2635" spans="1:8" x14ac:dyDescent="0.25">
      <c r="A2635" t="s">
        <v>201</v>
      </c>
      <c r="B2635" t="s">
        <v>201</v>
      </c>
      <c r="C2635" t="s">
        <v>201</v>
      </c>
      <c r="D2635" t="s">
        <v>98</v>
      </c>
      <c r="E2635" t="s">
        <v>362</v>
      </c>
      <c r="F2635" t="s">
        <v>341</v>
      </c>
      <c r="G2635">
        <v>78</v>
      </c>
      <c r="H2635" s="304">
        <v>5.4888027000000006E-2</v>
      </c>
    </row>
    <row r="2636" spans="1:8" x14ac:dyDescent="0.25">
      <c r="A2636" t="s">
        <v>201</v>
      </c>
      <c r="B2636" t="s">
        <v>201</v>
      </c>
      <c r="C2636" t="s">
        <v>201</v>
      </c>
      <c r="D2636" t="s">
        <v>98</v>
      </c>
      <c r="E2636" t="s">
        <v>362</v>
      </c>
      <c r="F2636" t="s">
        <v>342</v>
      </c>
      <c r="G2636">
        <v>78</v>
      </c>
      <c r="H2636" s="304">
        <v>0.75836766</v>
      </c>
    </row>
    <row r="2637" spans="1:8" x14ac:dyDescent="0.25">
      <c r="A2637" t="s">
        <v>201</v>
      </c>
      <c r="B2637" t="s">
        <v>201</v>
      </c>
      <c r="C2637" t="s">
        <v>201</v>
      </c>
      <c r="D2637" t="s">
        <v>98</v>
      </c>
      <c r="E2637" t="s">
        <v>362</v>
      </c>
      <c r="F2637" t="s">
        <v>343</v>
      </c>
      <c r="G2637">
        <v>78</v>
      </c>
      <c r="H2637" s="304">
        <v>0.75361536700000009</v>
      </c>
    </row>
    <row r="2638" spans="1:8" x14ac:dyDescent="0.25">
      <c r="A2638" t="s">
        <v>201</v>
      </c>
      <c r="B2638" t="s">
        <v>201</v>
      </c>
      <c r="C2638" t="s">
        <v>201</v>
      </c>
      <c r="D2638" t="s">
        <v>98</v>
      </c>
      <c r="E2638" t="s">
        <v>362</v>
      </c>
      <c r="F2638" t="s">
        <v>344</v>
      </c>
      <c r="G2638">
        <v>78</v>
      </c>
      <c r="H2638" s="304">
        <v>0.155</v>
      </c>
    </row>
    <row r="2639" spans="1:8" x14ac:dyDescent="0.25">
      <c r="A2639" t="s">
        <v>201</v>
      </c>
      <c r="B2639" t="s">
        <v>201</v>
      </c>
      <c r="C2639" t="s">
        <v>201</v>
      </c>
      <c r="D2639" t="s">
        <v>98</v>
      </c>
      <c r="E2639" t="s">
        <v>362</v>
      </c>
      <c r="F2639" t="s">
        <v>345</v>
      </c>
      <c r="G2639">
        <v>78</v>
      </c>
      <c r="H2639" s="304">
        <v>0.155</v>
      </c>
    </row>
    <row r="2640" spans="1:8" x14ac:dyDescent="0.25">
      <c r="A2640" t="s">
        <v>201</v>
      </c>
      <c r="B2640" t="s">
        <v>201</v>
      </c>
      <c r="C2640" t="s">
        <v>201</v>
      </c>
      <c r="D2640" t="s">
        <v>98</v>
      </c>
      <c r="E2640" t="s">
        <v>362</v>
      </c>
      <c r="F2640" t="s">
        <v>346</v>
      </c>
      <c r="G2640">
        <v>78</v>
      </c>
      <c r="H2640" s="304">
        <v>0.34</v>
      </c>
    </row>
    <row r="2641" spans="1:8" x14ac:dyDescent="0.25">
      <c r="A2641" t="s">
        <v>201</v>
      </c>
      <c r="B2641" t="s">
        <v>201</v>
      </c>
      <c r="C2641" t="s">
        <v>201</v>
      </c>
      <c r="D2641" t="s">
        <v>98</v>
      </c>
      <c r="E2641" t="s">
        <v>362</v>
      </c>
      <c r="F2641" t="s">
        <v>347</v>
      </c>
      <c r="G2641">
        <v>78</v>
      </c>
      <c r="H2641" s="304">
        <v>5.2700000000000004E-2</v>
      </c>
    </row>
    <row r="2642" spans="1:8" x14ac:dyDescent="0.25">
      <c r="A2642" t="s">
        <v>201</v>
      </c>
      <c r="B2642" t="s">
        <v>201</v>
      </c>
      <c r="C2642" t="s">
        <v>201</v>
      </c>
      <c r="D2642" t="s">
        <v>98</v>
      </c>
      <c r="E2642" t="s">
        <v>362</v>
      </c>
      <c r="F2642" t="s">
        <v>348</v>
      </c>
      <c r="G2642">
        <v>78</v>
      </c>
      <c r="H2642" s="304">
        <v>5.2700000000000004E-2</v>
      </c>
    </row>
    <row r="2643" spans="1:8" x14ac:dyDescent="0.25">
      <c r="A2643" t="s">
        <v>201</v>
      </c>
      <c r="B2643" t="s">
        <v>201</v>
      </c>
      <c r="C2643" t="s">
        <v>201</v>
      </c>
      <c r="D2643" t="s">
        <v>99</v>
      </c>
      <c r="E2643" t="s">
        <v>362</v>
      </c>
      <c r="F2643" t="s">
        <v>340</v>
      </c>
      <c r="G2643">
        <v>79</v>
      </c>
      <c r="H2643" s="304">
        <v>2.8798150810108529</v>
      </c>
    </row>
    <row r="2644" spans="1:8" x14ac:dyDescent="0.25">
      <c r="A2644" t="s">
        <v>201</v>
      </c>
      <c r="B2644" t="s">
        <v>201</v>
      </c>
      <c r="C2644" t="s">
        <v>201</v>
      </c>
      <c r="D2644" t="s">
        <v>99</v>
      </c>
      <c r="E2644" t="s">
        <v>362</v>
      </c>
      <c r="F2644" t="s">
        <v>341</v>
      </c>
      <c r="G2644">
        <v>79</v>
      </c>
      <c r="H2644" s="304">
        <v>0.13447905599999999</v>
      </c>
    </row>
    <row r="2645" spans="1:8" x14ac:dyDescent="0.25">
      <c r="A2645" t="s">
        <v>201</v>
      </c>
      <c r="B2645" t="s">
        <v>201</v>
      </c>
      <c r="C2645" t="s">
        <v>201</v>
      </c>
      <c r="D2645" t="s">
        <v>99</v>
      </c>
      <c r="E2645" t="s">
        <v>362</v>
      </c>
      <c r="F2645" t="s">
        <v>342</v>
      </c>
      <c r="G2645">
        <v>79</v>
      </c>
      <c r="H2645" s="304">
        <v>1.0771811499999999</v>
      </c>
    </row>
    <row r="2646" spans="1:8" x14ac:dyDescent="0.25">
      <c r="A2646" t="s">
        <v>201</v>
      </c>
      <c r="B2646" t="s">
        <v>201</v>
      </c>
      <c r="C2646" t="s">
        <v>201</v>
      </c>
      <c r="D2646" t="s">
        <v>99</v>
      </c>
      <c r="E2646" t="s">
        <v>362</v>
      </c>
      <c r="F2646" t="s">
        <v>343</v>
      </c>
      <c r="G2646">
        <v>79</v>
      </c>
      <c r="H2646" s="304">
        <v>2.4135117477982533</v>
      </c>
    </row>
    <row r="2647" spans="1:8" x14ac:dyDescent="0.25">
      <c r="A2647" t="s">
        <v>201</v>
      </c>
      <c r="B2647" t="s">
        <v>201</v>
      </c>
      <c r="C2647" t="s">
        <v>201</v>
      </c>
      <c r="D2647" t="s">
        <v>99</v>
      </c>
      <c r="E2647" t="s">
        <v>362</v>
      </c>
      <c r="F2647" t="s">
        <v>344</v>
      </c>
      <c r="G2647">
        <v>79</v>
      </c>
      <c r="H2647" s="304">
        <v>1.9654459642068085</v>
      </c>
    </row>
    <row r="2648" spans="1:8" x14ac:dyDescent="0.25">
      <c r="A2648" t="s">
        <v>201</v>
      </c>
      <c r="B2648" t="s">
        <v>201</v>
      </c>
      <c r="C2648" t="s">
        <v>201</v>
      </c>
      <c r="D2648" t="s">
        <v>99</v>
      </c>
      <c r="E2648" t="s">
        <v>362</v>
      </c>
      <c r="F2648" t="s">
        <v>345</v>
      </c>
      <c r="G2648">
        <v>79</v>
      </c>
      <c r="H2648" s="304">
        <v>1.8310431906105087</v>
      </c>
    </row>
    <row r="2649" spans="1:8" x14ac:dyDescent="0.25">
      <c r="A2649" t="s">
        <v>201</v>
      </c>
      <c r="B2649" t="s">
        <v>201</v>
      </c>
      <c r="C2649" t="s">
        <v>201</v>
      </c>
      <c r="D2649" t="s">
        <v>99</v>
      </c>
      <c r="E2649" t="s">
        <v>362</v>
      </c>
      <c r="F2649" t="s">
        <v>346</v>
      </c>
      <c r="G2649">
        <v>79</v>
      </c>
      <c r="H2649" s="304">
        <v>0.623</v>
      </c>
    </row>
    <row r="2650" spans="1:8" x14ac:dyDescent="0.25">
      <c r="A2650" t="s">
        <v>201</v>
      </c>
      <c r="B2650" t="s">
        <v>201</v>
      </c>
      <c r="C2650" t="s">
        <v>201</v>
      </c>
      <c r="D2650" t="s">
        <v>99</v>
      </c>
      <c r="E2650" t="s">
        <v>362</v>
      </c>
      <c r="F2650" t="s">
        <v>347</v>
      </c>
      <c r="G2650">
        <v>79</v>
      </c>
      <c r="H2650" s="304">
        <v>1.2244728357008416</v>
      </c>
    </row>
    <row r="2651" spans="1:8" x14ac:dyDescent="0.25">
      <c r="A2651" t="s">
        <v>201</v>
      </c>
      <c r="B2651" t="s">
        <v>201</v>
      </c>
      <c r="C2651" t="s">
        <v>201</v>
      </c>
      <c r="D2651" t="s">
        <v>99</v>
      </c>
      <c r="E2651" t="s">
        <v>362</v>
      </c>
      <c r="F2651" t="s">
        <v>348</v>
      </c>
      <c r="G2651">
        <v>79</v>
      </c>
      <c r="H2651" s="304">
        <v>1.1407399077503468</v>
      </c>
    </row>
    <row r="2652" spans="1:8" x14ac:dyDescent="0.25">
      <c r="A2652" t="s">
        <v>201</v>
      </c>
      <c r="B2652" t="s">
        <v>201</v>
      </c>
      <c r="C2652" t="s">
        <v>201</v>
      </c>
      <c r="D2652" t="s">
        <v>100</v>
      </c>
      <c r="E2652" t="s">
        <v>362</v>
      </c>
      <c r="F2652" t="s">
        <v>344</v>
      </c>
      <c r="G2652">
        <v>80</v>
      </c>
      <c r="H2652" s="304">
        <v>5.4</v>
      </c>
    </row>
    <row r="2653" spans="1:8" x14ac:dyDescent="0.25">
      <c r="A2653" t="s">
        <v>201</v>
      </c>
      <c r="B2653" t="s">
        <v>201</v>
      </c>
      <c r="C2653" t="s">
        <v>201</v>
      </c>
      <c r="D2653" t="s">
        <v>100</v>
      </c>
      <c r="E2653" t="s">
        <v>362</v>
      </c>
      <c r="F2653" t="s">
        <v>345</v>
      </c>
      <c r="G2653">
        <v>80</v>
      </c>
      <c r="H2653" s="304">
        <v>5.4</v>
      </c>
    </row>
    <row r="2654" spans="1:8" x14ac:dyDescent="0.25">
      <c r="A2654" t="s">
        <v>201</v>
      </c>
      <c r="B2654" t="s">
        <v>201</v>
      </c>
      <c r="C2654" t="s">
        <v>201</v>
      </c>
      <c r="D2654" t="s">
        <v>100</v>
      </c>
      <c r="E2654" t="s">
        <v>362</v>
      </c>
      <c r="F2654" t="s">
        <v>346</v>
      </c>
      <c r="G2654">
        <v>80</v>
      </c>
      <c r="H2654" s="304">
        <v>9.5000000000000001E-2</v>
      </c>
    </row>
    <row r="2655" spans="1:8" x14ac:dyDescent="0.25">
      <c r="A2655" t="s">
        <v>201</v>
      </c>
      <c r="B2655" t="s">
        <v>201</v>
      </c>
      <c r="C2655" t="s">
        <v>201</v>
      </c>
      <c r="D2655" t="s">
        <v>100</v>
      </c>
      <c r="E2655" t="s">
        <v>362</v>
      </c>
      <c r="F2655" t="s">
        <v>347</v>
      </c>
      <c r="G2655">
        <v>80</v>
      </c>
      <c r="H2655" s="304">
        <v>0.51300000000000001</v>
      </c>
    </row>
    <row r="2656" spans="1:8" x14ac:dyDescent="0.25">
      <c r="A2656" t="s">
        <v>201</v>
      </c>
      <c r="B2656" t="s">
        <v>201</v>
      </c>
      <c r="C2656" t="s">
        <v>201</v>
      </c>
      <c r="D2656" t="s">
        <v>100</v>
      </c>
      <c r="E2656" t="s">
        <v>362</v>
      </c>
      <c r="F2656" t="s">
        <v>348</v>
      </c>
      <c r="G2656">
        <v>80</v>
      </c>
      <c r="H2656" s="304">
        <v>0.51300000000000001</v>
      </c>
    </row>
    <row r="2657" spans="1:8" x14ac:dyDescent="0.25">
      <c r="A2657" t="s">
        <v>214</v>
      </c>
      <c r="B2657" t="s">
        <v>214</v>
      </c>
      <c r="C2657" t="s">
        <v>214</v>
      </c>
      <c r="D2657" t="s">
        <v>68</v>
      </c>
      <c r="E2657" t="s">
        <v>362</v>
      </c>
      <c r="F2657" t="s">
        <v>340</v>
      </c>
      <c r="G2657">
        <v>84</v>
      </c>
      <c r="H2657" s="304">
        <v>643.5294325095997</v>
      </c>
    </row>
    <row r="2658" spans="1:8" x14ac:dyDescent="0.25">
      <c r="A2658" t="s">
        <v>214</v>
      </c>
      <c r="B2658" t="s">
        <v>214</v>
      </c>
      <c r="C2658" t="s">
        <v>214</v>
      </c>
      <c r="D2658" t="s">
        <v>68</v>
      </c>
      <c r="E2658" t="s">
        <v>362</v>
      </c>
      <c r="F2658" t="s">
        <v>343</v>
      </c>
      <c r="G2658">
        <v>84</v>
      </c>
      <c r="H2658" s="304">
        <v>643.5294325095997</v>
      </c>
    </row>
    <row r="2659" spans="1:8" x14ac:dyDescent="0.25">
      <c r="A2659" t="s">
        <v>214</v>
      </c>
      <c r="B2659" t="s">
        <v>214</v>
      </c>
      <c r="C2659" t="s">
        <v>214</v>
      </c>
      <c r="D2659" t="s">
        <v>68</v>
      </c>
      <c r="E2659" t="s">
        <v>362</v>
      </c>
      <c r="F2659" t="s">
        <v>344</v>
      </c>
      <c r="G2659">
        <v>84</v>
      </c>
      <c r="H2659" s="304">
        <v>643.5294325095997</v>
      </c>
    </row>
    <row r="2660" spans="1:8" x14ac:dyDescent="0.25">
      <c r="A2660" t="s">
        <v>214</v>
      </c>
      <c r="B2660" t="s">
        <v>214</v>
      </c>
      <c r="C2660" t="s">
        <v>214</v>
      </c>
      <c r="D2660" t="s">
        <v>68</v>
      </c>
      <c r="E2660" t="s">
        <v>362</v>
      </c>
      <c r="F2660" t="s">
        <v>345</v>
      </c>
      <c r="G2660">
        <v>84</v>
      </c>
      <c r="H2660" s="304">
        <v>643.5294325095997</v>
      </c>
    </row>
    <row r="2661" spans="1:8" x14ac:dyDescent="0.25">
      <c r="A2661" t="s">
        <v>214</v>
      </c>
      <c r="B2661" t="s">
        <v>214</v>
      </c>
      <c r="C2661" t="s">
        <v>214</v>
      </c>
      <c r="D2661" t="s">
        <v>68</v>
      </c>
      <c r="E2661" t="s">
        <v>362</v>
      </c>
      <c r="F2661" t="s">
        <v>346</v>
      </c>
      <c r="G2661">
        <v>84</v>
      </c>
      <c r="H2661" s="304">
        <v>2.5972429865201825E-2</v>
      </c>
    </row>
    <row r="2662" spans="1:8" x14ac:dyDescent="0.25">
      <c r="A2662" t="s">
        <v>214</v>
      </c>
      <c r="B2662" t="s">
        <v>214</v>
      </c>
      <c r="C2662" t="s">
        <v>214</v>
      </c>
      <c r="D2662" t="s">
        <v>68</v>
      </c>
      <c r="E2662" t="s">
        <v>362</v>
      </c>
      <c r="F2662" t="s">
        <v>347</v>
      </c>
      <c r="G2662">
        <v>84</v>
      </c>
      <c r="H2662" s="304">
        <v>16.714023052048709</v>
      </c>
    </row>
    <row r="2663" spans="1:8" x14ac:dyDescent="0.25">
      <c r="A2663" t="s">
        <v>214</v>
      </c>
      <c r="B2663" t="s">
        <v>214</v>
      </c>
      <c r="C2663" t="s">
        <v>214</v>
      </c>
      <c r="D2663" t="s">
        <v>68</v>
      </c>
      <c r="E2663" t="s">
        <v>362</v>
      </c>
      <c r="F2663" t="s">
        <v>348</v>
      </c>
      <c r="G2663">
        <v>84</v>
      </c>
      <c r="H2663" s="304">
        <v>16.714023052048709</v>
      </c>
    </row>
    <row r="2664" spans="1:8" x14ac:dyDescent="0.25">
      <c r="A2664" t="s">
        <v>214</v>
      </c>
      <c r="B2664" t="s">
        <v>214</v>
      </c>
      <c r="C2664" t="s">
        <v>214</v>
      </c>
      <c r="D2664" t="s">
        <v>69</v>
      </c>
      <c r="E2664" t="s">
        <v>362</v>
      </c>
      <c r="F2664" t="s">
        <v>340</v>
      </c>
      <c r="G2664">
        <v>85</v>
      </c>
      <c r="H2664" s="304">
        <v>255.43404000000001</v>
      </c>
    </row>
    <row r="2665" spans="1:8" x14ac:dyDescent="0.25">
      <c r="A2665" t="s">
        <v>214</v>
      </c>
      <c r="B2665" t="s">
        <v>214</v>
      </c>
      <c r="C2665" t="s">
        <v>214</v>
      </c>
      <c r="D2665" t="s">
        <v>69</v>
      </c>
      <c r="E2665" t="s">
        <v>362</v>
      </c>
      <c r="F2665" t="s">
        <v>343</v>
      </c>
      <c r="G2665">
        <v>85</v>
      </c>
      <c r="H2665" s="304">
        <v>255.43404000000001</v>
      </c>
    </row>
    <row r="2666" spans="1:8" x14ac:dyDescent="0.25">
      <c r="A2666" t="s">
        <v>214</v>
      </c>
      <c r="B2666" t="s">
        <v>214</v>
      </c>
      <c r="C2666" t="s">
        <v>214</v>
      </c>
      <c r="D2666" t="s">
        <v>69</v>
      </c>
      <c r="E2666" t="s">
        <v>362</v>
      </c>
      <c r="F2666" t="s">
        <v>344</v>
      </c>
      <c r="G2666">
        <v>85</v>
      </c>
      <c r="H2666" s="304">
        <v>255.43404000000001</v>
      </c>
    </row>
    <row r="2667" spans="1:8" x14ac:dyDescent="0.25">
      <c r="A2667" t="s">
        <v>214</v>
      </c>
      <c r="B2667" t="s">
        <v>214</v>
      </c>
      <c r="C2667" t="s">
        <v>214</v>
      </c>
      <c r="D2667" t="s">
        <v>69</v>
      </c>
      <c r="E2667" t="s">
        <v>362</v>
      </c>
      <c r="F2667" t="s">
        <v>345</v>
      </c>
      <c r="G2667">
        <v>85</v>
      </c>
      <c r="H2667" s="304">
        <v>255.43404000000001</v>
      </c>
    </row>
    <row r="2668" spans="1:8" x14ac:dyDescent="0.25">
      <c r="A2668" t="s">
        <v>214</v>
      </c>
      <c r="B2668" t="s">
        <v>214</v>
      </c>
      <c r="C2668" t="s">
        <v>214</v>
      </c>
      <c r="D2668" t="s">
        <v>69</v>
      </c>
      <c r="E2668" t="s">
        <v>362</v>
      </c>
      <c r="F2668" t="s">
        <v>346</v>
      </c>
      <c r="G2668">
        <v>85</v>
      </c>
      <c r="H2668" s="304">
        <v>2.9487499999999996E-2</v>
      </c>
    </row>
    <row r="2669" spans="1:8" x14ac:dyDescent="0.25">
      <c r="A2669" t="s">
        <v>214</v>
      </c>
      <c r="B2669" t="s">
        <v>214</v>
      </c>
      <c r="C2669" t="s">
        <v>214</v>
      </c>
      <c r="D2669" t="s">
        <v>69</v>
      </c>
      <c r="E2669" t="s">
        <v>362</v>
      </c>
      <c r="F2669" t="s">
        <v>347</v>
      </c>
      <c r="G2669">
        <v>85</v>
      </c>
      <c r="H2669" s="304">
        <v>7.5321112544999993</v>
      </c>
    </row>
    <row r="2670" spans="1:8" x14ac:dyDescent="0.25">
      <c r="A2670" t="s">
        <v>214</v>
      </c>
      <c r="B2670" t="s">
        <v>214</v>
      </c>
      <c r="C2670" t="s">
        <v>214</v>
      </c>
      <c r="D2670" t="s">
        <v>69</v>
      </c>
      <c r="E2670" t="s">
        <v>362</v>
      </c>
      <c r="F2670" t="s">
        <v>348</v>
      </c>
      <c r="G2670">
        <v>85</v>
      </c>
      <c r="H2670" s="304">
        <v>7.5321112544999993</v>
      </c>
    </row>
    <row r="2671" spans="1:8" x14ac:dyDescent="0.25">
      <c r="A2671" t="s">
        <v>214</v>
      </c>
      <c r="B2671" t="s">
        <v>214</v>
      </c>
      <c r="C2671" t="s">
        <v>214</v>
      </c>
      <c r="D2671" t="s">
        <v>70</v>
      </c>
      <c r="E2671" t="s">
        <v>362</v>
      </c>
      <c r="F2671" t="s">
        <v>340</v>
      </c>
      <c r="G2671">
        <v>86</v>
      </c>
      <c r="H2671" s="304">
        <v>72.249128490400281</v>
      </c>
    </row>
    <row r="2672" spans="1:8" x14ac:dyDescent="0.25">
      <c r="A2672" t="s">
        <v>214</v>
      </c>
      <c r="B2672" t="s">
        <v>214</v>
      </c>
      <c r="C2672" t="s">
        <v>214</v>
      </c>
      <c r="D2672" t="s">
        <v>70</v>
      </c>
      <c r="E2672" t="s">
        <v>362</v>
      </c>
      <c r="F2672" t="s">
        <v>343</v>
      </c>
      <c r="G2672">
        <v>86</v>
      </c>
      <c r="H2672" s="304">
        <v>72.249128490400281</v>
      </c>
    </row>
    <row r="2673" spans="1:8" x14ac:dyDescent="0.25">
      <c r="A2673" t="s">
        <v>214</v>
      </c>
      <c r="B2673" t="s">
        <v>214</v>
      </c>
      <c r="C2673" t="s">
        <v>214</v>
      </c>
      <c r="D2673" t="s">
        <v>70</v>
      </c>
      <c r="E2673" t="s">
        <v>362</v>
      </c>
      <c r="F2673" t="s">
        <v>344</v>
      </c>
      <c r="G2673">
        <v>86</v>
      </c>
      <c r="H2673" s="304">
        <v>72.249128490400281</v>
      </c>
    </row>
    <row r="2674" spans="1:8" x14ac:dyDescent="0.25">
      <c r="A2674" t="s">
        <v>214</v>
      </c>
      <c r="B2674" t="s">
        <v>214</v>
      </c>
      <c r="C2674" t="s">
        <v>214</v>
      </c>
      <c r="D2674" t="s">
        <v>70</v>
      </c>
      <c r="E2674" t="s">
        <v>362</v>
      </c>
      <c r="F2674" t="s">
        <v>345</v>
      </c>
      <c r="G2674">
        <v>86</v>
      </c>
      <c r="H2674" s="304">
        <v>72.249128490400281</v>
      </c>
    </row>
    <row r="2675" spans="1:8" x14ac:dyDescent="0.25">
      <c r="A2675" t="s">
        <v>214</v>
      </c>
      <c r="B2675" t="s">
        <v>214</v>
      </c>
      <c r="C2675" t="s">
        <v>214</v>
      </c>
      <c r="D2675" t="s">
        <v>70</v>
      </c>
      <c r="E2675" t="s">
        <v>362</v>
      </c>
      <c r="F2675" t="s">
        <v>346</v>
      </c>
      <c r="G2675">
        <v>86</v>
      </c>
      <c r="H2675" s="304">
        <v>7.2099999999999997E-2</v>
      </c>
    </row>
    <row r="2676" spans="1:8" x14ac:dyDescent="0.25">
      <c r="A2676" t="s">
        <v>214</v>
      </c>
      <c r="B2676" t="s">
        <v>214</v>
      </c>
      <c r="C2676" t="s">
        <v>214</v>
      </c>
      <c r="D2676" t="s">
        <v>70</v>
      </c>
      <c r="E2676" t="s">
        <v>362</v>
      </c>
      <c r="F2676" t="s">
        <v>347</v>
      </c>
      <c r="G2676">
        <v>86</v>
      </c>
      <c r="H2676" s="304">
        <v>5.2091621641578598</v>
      </c>
    </row>
    <row r="2677" spans="1:8" x14ac:dyDescent="0.25">
      <c r="A2677" t="s">
        <v>214</v>
      </c>
      <c r="B2677" t="s">
        <v>214</v>
      </c>
      <c r="C2677" t="s">
        <v>214</v>
      </c>
      <c r="D2677" t="s">
        <v>70</v>
      </c>
      <c r="E2677" t="s">
        <v>362</v>
      </c>
      <c r="F2677" t="s">
        <v>348</v>
      </c>
      <c r="G2677">
        <v>86</v>
      </c>
      <c r="H2677" s="304">
        <v>5.2091621641578598</v>
      </c>
    </row>
    <row r="2678" spans="1:8" x14ac:dyDescent="0.25">
      <c r="A2678" t="s">
        <v>214</v>
      </c>
      <c r="B2678" t="s">
        <v>214</v>
      </c>
      <c r="C2678" t="s">
        <v>214</v>
      </c>
      <c r="D2678" t="s">
        <v>101</v>
      </c>
      <c r="E2678" t="s">
        <v>362</v>
      </c>
      <c r="F2678" t="s">
        <v>340</v>
      </c>
      <c r="G2678">
        <v>87</v>
      </c>
      <c r="H2678" s="304">
        <v>3.3787129999999994</v>
      </c>
    </row>
    <row r="2679" spans="1:8" x14ac:dyDescent="0.25">
      <c r="A2679" t="s">
        <v>214</v>
      </c>
      <c r="B2679" t="s">
        <v>214</v>
      </c>
      <c r="C2679" t="s">
        <v>214</v>
      </c>
      <c r="D2679" t="s">
        <v>101</v>
      </c>
      <c r="E2679" t="s">
        <v>362</v>
      </c>
      <c r="F2679" t="s">
        <v>341</v>
      </c>
      <c r="G2679">
        <v>87</v>
      </c>
      <c r="H2679" s="304">
        <v>1.9844687000000003E-2</v>
      </c>
    </row>
    <row r="2680" spans="1:8" x14ac:dyDescent="0.25">
      <c r="A2680" t="s">
        <v>214</v>
      </c>
      <c r="B2680" t="s">
        <v>214</v>
      </c>
      <c r="C2680" t="s">
        <v>214</v>
      </c>
      <c r="D2680" t="s">
        <v>101</v>
      </c>
      <c r="E2680" t="s">
        <v>362</v>
      </c>
      <c r="F2680" t="s">
        <v>342</v>
      </c>
      <c r="G2680">
        <v>87</v>
      </c>
      <c r="H2680" s="304">
        <v>1.5811761669999997</v>
      </c>
    </row>
    <row r="2681" spans="1:8" x14ac:dyDescent="0.25">
      <c r="A2681" t="s">
        <v>214</v>
      </c>
      <c r="B2681" t="s">
        <v>214</v>
      </c>
      <c r="C2681" t="s">
        <v>214</v>
      </c>
      <c r="D2681" t="s">
        <v>101</v>
      </c>
      <c r="E2681" t="s">
        <v>362</v>
      </c>
      <c r="F2681" t="s">
        <v>343</v>
      </c>
      <c r="G2681">
        <v>87</v>
      </c>
      <c r="H2681" s="304">
        <v>1.8173815199999996</v>
      </c>
    </row>
    <row r="2682" spans="1:8" x14ac:dyDescent="0.25">
      <c r="A2682" t="s">
        <v>214</v>
      </c>
      <c r="B2682" t="s">
        <v>214</v>
      </c>
      <c r="C2682" t="s">
        <v>214</v>
      </c>
      <c r="D2682" t="s">
        <v>101</v>
      </c>
      <c r="E2682" t="s">
        <v>362</v>
      </c>
      <c r="F2682" t="s">
        <v>344</v>
      </c>
      <c r="G2682">
        <v>87</v>
      </c>
      <c r="H2682" s="304">
        <v>1.8173815199999996</v>
      </c>
    </row>
    <row r="2683" spans="1:8" x14ac:dyDescent="0.25">
      <c r="A2683" t="s">
        <v>214</v>
      </c>
      <c r="B2683" t="s">
        <v>214</v>
      </c>
      <c r="C2683" t="s">
        <v>214</v>
      </c>
      <c r="D2683" t="s">
        <v>101</v>
      </c>
      <c r="E2683" t="s">
        <v>362</v>
      </c>
      <c r="F2683" t="s">
        <v>345</v>
      </c>
      <c r="G2683">
        <v>87</v>
      </c>
      <c r="H2683" s="304">
        <v>1.8173815199999996</v>
      </c>
    </row>
    <row r="2684" spans="1:8" x14ac:dyDescent="0.25">
      <c r="A2684" t="s">
        <v>214</v>
      </c>
      <c r="B2684" t="s">
        <v>214</v>
      </c>
      <c r="C2684" t="s">
        <v>214</v>
      </c>
      <c r="D2684" t="s">
        <v>101</v>
      </c>
      <c r="E2684" t="s">
        <v>362</v>
      </c>
      <c r="F2684" t="s">
        <v>346</v>
      </c>
      <c r="G2684">
        <v>87</v>
      </c>
      <c r="H2684" s="304">
        <v>0.17</v>
      </c>
    </row>
    <row r="2685" spans="1:8" x14ac:dyDescent="0.25">
      <c r="A2685" t="s">
        <v>214</v>
      </c>
      <c r="B2685" t="s">
        <v>214</v>
      </c>
      <c r="C2685" t="s">
        <v>214</v>
      </c>
      <c r="D2685" t="s">
        <v>101</v>
      </c>
      <c r="E2685" t="s">
        <v>362</v>
      </c>
      <c r="F2685" t="s">
        <v>347</v>
      </c>
      <c r="G2685">
        <v>87</v>
      </c>
      <c r="H2685" s="304">
        <v>0.30895485839999998</v>
      </c>
    </row>
    <row r="2686" spans="1:8" x14ac:dyDescent="0.25">
      <c r="A2686" t="s">
        <v>214</v>
      </c>
      <c r="B2686" t="s">
        <v>214</v>
      </c>
      <c r="C2686" t="s">
        <v>214</v>
      </c>
      <c r="D2686" t="s">
        <v>101</v>
      </c>
      <c r="E2686" t="s">
        <v>362</v>
      </c>
      <c r="F2686" t="s">
        <v>348</v>
      </c>
      <c r="G2686">
        <v>87</v>
      </c>
      <c r="H2686" s="304">
        <v>0.30895485839999998</v>
      </c>
    </row>
    <row r="2687" spans="1:8" x14ac:dyDescent="0.25">
      <c r="A2687" t="s">
        <v>338</v>
      </c>
      <c r="B2687" t="s">
        <v>116</v>
      </c>
      <c r="C2687" t="s">
        <v>116</v>
      </c>
      <c r="D2687" t="s">
        <v>248</v>
      </c>
      <c r="E2687" t="s">
        <v>363</v>
      </c>
      <c r="F2687" t="s">
        <v>340</v>
      </c>
      <c r="G2687">
        <v>11</v>
      </c>
      <c r="H2687" s="304">
        <v>119.69999027800002</v>
      </c>
    </row>
    <row r="2688" spans="1:8" x14ac:dyDescent="0.25">
      <c r="A2688" t="s">
        <v>338</v>
      </c>
      <c r="B2688" t="s">
        <v>116</v>
      </c>
      <c r="C2688" t="s">
        <v>116</v>
      </c>
      <c r="D2688" t="s">
        <v>248</v>
      </c>
      <c r="E2688" t="s">
        <v>363</v>
      </c>
      <c r="F2688" t="s">
        <v>341</v>
      </c>
      <c r="G2688">
        <v>11</v>
      </c>
      <c r="H2688" s="304">
        <v>4.1025037599999994</v>
      </c>
    </row>
    <row r="2689" spans="1:8" x14ac:dyDescent="0.25">
      <c r="A2689" t="s">
        <v>338</v>
      </c>
      <c r="B2689" t="s">
        <v>116</v>
      </c>
      <c r="C2689" t="s">
        <v>116</v>
      </c>
      <c r="D2689" t="s">
        <v>248</v>
      </c>
      <c r="E2689" t="s">
        <v>363</v>
      </c>
      <c r="F2689" t="s">
        <v>342</v>
      </c>
      <c r="G2689">
        <v>11</v>
      </c>
      <c r="H2689" s="304">
        <v>25.688559193</v>
      </c>
    </row>
    <row r="2690" spans="1:8" x14ac:dyDescent="0.25">
      <c r="A2690" t="s">
        <v>338</v>
      </c>
      <c r="B2690" t="s">
        <v>116</v>
      </c>
      <c r="C2690" t="s">
        <v>116</v>
      </c>
      <c r="D2690" t="s">
        <v>248</v>
      </c>
      <c r="E2690" t="s">
        <v>363</v>
      </c>
      <c r="F2690" t="s">
        <v>343</v>
      </c>
      <c r="G2690">
        <v>11</v>
      </c>
      <c r="H2690" s="304">
        <v>98.113934845000017</v>
      </c>
    </row>
    <row r="2691" spans="1:8" x14ac:dyDescent="0.25">
      <c r="A2691" t="s">
        <v>338</v>
      </c>
      <c r="B2691" t="s">
        <v>116</v>
      </c>
      <c r="C2691" t="s">
        <v>116</v>
      </c>
      <c r="D2691" t="s">
        <v>248</v>
      </c>
      <c r="E2691" t="s">
        <v>363</v>
      </c>
      <c r="F2691" t="s">
        <v>344</v>
      </c>
      <c r="G2691">
        <v>11</v>
      </c>
      <c r="H2691" s="304">
        <v>44.790999999999997</v>
      </c>
    </row>
    <row r="2692" spans="1:8" x14ac:dyDescent="0.25">
      <c r="A2692" t="s">
        <v>338</v>
      </c>
      <c r="B2692" t="s">
        <v>116</v>
      </c>
      <c r="C2692" t="s">
        <v>116</v>
      </c>
      <c r="D2692" t="s">
        <v>248</v>
      </c>
      <c r="E2692" t="s">
        <v>363</v>
      </c>
      <c r="F2692" t="s">
        <v>345</v>
      </c>
      <c r="G2692">
        <v>11</v>
      </c>
      <c r="H2692" s="304">
        <v>40.688496239999999</v>
      </c>
    </row>
    <row r="2693" spans="1:8" x14ac:dyDescent="0.25">
      <c r="A2693" t="s">
        <v>338</v>
      </c>
      <c r="B2693" t="s">
        <v>116</v>
      </c>
      <c r="C2693" t="s">
        <v>116</v>
      </c>
      <c r="D2693" t="s">
        <v>248</v>
      </c>
      <c r="E2693" t="s">
        <v>363</v>
      </c>
      <c r="F2693" t="s">
        <v>346</v>
      </c>
      <c r="G2693">
        <v>11</v>
      </c>
      <c r="H2693" s="304">
        <v>0.11</v>
      </c>
    </row>
    <row r="2694" spans="1:8" x14ac:dyDescent="0.25">
      <c r="A2694" t="s">
        <v>338</v>
      </c>
      <c r="B2694" t="s">
        <v>116</v>
      </c>
      <c r="C2694" t="s">
        <v>116</v>
      </c>
      <c r="D2694" t="s">
        <v>248</v>
      </c>
      <c r="E2694" t="s">
        <v>363</v>
      </c>
      <c r="F2694" t="s">
        <v>347</v>
      </c>
      <c r="G2694">
        <v>11</v>
      </c>
      <c r="H2694" s="304">
        <v>4.9270100000000001</v>
      </c>
    </row>
    <row r="2695" spans="1:8" x14ac:dyDescent="0.25">
      <c r="A2695" t="s">
        <v>338</v>
      </c>
      <c r="B2695" t="s">
        <v>116</v>
      </c>
      <c r="C2695" t="s">
        <v>116</v>
      </c>
      <c r="D2695" t="s">
        <v>248</v>
      </c>
      <c r="E2695" t="s">
        <v>363</v>
      </c>
      <c r="F2695" t="s">
        <v>348</v>
      </c>
      <c r="G2695">
        <v>11</v>
      </c>
      <c r="H2695" s="304">
        <v>4.4757345863999998</v>
      </c>
    </row>
    <row r="2696" spans="1:8" x14ac:dyDescent="0.25">
      <c r="A2696" t="s">
        <v>338</v>
      </c>
      <c r="B2696" t="s">
        <v>116</v>
      </c>
      <c r="C2696" t="s">
        <v>116</v>
      </c>
      <c r="D2696" t="s">
        <v>125</v>
      </c>
      <c r="E2696" t="s">
        <v>363</v>
      </c>
      <c r="F2696" t="s">
        <v>340</v>
      </c>
      <c r="G2696">
        <v>12</v>
      </c>
      <c r="H2696" s="304">
        <v>52.870349400000009</v>
      </c>
    </row>
    <row r="2697" spans="1:8" x14ac:dyDescent="0.25">
      <c r="A2697" t="s">
        <v>338</v>
      </c>
      <c r="B2697" t="s">
        <v>116</v>
      </c>
      <c r="C2697" t="s">
        <v>116</v>
      </c>
      <c r="D2697" t="s">
        <v>125</v>
      </c>
      <c r="E2697" t="s">
        <v>363</v>
      </c>
      <c r="F2697" t="s">
        <v>341</v>
      </c>
      <c r="G2697">
        <v>12</v>
      </c>
      <c r="H2697" s="304">
        <v>1.30212602</v>
      </c>
    </row>
    <row r="2698" spans="1:8" x14ac:dyDescent="0.25">
      <c r="A2698" t="s">
        <v>338</v>
      </c>
      <c r="B2698" t="s">
        <v>116</v>
      </c>
      <c r="C2698" t="s">
        <v>116</v>
      </c>
      <c r="D2698" t="s">
        <v>125</v>
      </c>
      <c r="E2698" t="s">
        <v>363</v>
      </c>
      <c r="F2698" t="s">
        <v>342</v>
      </c>
      <c r="G2698">
        <v>12</v>
      </c>
      <c r="H2698" s="304">
        <v>8.6044483760000006</v>
      </c>
    </row>
    <row r="2699" spans="1:8" x14ac:dyDescent="0.25">
      <c r="A2699" t="s">
        <v>338</v>
      </c>
      <c r="B2699" t="s">
        <v>116</v>
      </c>
      <c r="C2699" t="s">
        <v>116</v>
      </c>
      <c r="D2699" t="s">
        <v>125</v>
      </c>
      <c r="E2699" t="s">
        <v>363</v>
      </c>
      <c r="F2699" t="s">
        <v>343</v>
      </c>
      <c r="G2699">
        <v>12</v>
      </c>
      <c r="H2699" s="304">
        <v>45.568027044000011</v>
      </c>
    </row>
    <row r="2700" spans="1:8" x14ac:dyDescent="0.25">
      <c r="A2700" t="s">
        <v>338</v>
      </c>
      <c r="B2700" t="s">
        <v>116</v>
      </c>
      <c r="C2700" t="s">
        <v>116</v>
      </c>
      <c r="D2700" t="s">
        <v>125</v>
      </c>
      <c r="E2700" t="s">
        <v>363</v>
      </c>
      <c r="F2700" t="s">
        <v>344</v>
      </c>
      <c r="G2700">
        <v>12</v>
      </c>
      <c r="H2700" s="304">
        <v>37.472706100000003</v>
      </c>
    </row>
    <row r="2701" spans="1:8" x14ac:dyDescent="0.25">
      <c r="A2701" t="s">
        <v>338</v>
      </c>
      <c r="B2701" t="s">
        <v>116</v>
      </c>
      <c r="C2701" t="s">
        <v>116</v>
      </c>
      <c r="D2701" t="s">
        <v>125</v>
      </c>
      <c r="E2701" t="s">
        <v>363</v>
      </c>
      <c r="F2701" t="s">
        <v>345</v>
      </c>
      <c r="G2701">
        <v>12</v>
      </c>
      <c r="H2701" s="304">
        <v>37.472706100000003</v>
      </c>
    </row>
    <row r="2702" spans="1:8" x14ac:dyDescent="0.25">
      <c r="A2702" t="s">
        <v>338</v>
      </c>
      <c r="B2702" t="s">
        <v>116</v>
      </c>
      <c r="C2702" t="s">
        <v>116</v>
      </c>
      <c r="D2702" t="s">
        <v>125</v>
      </c>
      <c r="E2702" t="s">
        <v>363</v>
      </c>
      <c r="F2702" t="s">
        <v>346</v>
      </c>
      <c r="G2702">
        <v>12</v>
      </c>
      <c r="H2702" s="304">
        <v>0.1</v>
      </c>
    </row>
    <row r="2703" spans="1:8" x14ac:dyDescent="0.25">
      <c r="A2703" t="s">
        <v>338</v>
      </c>
      <c r="B2703" t="s">
        <v>116</v>
      </c>
      <c r="C2703" t="s">
        <v>116</v>
      </c>
      <c r="D2703" t="s">
        <v>125</v>
      </c>
      <c r="E2703" t="s">
        <v>363</v>
      </c>
      <c r="F2703" t="s">
        <v>347</v>
      </c>
      <c r="G2703">
        <v>12</v>
      </c>
      <c r="H2703" s="304">
        <v>3.7472706100000006</v>
      </c>
    </row>
    <row r="2704" spans="1:8" x14ac:dyDescent="0.25">
      <c r="A2704" t="s">
        <v>338</v>
      </c>
      <c r="B2704" t="s">
        <v>116</v>
      </c>
      <c r="C2704" t="s">
        <v>116</v>
      </c>
      <c r="D2704" t="s">
        <v>125</v>
      </c>
      <c r="E2704" t="s">
        <v>363</v>
      </c>
      <c r="F2704" t="s">
        <v>348</v>
      </c>
      <c r="G2704">
        <v>12</v>
      </c>
      <c r="H2704" s="304">
        <v>3.7472706100000006</v>
      </c>
    </row>
    <row r="2705" spans="1:8" x14ac:dyDescent="0.25">
      <c r="A2705" t="s">
        <v>338</v>
      </c>
      <c r="B2705" t="s">
        <v>116</v>
      </c>
      <c r="C2705" t="s">
        <v>116</v>
      </c>
      <c r="D2705" t="s">
        <v>249</v>
      </c>
      <c r="E2705" t="s">
        <v>363</v>
      </c>
      <c r="F2705" t="s">
        <v>340</v>
      </c>
      <c r="G2705">
        <v>13</v>
      </c>
      <c r="H2705" s="304">
        <v>9.5735708199999987</v>
      </c>
    </row>
    <row r="2706" spans="1:8" x14ac:dyDescent="0.25">
      <c r="A2706" t="s">
        <v>338</v>
      </c>
      <c r="B2706" t="s">
        <v>116</v>
      </c>
      <c r="C2706" t="s">
        <v>116</v>
      </c>
      <c r="D2706" t="s">
        <v>249</v>
      </c>
      <c r="E2706" t="s">
        <v>363</v>
      </c>
      <c r="F2706" t="s">
        <v>341</v>
      </c>
      <c r="G2706">
        <v>13</v>
      </c>
      <c r="H2706" s="304">
        <v>1.838709642</v>
      </c>
    </row>
    <row r="2707" spans="1:8" x14ac:dyDescent="0.25">
      <c r="A2707" t="s">
        <v>338</v>
      </c>
      <c r="B2707" t="s">
        <v>116</v>
      </c>
      <c r="C2707" t="s">
        <v>116</v>
      </c>
      <c r="D2707" t="s">
        <v>249</v>
      </c>
      <c r="E2707" t="s">
        <v>363</v>
      </c>
      <c r="F2707" t="s">
        <v>342</v>
      </c>
      <c r="G2707">
        <v>13</v>
      </c>
      <c r="H2707" s="304">
        <v>1.496595965</v>
      </c>
    </row>
    <row r="2708" spans="1:8" x14ac:dyDescent="0.25">
      <c r="A2708" t="s">
        <v>338</v>
      </c>
      <c r="B2708" t="s">
        <v>116</v>
      </c>
      <c r="C2708" t="s">
        <v>116</v>
      </c>
      <c r="D2708" t="s">
        <v>249</v>
      </c>
      <c r="E2708" t="s">
        <v>363</v>
      </c>
      <c r="F2708" t="s">
        <v>343</v>
      </c>
      <c r="G2708">
        <v>13</v>
      </c>
      <c r="H2708" s="304">
        <v>9.9156844969999973</v>
      </c>
    </row>
    <row r="2709" spans="1:8" x14ac:dyDescent="0.25">
      <c r="A2709" t="s">
        <v>338</v>
      </c>
      <c r="B2709" t="s">
        <v>116</v>
      </c>
      <c r="C2709" t="s">
        <v>116</v>
      </c>
      <c r="D2709" t="s">
        <v>249</v>
      </c>
      <c r="E2709" t="s">
        <v>363</v>
      </c>
      <c r="F2709" t="s">
        <v>344</v>
      </c>
      <c r="G2709">
        <v>13</v>
      </c>
      <c r="H2709" s="304">
        <v>0.8</v>
      </c>
    </row>
    <row r="2710" spans="1:8" x14ac:dyDescent="0.25">
      <c r="A2710" t="s">
        <v>338</v>
      </c>
      <c r="B2710" t="s">
        <v>116</v>
      </c>
      <c r="C2710" t="s">
        <v>116</v>
      </c>
      <c r="D2710" t="s">
        <v>249</v>
      </c>
      <c r="E2710" t="s">
        <v>363</v>
      </c>
      <c r="F2710" t="s">
        <v>345</v>
      </c>
      <c r="G2710">
        <v>13</v>
      </c>
      <c r="H2710" s="304">
        <v>0.7723981797038012</v>
      </c>
    </row>
    <row r="2711" spans="1:8" x14ac:dyDescent="0.25">
      <c r="A2711" t="s">
        <v>338</v>
      </c>
      <c r="B2711" t="s">
        <v>116</v>
      </c>
      <c r="C2711" t="s">
        <v>116</v>
      </c>
      <c r="D2711" t="s">
        <v>249</v>
      </c>
      <c r="E2711" t="s">
        <v>363</v>
      </c>
      <c r="F2711" t="s">
        <v>346</v>
      </c>
      <c r="G2711">
        <v>13</v>
      </c>
      <c r="H2711" s="304">
        <v>0.12</v>
      </c>
    </row>
    <row r="2712" spans="1:8" x14ac:dyDescent="0.25">
      <c r="A2712" t="s">
        <v>338</v>
      </c>
      <c r="B2712" t="s">
        <v>116</v>
      </c>
      <c r="C2712" t="s">
        <v>116</v>
      </c>
      <c r="D2712" t="s">
        <v>249</v>
      </c>
      <c r="E2712" t="s">
        <v>363</v>
      </c>
      <c r="F2712" t="s">
        <v>347</v>
      </c>
      <c r="G2712">
        <v>13</v>
      </c>
      <c r="H2712" s="304">
        <v>9.6000000000000002E-2</v>
      </c>
    </row>
    <row r="2713" spans="1:8" x14ac:dyDescent="0.25">
      <c r="A2713" t="s">
        <v>338</v>
      </c>
      <c r="B2713" t="s">
        <v>116</v>
      </c>
      <c r="C2713" t="s">
        <v>116</v>
      </c>
      <c r="D2713" t="s">
        <v>249</v>
      </c>
      <c r="E2713" t="s">
        <v>363</v>
      </c>
      <c r="F2713" t="s">
        <v>348</v>
      </c>
      <c r="G2713">
        <v>13</v>
      </c>
      <c r="H2713" s="304">
        <v>9.2687781564456145E-2</v>
      </c>
    </row>
    <row r="2714" spans="1:8" x14ac:dyDescent="0.25">
      <c r="A2714" t="s">
        <v>338</v>
      </c>
      <c r="B2714" t="s">
        <v>116</v>
      </c>
      <c r="C2714" t="s">
        <v>116</v>
      </c>
      <c r="D2714" t="s">
        <v>250</v>
      </c>
      <c r="E2714" t="s">
        <v>363</v>
      </c>
      <c r="F2714" t="s">
        <v>340</v>
      </c>
      <c r="G2714">
        <v>14</v>
      </c>
      <c r="H2714" s="304">
        <v>62.69904334200001</v>
      </c>
    </row>
    <row r="2715" spans="1:8" x14ac:dyDescent="0.25">
      <c r="A2715" t="s">
        <v>338</v>
      </c>
      <c r="B2715" t="s">
        <v>116</v>
      </c>
      <c r="C2715" t="s">
        <v>116</v>
      </c>
      <c r="D2715" t="s">
        <v>250</v>
      </c>
      <c r="E2715" t="s">
        <v>363</v>
      </c>
      <c r="F2715" t="s">
        <v>341</v>
      </c>
      <c r="G2715">
        <v>14</v>
      </c>
      <c r="H2715" s="304">
        <v>12.923303642999999</v>
      </c>
    </row>
    <row r="2716" spans="1:8" x14ac:dyDescent="0.25">
      <c r="A2716" t="s">
        <v>338</v>
      </c>
      <c r="B2716" t="s">
        <v>116</v>
      </c>
      <c r="C2716" t="s">
        <v>116</v>
      </c>
      <c r="D2716" t="s">
        <v>250</v>
      </c>
      <c r="E2716" t="s">
        <v>363</v>
      </c>
      <c r="F2716" t="s">
        <v>342</v>
      </c>
      <c r="G2716">
        <v>14</v>
      </c>
      <c r="H2716" s="304">
        <v>3.3091525699999997</v>
      </c>
    </row>
    <row r="2717" spans="1:8" x14ac:dyDescent="0.25">
      <c r="A2717" t="s">
        <v>338</v>
      </c>
      <c r="B2717" t="s">
        <v>116</v>
      </c>
      <c r="C2717" t="s">
        <v>116</v>
      </c>
      <c r="D2717" t="s">
        <v>250</v>
      </c>
      <c r="E2717" t="s">
        <v>363</v>
      </c>
      <c r="F2717" t="s">
        <v>343</v>
      </c>
      <c r="G2717">
        <v>14</v>
      </c>
      <c r="H2717" s="304">
        <v>72.313194415000012</v>
      </c>
    </row>
    <row r="2718" spans="1:8" x14ac:dyDescent="0.25">
      <c r="A2718" t="s">
        <v>338</v>
      </c>
      <c r="B2718" t="s">
        <v>116</v>
      </c>
      <c r="C2718" t="s">
        <v>116</v>
      </c>
      <c r="D2718" t="s">
        <v>250</v>
      </c>
      <c r="E2718" t="s">
        <v>363</v>
      </c>
      <c r="F2718" t="s">
        <v>344</v>
      </c>
      <c r="G2718">
        <v>14</v>
      </c>
      <c r="H2718" s="304">
        <v>52.800000000000004</v>
      </c>
    </row>
    <row r="2719" spans="1:8" x14ac:dyDescent="0.25">
      <c r="A2719" t="s">
        <v>338</v>
      </c>
      <c r="B2719" t="s">
        <v>116</v>
      </c>
      <c r="C2719" t="s">
        <v>116</v>
      </c>
      <c r="D2719" t="s">
        <v>250</v>
      </c>
      <c r="E2719" t="s">
        <v>363</v>
      </c>
      <c r="F2719" t="s">
        <v>345</v>
      </c>
      <c r="G2719">
        <v>14</v>
      </c>
      <c r="H2719" s="304">
        <v>41.169026721300007</v>
      </c>
    </row>
    <row r="2720" spans="1:8" x14ac:dyDescent="0.25">
      <c r="A2720" t="s">
        <v>338</v>
      </c>
      <c r="B2720" t="s">
        <v>116</v>
      </c>
      <c r="C2720" t="s">
        <v>116</v>
      </c>
      <c r="D2720" t="s">
        <v>250</v>
      </c>
      <c r="E2720" t="s">
        <v>363</v>
      </c>
      <c r="F2720" t="s">
        <v>346</v>
      </c>
      <c r="G2720">
        <v>14</v>
      </c>
      <c r="H2720" s="304">
        <v>0.08</v>
      </c>
    </row>
    <row r="2721" spans="1:8" x14ac:dyDescent="0.25">
      <c r="A2721" t="s">
        <v>338</v>
      </c>
      <c r="B2721" t="s">
        <v>116</v>
      </c>
      <c r="C2721" t="s">
        <v>116</v>
      </c>
      <c r="D2721" t="s">
        <v>250</v>
      </c>
      <c r="E2721" t="s">
        <v>363</v>
      </c>
      <c r="F2721" t="s">
        <v>347</v>
      </c>
      <c r="G2721">
        <v>14</v>
      </c>
      <c r="H2721" s="304">
        <v>4.2240000000000002</v>
      </c>
    </row>
    <row r="2722" spans="1:8" x14ac:dyDescent="0.25">
      <c r="A2722" t="s">
        <v>338</v>
      </c>
      <c r="B2722" t="s">
        <v>116</v>
      </c>
      <c r="C2722" t="s">
        <v>116</v>
      </c>
      <c r="D2722" t="s">
        <v>250</v>
      </c>
      <c r="E2722" t="s">
        <v>363</v>
      </c>
      <c r="F2722" t="s">
        <v>348</v>
      </c>
      <c r="G2722">
        <v>14</v>
      </c>
      <c r="H2722" s="304">
        <v>3.2935221377040005</v>
      </c>
    </row>
    <row r="2723" spans="1:8" x14ac:dyDescent="0.25">
      <c r="A2723" t="s">
        <v>338</v>
      </c>
      <c r="B2723" t="s">
        <v>116</v>
      </c>
      <c r="C2723" t="s">
        <v>116</v>
      </c>
      <c r="D2723" t="s">
        <v>127</v>
      </c>
      <c r="E2723" t="s">
        <v>363</v>
      </c>
      <c r="F2723" t="s">
        <v>340</v>
      </c>
      <c r="G2723">
        <v>15</v>
      </c>
      <c r="H2723" s="304">
        <v>7.186860008403924</v>
      </c>
    </row>
    <row r="2724" spans="1:8" x14ac:dyDescent="0.25">
      <c r="A2724" t="s">
        <v>338</v>
      </c>
      <c r="B2724" t="s">
        <v>116</v>
      </c>
      <c r="C2724" t="s">
        <v>116</v>
      </c>
      <c r="D2724" t="s">
        <v>127</v>
      </c>
      <c r="E2724" t="s">
        <v>363</v>
      </c>
      <c r="F2724" t="s">
        <v>341</v>
      </c>
      <c r="G2724">
        <v>15</v>
      </c>
      <c r="H2724" s="304">
        <v>1.6491350999999998E-2</v>
      </c>
    </row>
    <row r="2725" spans="1:8" x14ac:dyDescent="0.25">
      <c r="A2725" t="s">
        <v>338</v>
      </c>
      <c r="B2725" t="s">
        <v>116</v>
      </c>
      <c r="C2725" t="s">
        <v>116</v>
      </c>
      <c r="D2725" t="s">
        <v>127</v>
      </c>
      <c r="E2725" t="s">
        <v>363</v>
      </c>
      <c r="F2725" t="s">
        <v>342</v>
      </c>
      <c r="G2725">
        <v>15</v>
      </c>
      <c r="H2725" s="304">
        <v>9.6111717999999999E-2</v>
      </c>
    </row>
    <row r="2726" spans="1:8" x14ac:dyDescent="0.25">
      <c r="A2726" t="s">
        <v>338</v>
      </c>
      <c r="B2726" t="s">
        <v>116</v>
      </c>
      <c r="C2726" t="s">
        <v>116</v>
      </c>
      <c r="D2726" t="s">
        <v>127</v>
      </c>
      <c r="E2726" t="s">
        <v>363</v>
      </c>
      <c r="F2726" t="s">
        <v>343</v>
      </c>
      <c r="G2726">
        <v>15</v>
      </c>
      <c r="H2726" s="304">
        <v>7.1072396414039236</v>
      </c>
    </row>
    <row r="2727" spans="1:8" x14ac:dyDescent="0.25">
      <c r="A2727" t="s">
        <v>338</v>
      </c>
      <c r="B2727" t="s">
        <v>116</v>
      </c>
      <c r="C2727" t="s">
        <v>116</v>
      </c>
      <c r="D2727" t="s">
        <v>127</v>
      </c>
      <c r="E2727" t="s">
        <v>363</v>
      </c>
      <c r="F2727" t="s">
        <v>344</v>
      </c>
      <c r="G2727">
        <v>15</v>
      </c>
      <c r="H2727" s="304">
        <v>2.2000000000000002</v>
      </c>
    </row>
    <row r="2728" spans="1:8" x14ac:dyDescent="0.25">
      <c r="A2728" t="s">
        <v>338</v>
      </c>
      <c r="B2728" t="s">
        <v>116</v>
      </c>
      <c r="C2728" t="s">
        <v>116</v>
      </c>
      <c r="D2728" t="s">
        <v>127</v>
      </c>
      <c r="E2728" t="s">
        <v>363</v>
      </c>
      <c r="F2728" t="s">
        <v>345</v>
      </c>
      <c r="G2728">
        <v>15</v>
      </c>
      <c r="H2728" s="304">
        <v>2.2000000000000002</v>
      </c>
    </row>
    <row r="2729" spans="1:8" x14ac:dyDescent="0.25">
      <c r="A2729" t="s">
        <v>338</v>
      </c>
      <c r="B2729" t="s">
        <v>116</v>
      </c>
      <c r="C2729" t="s">
        <v>116</v>
      </c>
      <c r="D2729" t="s">
        <v>127</v>
      </c>
      <c r="E2729" t="s">
        <v>363</v>
      </c>
      <c r="F2729" t="s">
        <v>346</v>
      </c>
      <c r="G2729">
        <v>15</v>
      </c>
      <c r="H2729" s="304">
        <v>0.11</v>
      </c>
    </row>
    <row r="2730" spans="1:8" x14ac:dyDescent="0.25">
      <c r="A2730" t="s">
        <v>338</v>
      </c>
      <c r="B2730" t="s">
        <v>116</v>
      </c>
      <c r="C2730" t="s">
        <v>116</v>
      </c>
      <c r="D2730" t="s">
        <v>127</v>
      </c>
      <c r="E2730" t="s">
        <v>363</v>
      </c>
      <c r="F2730" t="s">
        <v>347</v>
      </c>
      <c r="G2730">
        <v>15</v>
      </c>
      <c r="H2730" s="304">
        <v>0.24200000000000002</v>
      </c>
    </row>
    <row r="2731" spans="1:8" x14ac:dyDescent="0.25">
      <c r="A2731" t="s">
        <v>338</v>
      </c>
      <c r="B2731" t="s">
        <v>116</v>
      </c>
      <c r="C2731" t="s">
        <v>116</v>
      </c>
      <c r="D2731" t="s">
        <v>127</v>
      </c>
      <c r="E2731" t="s">
        <v>363</v>
      </c>
      <c r="F2731" t="s">
        <v>348</v>
      </c>
      <c r="G2731">
        <v>15</v>
      </c>
      <c r="H2731" s="304">
        <v>0.24200000000000002</v>
      </c>
    </row>
    <row r="2732" spans="1:8" x14ac:dyDescent="0.25">
      <c r="A2732" t="s">
        <v>338</v>
      </c>
      <c r="B2732" t="s">
        <v>116</v>
      </c>
      <c r="C2732" t="s">
        <v>116</v>
      </c>
      <c r="D2732" t="s">
        <v>128</v>
      </c>
      <c r="E2732" t="s">
        <v>363</v>
      </c>
      <c r="F2732" t="s">
        <v>340</v>
      </c>
      <c r="G2732">
        <v>16</v>
      </c>
      <c r="H2732" s="304">
        <v>0.6499332000000001</v>
      </c>
    </row>
    <row r="2733" spans="1:8" x14ac:dyDescent="0.25">
      <c r="A2733" t="s">
        <v>338</v>
      </c>
      <c r="B2733" t="s">
        <v>116</v>
      </c>
      <c r="C2733" t="s">
        <v>116</v>
      </c>
      <c r="D2733" t="s">
        <v>128</v>
      </c>
      <c r="E2733" t="s">
        <v>363</v>
      </c>
      <c r="F2733" t="s">
        <v>341</v>
      </c>
      <c r="G2733">
        <v>16</v>
      </c>
      <c r="H2733" s="304">
        <v>0.16498401900000001</v>
      </c>
    </row>
    <row r="2734" spans="1:8" x14ac:dyDescent="0.25">
      <c r="A2734" t="s">
        <v>338</v>
      </c>
      <c r="B2734" t="s">
        <v>116</v>
      </c>
      <c r="C2734" t="s">
        <v>116</v>
      </c>
      <c r="D2734" t="s">
        <v>128</v>
      </c>
      <c r="E2734" t="s">
        <v>363</v>
      </c>
      <c r="F2734" t="s">
        <v>342</v>
      </c>
      <c r="G2734">
        <v>16</v>
      </c>
      <c r="H2734" s="304">
        <v>1.1397578E-2</v>
      </c>
    </row>
    <row r="2735" spans="1:8" x14ac:dyDescent="0.25">
      <c r="A2735" t="s">
        <v>338</v>
      </c>
      <c r="B2735" t="s">
        <v>116</v>
      </c>
      <c r="C2735" t="s">
        <v>116</v>
      </c>
      <c r="D2735" t="s">
        <v>128</v>
      </c>
      <c r="E2735" t="s">
        <v>363</v>
      </c>
      <c r="F2735" t="s">
        <v>343</v>
      </c>
      <c r="G2735">
        <v>16</v>
      </c>
      <c r="H2735" s="304">
        <v>0.80351964100000017</v>
      </c>
    </row>
    <row r="2736" spans="1:8" x14ac:dyDescent="0.25">
      <c r="A2736" t="s">
        <v>338</v>
      </c>
      <c r="B2736" t="s">
        <v>116</v>
      </c>
      <c r="C2736" t="s">
        <v>116</v>
      </c>
      <c r="D2736" t="s">
        <v>128</v>
      </c>
      <c r="E2736" t="s">
        <v>363</v>
      </c>
      <c r="F2736" t="s">
        <v>344</v>
      </c>
      <c r="G2736">
        <v>16</v>
      </c>
      <c r="H2736" s="304">
        <v>0.64831071066035439</v>
      </c>
    </row>
    <row r="2737" spans="1:8" x14ac:dyDescent="0.25">
      <c r="A2737" t="s">
        <v>338</v>
      </c>
      <c r="B2737" t="s">
        <v>116</v>
      </c>
      <c r="C2737" t="s">
        <v>116</v>
      </c>
      <c r="D2737" t="s">
        <v>128</v>
      </c>
      <c r="E2737" t="s">
        <v>363</v>
      </c>
      <c r="F2737" t="s">
        <v>345</v>
      </c>
      <c r="G2737">
        <v>16</v>
      </c>
      <c r="H2737" s="304">
        <v>0.52439123236535579</v>
      </c>
    </row>
    <row r="2738" spans="1:8" x14ac:dyDescent="0.25">
      <c r="A2738" t="s">
        <v>338</v>
      </c>
      <c r="B2738" t="s">
        <v>116</v>
      </c>
      <c r="C2738" t="s">
        <v>116</v>
      </c>
      <c r="D2738" t="s">
        <v>128</v>
      </c>
      <c r="E2738" t="s">
        <v>363</v>
      </c>
      <c r="F2738" t="s">
        <v>346</v>
      </c>
      <c r="G2738">
        <v>16</v>
      </c>
      <c r="H2738" s="304">
        <v>0.11</v>
      </c>
    </row>
    <row r="2739" spans="1:8" x14ac:dyDescent="0.25">
      <c r="A2739" t="s">
        <v>338</v>
      </c>
      <c r="B2739" t="s">
        <v>116</v>
      </c>
      <c r="C2739" t="s">
        <v>116</v>
      </c>
      <c r="D2739" t="s">
        <v>128</v>
      </c>
      <c r="E2739" t="s">
        <v>363</v>
      </c>
      <c r="F2739" t="s">
        <v>347</v>
      </c>
      <c r="G2739">
        <v>16</v>
      </c>
      <c r="H2739" s="304">
        <v>7.1314178172638978E-2</v>
      </c>
    </row>
    <row r="2740" spans="1:8" x14ac:dyDescent="0.25">
      <c r="A2740" t="s">
        <v>338</v>
      </c>
      <c r="B2740" t="s">
        <v>116</v>
      </c>
      <c r="C2740" t="s">
        <v>116</v>
      </c>
      <c r="D2740" t="s">
        <v>128</v>
      </c>
      <c r="E2740" t="s">
        <v>363</v>
      </c>
      <c r="F2740" t="s">
        <v>348</v>
      </c>
      <c r="G2740">
        <v>16</v>
      </c>
      <c r="H2740" s="304">
        <v>5.7683035560189139E-2</v>
      </c>
    </row>
    <row r="2741" spans="1:8" x14ac:dyDescent="0.25">
      <c r="A2741" t="s">
        <v>338</v>
      </c>
      <c r="B2741" t="s">
        <v>116</v>
      </c>
      <c r="C2741" t="s">
        <v>116</v>
      </c>
      <c r="D2741" t="s">
        <v>129</v>
      </c>
      <c r="E2741" t="s">
        <v>363</v>
      </c>
      <c r="F2741" t="s">
        <v>340</v>
      </c>
      <c r="G2741">
        <v>17</v>
      </c>
      <c r="H2741" s="304">
        <v>7.2405481200000006</v>
      </c>
    </row>
    <row r="2742" spans="1:8" x14ac:dyDescent="0.25">
      <c r="A2742" t="s">
        <v>338</v>
      </c>
      <c r="B2742" t="s">
        <v>116</v>
      </c>
      <c r="C2742" t="s">
        <v>116</v>
      </c>
      <c r="D2742" t="s">
        <v>129</v>
      </c>
      <c r="E2742" t="s">
        <v>363</v>
      </c>
      <c r="F2742" t="s">
        <v>341</v>
      </c>
      <c r="G2742">
        <v>17</v>
      </c>
      <c r="H2742" s="304">
        <v>3.1040347000000003E-2</v>
      </c>
    </row>
    <row r="2743" spans="1:8" x14ac:dyDescent="0.25">
      <c r="A2743" t="s">
        <v>338</v>
      </c>
      <c r="B2743" t="s">
        <v>116</v>
      </c>
      <c r="C2743" t="s">
        <v>116</v>
      </c>
      <c r="D2743" t="s">
        <v>129</v>
      </c>
      <c r="E2743" t="s">
        <v>363</v>
      </c>
      <c r="F2743" t="s">
        <v>342</v>
      </c>
      <c r="G2743">
        <v>17</v>
      </c>
      <c r="H2743" s="304">
        <v>0.16664691699999998</v>
      </c>
    </row>
    <row r="2744" spans="1:8" x14ac:dyDescent="0.25">
      <c r="A2744" t="s">
        <v>338</v>
      </c>
      <c r="B2744" t="s">
        <v>116</v>
      </c>
      <c r="C2744" t="s">
        <v>116</v>
      </c>
      <c r="D2744" t="s">
        <v>129</v>
      </c>
      <c r="E2744" t="s">
        <v>363</v>
      </c>
      <c r="F2744" t="s">
        <v>343</v>
      </c>
      <c r="G2744">
        <v>17</v>
      </c>
      <c r="H2744" s="304">
        <v>7.1049415500000013</v>
      </c>
    </row>
    <row r="2745" spans="1:8" x14ac:dyDescent="0.25">
      <c r="A2745" t="s">
        <v>338</v>
      </c>
      <c r="B2745" t="s">
        <v>116</v>
      </c>
      <c r="C2745" t="s">
        <v>116</v>
      </c>
      <c r="D2745" t="s">
        <v>129</v>
      </c>
      <c r="E2745" t="s">
        <v>363</v>
      </c>
      <c r="F2745" t="s">
        <v>344</v>
      </c>
      <c r="G2745">
        <v>17</v>
      </c>
      <c r="H2745" s="304">
        <v>6.2538337183506547</v>
      </c>
    </row>
    <row r="2746" spans="1:8" x14ac:dyDescent="0.25">
      <c r="A2746" t="s">
        <v>338</v>
      </c>
      <c r="B2746" t="s">
        <v>116</v>
      </c>
      <c r="C2746" t="s">
        <v>116</v>
      </c>
      <c r="D2746" t="s">
        <v>129</v>
      </c>
      <c r="E2746" t="s">
        <v>363</v>
      </c>
      <c r="F2746" t="s">
        <v>345</v>
      </c>
      <c r="G2746">
        <v>17</v>
      </c>
      <c r="H2746" s="304">
        <v>6.2538337183506547</v>
      </c>
    </row>
    <row r="2747" spans="1:8" x14ac:dyDescent="0.25">
      <c r="A2747" t="s">
        <v>338</v>
      </c>
      <c r="B2747" t="s">
        <v>116</v>
      </c>
      <c r="C2747" t="s">
        <v>116</v>
      </c>
      <c r="D2747" t="s">
        <v>129</v>
      </c>
      <c r="E2747" t="s">
        <v>363</v>
      </c>
      <c r="F2747" t="s">
        <v>346</v>
      </c>
      <c r="G2747">
        <v>17</v>
      </c>
      <c r="H2747" s="304">
        <v>0.11</v>
      </c>
    </row>
    <row r="2748" spans="1:8" x14ac:dyDescent="0.25">
      <c r="A2748" t="s">
        <v>338</v>
      </c>
      <c r="B2748" t="s">
        <v>116</v>
      </c>
      <c r="C2748" t="s">
        <v>116</v>
      </c>
      <c r="D2748" t="s">
        <v>129</v>
      </c>
      <c r="E2748" t="s">
        <v>363</v>
      </c>
      <c r="F2748" t="s">
        <v>347</v>
      </c>
      <c r="G2748">
        <v>17</v>
      </c>
      <c r="H2748" s="304">
        <v>0.68792170901857197</v>
      </c>
    </row>
    <row r="2749" spans="1:8" x14ac:dyDescent="0.25">
      <c r="A2749" t="s">
        <v>338</v>
      </c>
      <c r="B2749" t="s">
        <v>116</v>
      </c>
      <c r="C2749" t="s">
        <v>116</v>
      </c>
      <c r="D2749" t="s">
        <v>129</v>
      </c>
      <c r="E2749" t="s">
        <v>363</v>
      </c>
      <c r="F2749" t="s">
        <v>348</v>
      </c>
      <c r="G2749">
        <v>17</v>
      </c>
      <c r="H2749" s="304">
        <v>0.68792170901857197</v>
      </c>
    </row>
    <row r="2750" spans="1:8" x14ac:dyDescent="0.25">
      <c r="A2750" t="s">
        <v>338</v>
      </c>
      <c r="B2750" t="s">
        <v>116</v>
      </c>
      <c r="C2750" t="s">
        <v>116</v>
      </c>
      <c r="D2750" t="s">
        <v>130</v>
      </c>
      <c r="E2750" t="s">
        <v>363</v>
      </c>
      <c r="F2750" t="s">
        <v>340</v>
      </c>
      <c r="G2750">
        <v>18</v>
      </c>
      <c r="H2750" s="304">
        <v>11.549094200000003</v>
      </c>
    </row>
    <row r="2751" spans="1:8" x14ac:dyDescent="0.25">
      <c r="A2751" t="s">
        <v>338</v>
      </c>
      <c r="B2751" t="s">
        <v>116</v>
      </c>
      <c r="C2751" t="s">
        <v>116</v>
      </c>
      <c r="D2751" t="s">
        <v>130</v>
      </c>
      <c r="E2751" t="s">
        <v>363</v>
      </c>
      <c r="F2751" t="s">
        <v>341</v>
      </c>
      <c r="G2751">
        <v>18</v>
      </c>
      <c r="H2751" s="304">
        <v>1.65026E-4</v>
      </c>
    </row>
    <row r="2752" spans="1:8" x14ac:dyDescent="0.25">
      <c r="A2752" t="s">
        <v>338</v>
      </c>
      <c r="B2752" t="s">
        <v>116</v>
      </c>
      <c r="C2752" t="s">
        <v>116</v>
      </c>
      <c r="D2752" t="s">
        <v>130</v>
      </c>
      <c r="E2752" t="s">
        <v>363</v>
      </c>
      <c r="F2752" t="s">
        <v>342</v>
      </c>
      <c r="G2752">
        <v>18</v>
      </c>
      <c r="H2752" s="304">
        <v>2.2515130000000001E-3</v>
      </c>
    </row>
    <row r="2753" spans="1:8" x14ac:dyDescent="0.25">
      <c r="A2753" t="s">
        <v>338</v>
      </c>
      <c r="B2753" t="s">
        <v>116</v>
      </c>
      <c r="C2753" t="s">
        <v>116</v>
      </c>
      <c r="D2753" t="s">
        <v>130</v>
      </c>
      <c r="E2753" t="s">
        <v>363</v>
      </c>
      <c r="F2753" t="s">
        <v>343</v>
      </c>
      <c r="G2753">
        <v>18</v>
      </c>
      <c r="H2753" s="304">
        <v>11.547007713000003</v>
      </c>
    </row>
    <row r="2754" spans="1:8" x14ac:dyDescent="0.25">
      <c r="A2754" t="s">
        <v>338</v>
      </c>
      <c r="B2754" t="s">
        <v>116</v>
      </c>
      <c r="C2754" t="s">
        <v>116</v>
      </c>
      <c r="D2754" t="s">
        <v>130</v>
      </c>
      <c r="E2754" t="s">
        <v>363</v>
      </c>
      <c r="F2754" t="s">
        <v>344</v>
      </c>
      <c r="G2754">
        <v>18</v>
      </c>
      <c r="H2754" s="304">
        <v>10.999941600407688</v>
      </c>
    </row>
    <row r="2755" spans="1:8" x14ac:dyDescent="0.25">
      <c r="A2755" t="s">
        <v>338</v>
      </c>
      <c r="B2755" t="s">
        <v>116</v>
      </c>
      <c r="C2755" t="s">
        <v>116</v>
      </c>
      <c r="D2755" t="s">
        <v>130</v>
      </c>
      <c r="E2755" t="s">
        <v>363</v>
      </c>
      <c r="F2755" t="s">
        <v>345</v>
      </c>
      <c r="G2755">
        <v>18</v>
      </c>
      <c r="H2755" s="304">
        <v>10.999941600407688</v>
      </c>
    </row>
    <row r="2756" spans="1:8" x14ac:dyDescent="0.25">
      <c r="A2756" t="s">
        <v>338</v>
      </c>
      <c r="B2756" t="s">
        <v>116</v>
      </c>
      <c r="C2756" t="s">
        <v>116</v>
      </c>
      <c r="D2756" t="s">
        <v>130</v>
      </c>
      <c r="E2756" t="s">
        <v>363</v>
      </c>
      <c r="F2756" t="s">
        <v>346</v>
      </c>
      <c r="G2756">
        <v>18</v>
      </c>
      <c r="H2756" s="304">
        <v>0.11</v>
      </c>
    </row>
    <row r="2757" spans="1:8" x14ac:dyDescent="0.25">
      <c r="A2757" t="s">
        <v>338</v>
      </c>
      <c r="B2757" t="s">
        <v>116</v>
      </c>
      <c r="C2757" t="s">
        <v>116</v>
      </c>
      <c r="D2757" t="s">
        <v>130</v>
      </c>
      <c r="E2757" t="s">
        <v>363</v>
      </c>
      <c r="F2757" t="s">
        <v>347</v>
      </c>
      <c r="G2757">
        <v>18</v>
      </c>
      <c r="H2757" s="304">
        <v>1.2099935760448457</v>
      </c>
    </row>
    <row r="2758" spans="1:8" x14ac:dyDescent="0.25">
      <c r="A2758" t="s">
        <v>338</v>
      </c>
      <c r="B2758" t="s">
        <v>116</v>
      </c>
      <c r="C2758" t="s">
        <v>116</v>
      </c>
      <c r="D2758" t="s">
        <v>130</v>
      </c>
      <c r="E2758" t="s">
        <v>363</v>
      </c>
      <c r="F2758" t="s">
        <v>348</v>
      </c>
      <c r="G2758">
        <v>18</v>
      </c>
      <c r="H2758" s="304">
        <v>1.2099935760448457</v>
      </c>
    </row>
    <row r="2759" spans="1:8" x14ac:dyDescent="0.25">
      <c r="A2759" t="s">
        <v>338</v>
      </c>
      <c r="B2759" t="s">
        <v>116</v>
      </c>
      <c r="C2759" t="s">
        <v>116</v>
      </c>
      <c r="D2759" t="s">
        <v>251</v>
      </c>
      <c r="E2759" t="s">
        <v>363</v>
      </c>
      <c r="F2759" t="s">
        <v>340</v>
      </c>
      <c r="G2759">
        <v>19</v>
      </c>
      <c r="H2759" s="304">
        <v>3.4546558619949495</v>
      </c>
    </row>
    <row r="2760" spans="1:8" x14ac:dyDescent="0.25">
      <c r="A2760" t="s">
        <v>338</v>
      </c>
      <c r="B2760" t="s">
        <v>116</v>
      </c>
      <c r="C2760" t="s">
        <v>116</v>
      </c>
      <c r="D2760" t="s">
        <v>251</v>
      </c>
      <c r="E2760" t="s">
        <v>363</v>
      </c>
      <c r="F2760" t="s">
        <v>341</v>
      </c>
      <c r="G2760">
        <v>19</v>
      </c>
      <c r="H2760" s="304">
        <v>0.156429296</v>
      </c>
    </row>
    <row r="2761" spans="1:8" x14ac:dyDescent="0.25">
      <c r="A2761" t="s">
        <v>338</v>
      </c>
      <c r="B2761" t="s">
        <v>116</v>
      </c>
      <c r="C2761" t="s">
        <v>116</v>
      </c>
      <c r="D2761" t="s">
        <v>251</v>
      </c>
      <c r="E2761" t="s">
        <v>363</v>
      </c>
      <c r="F2761" t="s">
        <v>342</v>
      </c>
      <c r="G2761">
        <v>19</v>
      </c>
      <c r="H2761" s="304">
        <v>1.4142638999999999E-2</v>
      </c>
    </row>
    <row r="2762" spans="1:8" x14ac:dyDescent="0.25">
      <c r="A2762" t="s">
        <v>338</v>
      </c>
      <c r="B2762" t="s">
        <v>116</v>
      </c>
      <c r="C2762" t="s">
        <v>116</v>
      </c>
      <c r="D2762" t="s">
        <v>251</v>
      </c>
      <c r="E2762" t="s">
        <v>363</v>
      </c>
      <c r="F2762" t="s">
        <v>343</v>
      </c>
      <c r="G2762">
        <v>19</v>
      </c>
      <c r="H2762" s="304">
        <v>3.5969425189949495</v>
      </c>
    </row>
    <row r="2763" spans="1:8" x14ac:dyDescent="0.25">
      <c r="A2763" t="s">
        <v>338</v>
      </c>
      <c r="B2763" t="s">
        <v>116</v>
      </c>
      <c r="C2763" t="s">
        <v>116</v>
      </c>
      <c r="D2763" t="s">
        <v>251</v>
      </c>
      <c r="E2763" t="s">
        <v>363</v>
      </c>
      <c r="F2763" t="s">
        <v>344</v>
      </c>
      <c r="G2763">
        <v>19</v>
      </c>
      <c r="H2763" s="304">
        <v>4.4988173545526102</v>
      </c>
    </row>
    <row r="2764" spans="1:8" x14ac:dyDescent="0.25">
      <c r="A2764" t="s">
        <v>338</v>
      </c>
      <c r="B2764" t="s">
        <v>116</v>
      </c>
      <c r="C2764" t="s">
        <v>116</v>
      </c>
      <c r="D2764" t="s">
        <v>251</v>
      </c>
      <c r="E2764" t="s">
        <v>363</v>
      </c>
      <c r="F2764" t="s">
        <v>345</v>
      </c>
      <c r="G2764">
        <v>19</v>
      </c>
      <c r="H2764" s="304">
        <v>4.3208546324761574</v>
      </c>
    </row>
    <row r="2765" spans="1:8" x14ac:dyDescent="0.25">
      <c r="A2765" t="s">
        <v>338</v>
      </c>
      <c r="B2765" t="s">
        <v>116</v>
      </c>
      <c r="C2765" t="s">
        <v>116</v>
      </c>
      <c r="D2765" t="s">
        <v>251</v>
      </c>
      <c r="E2765" t="s">
        <v>363</v>
      </c>
      <c r="F2765" t="s">
        <v>346</v>
      </c>
      <c r="G2765">
        <v>19</v>
      </c>
      <c r="H2765" s="304">
        <v>0.11</v>
      </c>
    </row>
    <row r="2766" spans="1:8" x14ac:dyDescent="0.25">
      <c r="A2766" t="s">
        <v>338</v>
      </c>
      <c r="B2766" t="s">
        <v>116</v>
      </c>
      <c r="C2766" t="s">
        <v>116</v>
      </c>
      <c r="D2766" t="s">
        <v>251</v>
      </c>
      <c r="E2766" t="s">
        <v>363</v>
      </c>
      <c r="F2766" t="s">
        <v>347</v>
      </c>
      <c r="G2766">
        <v>19</v>
      </c>
      <c r="H2766" s="304">
        <v>0.49486990900078714</v>
      </c>
    </row>
    <row r="2767" spans="1:8" x14ac:dyDescent="0.25">
      <c r="A2767" t="s">
        <v>338</v>
      </c>
      <c r="B2767" t="s">
        <v>116</v>
      </c>
      <c r="C2767" t="s">
        <v>116</v>
      </c>
      <c r="D2767" t="s">
        <v>251</v>
      </c>
      <c r="E2767" t="s">
        <v>363</v>
      </c>
      <c r="F2767" t="s">
        <v>348</v>
      </c>
      <c r="G2767">
        <v>19</v>
      </c>
      <c r="H2767" s="304">
        <v>0.47529400957237733</v>
      </c>
    </row>
    <row r="2768" spans="1:8" x14ac:dyDescent="0.25">
      <c r="A2768" t="s">
        <v>338</v>
      </c>
      <c r="B2768" t="s">
        <v>132</v>
      </c>
      <c r="C2768" t="s">
        <v>132</v>
      </c>
      <c r="D2768" t="s">
        <v>22</v>
      </c>
      <c r="E2768" t="s">
        <v>363</v>
      </c>
      <c r="F2768" t="s">
        <v>340</v>
      </c>
      <c r="G2768">
        <v>23</v>
      </c>
      <c r="H2768" s="304">
        <v>2.4772999999999996</v>
      </c>
    </row>
    <row r="2769" spans="1:8" x14ac:dyDescent="0.25">
      <c r="A2769" t="s">
        <v>338</v>
      </c>
      <c r="B2769" t="s">
        <v>132</v>
      </c>
      <c r="C2769" t="s">
        <v>132</v>
      </c>
      <c r="D2769" t="s">
        <v>22</v>
      </c>
      <c r="E2769" t="s">
        <v>363</v>
      </c>
      <c r="F2769" t="s">
        <v>341</v>
      </c>
      <c r="G2769">
        <v>23</v>
      </c>
      <c r="H2769" s="304">
        <v>13.385261207999998</v>
      </c>
    </row>
    <row r="2770" spans="1:8" x14ac:dyDescent="0.25">
      <c r="A2770" t="s">
        <v>338</v>
      </c>
      <c r="B2770" t="s">
        <v>132</v>
      </c>
      <c r="C2770" t="s">
        <v>132</v>
      </c>
      <c r="D2770" t="s">
        <v>22</v>
      </c>
      <c r="E2770" t="s">
        <v>363</v>
      </c>
      <c r="F2770" t="s">
        <v>342</v>
      </c>
      <c r="G2770">
        <v>23</v>
      </c>
      <c r="H2770" s="304">
        <v>0.23873649200000002</v>
      </c>
    </row>
    <row r="2771" spans="1:8" x14ac:dyDescent="0.25">
      <c r="A2771" t="s">
        <v>338</v>
      </c>
      <c r="B2771" t="s">
        <v>132</v>
      </c>
      <c r="C2771" t="s">
        <v>132</v>
      </c>
      <c r="D2771" t="s">
        <v>22</v>
      </c>
      <c r="E2771" t="s">
        <v>363</v>
      </c>
      <c r="F2771" t="s">
        <v>343</v>
      </c>
      <c r="G2771">
        <v>23</v>
      </c>
      <c r="H2771" s="304">
        <v>16.464240033333336</v>
      </c>
    </row>
    <row r="2772" spans="1:8" x14ac:dyDescent="0.25">
      <c r="A2772" t="s">
        <v>338</v>
      </c>
      <c r="B2772" t="s">
        <v>132</v>
      </c>
      <c r="C2772" t="s">
        <v>132</v>
      </c>
      <c r="D2772" t="s">
        <v>22</v>
      </c>
      <c r="E2772" t="s">
        <v>363</v>
      </c>
      <c r="F2772" t="s">
        <v>344</v>
      </c>
      <c r="G2772">
        <v>23</v>
      </c>
      <c r="H2772" s="304">
        <v>1.2</v>
      </c>
    </row>
    <row r="2773" spans="1:8" x14ac:dyDescent="0.25">
      <c r="A2773" t="s">
        <v>338</v>
      </c>
      <c r="B2773" t="s">
        <v>132</v>
      </c>
      <c r="C2773" t="s">
        <v>132</v>
      </c>
      <c r="D2773" t="s">
        <v>22</v>
      </c>
      <c r="E2773" t="s">
        <v>363</v>
      </c>
      <c r="F2773" t="s">
        <v>345</v>
      </c>
      <c r="G2773">
        <v>23</v>
      </c>
      <c r="H2773" s="304">
        <v>1.2</v>
      </c>
    </row>
    <row r="2774" spans="1:8" x14ac:dyDescent="0.25">
      <c r="A2774" t="s">
        <v>338</v>
      </c>
      <c r="B2774" t="s">
        <v>132</v>
      </c>
      <c r="C2774" t="s">
        <v>132</v>
      </c>
      <c r="D2774" t="s">
        <v>22</v>
      </c>
      <c r="E2774" t="s">
        <v>363</v>
      </c>
      <c r="F2774" t="s">
        <v>346</v>
      </c>
      <c r="G2774">
        <v>23</v>
      </c>
      <c r="H2774" s="304">
        <v>0.33</v>
      </c>
    </row>
    <row r="2775" spans="1:8" x14ac:dyDescent="0.25">
      <c r="A2775" t="s">
        <v>338</v>
      </c>
      <c r="B2775" t="s">
        <v>132</v>
      </c>
      <c r="C2775" t="s">
        <v>132</v>
      </c>
      <c r="D2775" t="s">
        <v>22</v>
      </c>
      <c r="E2775" t="s">
        <v>363</v>
      </c>
      <c r="F2775" t="s">
        <v>347</v>
      </c>
      <c r="G2775">
        <v>23</v>
      </c>
      <c r="H2775" s="304">
        <v>0.39600000000000002</v>
      </c>
    </row>
    <row r="2776" spans="1:8" x14ac:dyDescent="0.25">
      <c r="A2776" t="s">
        <v>338</v>
      </c>
      <c r="B2776" t="s">
        <v>132</v>
      </c>
      <c r="C2776" t="s">
        <v>132</v>
      </c>
      <c r="D2776" t="s">
        <v>22</v>
      </c>
      <c r="E2776" t="s">
        <v>363</v>
      </c>
      <c r="F2776" t="s">
        <v>348</v>
      </c>
      <c r="G2776">
        <v>23</v>
      </c>
      <c r="H2776" s="304">
        <v>0.39600000000000002</v>
      </c>
    </row>
    <row r="2777" spans="1:8" x14ac:dyDescent="0.25">
      <c r="A2777" t="s">
        <v>338</v>
      </c>
      <c r="B2777" t="s">
        <v>132</v>
      </c>
      <c r="C2777" t="s">
        <v>132</v>
      </c>
      <c r="D2777" t="s">
        <v>23</v>
      </c>
      <c r="E2777" t="s">
        <v>363</v>
      </c>
      <c r="F2777" t="s">
        <v>340</v>
      </c>
      <c r="G2777">
        <v>24</v>
      </c>
      <c r="H2777" s="304">
        <v>18.33193</v>
      </c>
    </row>
    <row r="2778" spans="1:8" x14ac:dyDescent="0.25">
      <c r="A2778" t="s">
        <v>338</v>
      </c>
      <c r="B2778" t="s">
        <v>132</v>
      </c>
      <c r="C2778" t="s">
        <v>132</v>
      </c>
      <c r="D2778" t="s">
        <v>23</v>
      </c>
      <c r="E2778" t="s">
        <v>363</v>
      </c>
      <c r="F2778" t="s">
        <v>341</v>
      </c>
      <c r="G2778">
        <v>24</v>
      </c>
      <c r="H2778" s="304">
        <v>4.1425164899999993</v>
      </c>
    </row>
    <row r="2779" spans="1:8" x14ac:dyDescent="0.25">
      <c r="A2779" t="s">
        <v>338</v>
      </c>
      <c r="B2779" t="s">
        <v>132</v>
      </c>
      <c r="C2779" t="s">
        <v>132</v>
      </c>
      <c r="D2779" t="s">
        <v>23</v>
      </c>
      <c r="E2779" t="s">
        <v>363</v>
      </c>
      <c r="F2779" t="s">
        <v>342</v>
      </c>
      <c r="G2779">
        <v>24</v>
      </c>
      <c r="H2779" s="304">
        <v>0.42918356200000002</v>
      </c>
    </row>
    <row r="2780" spans="1:8" x14ac:dyDescent="0.25">
      <c r="A2780" t="s">
        <v>338</v>
      </c>
      <c r="B2780" t="s">
        <v>132</v>
      </c>
      <c r="C2780" t="s">
        <v>132</v>
      </c>
      <c r="D2780" t="s">
        <v>23</v>
      </c>
      <c r="E2780" t="s">
        <v>363</v>
      </c>
      <c r="F2780" t="s">
        <v>343</v>
      </c>
      <c r="G2780">
        <v>24</v>
      </c>
      <c r="H2780" s="304">
        <v>24.07438246666667</v>
      </c>
    </row>
    <row r="2781" spans="1:8" x14ac:dyDescent="0.25">
      <c r="A2781" t="s">
        <v>338</v>
      </c>
      <c r="B2781" t="s">
        <v>132</v>
      </c>
      <c r="C2781" t="s">
        <v>132</v>
      </c>
      <c r="D2781" t="s">
        <v>23</v>
      </c>
      <c r="E2781" t="s">
        <v>363</v>
      </c>
      <c r="F2781" t="s">
        <v>344</v>
      </c>
      <c r="G2781">
        <v>24</v>
      </c>
      <c r="H2781" s="304">
        <v>0.18331929999999999</v>
      </c>
    </row>
    <row r="2782" spans="1:8" x14ac:dyDescent="0.25">
      <c r="A2782" t="s">
        <v>338</v>
      </c>
      <c r="B2782" t="s">
        <v>132</v>
      </c>
      <c r="C2782" t="s">
        <v>132</v>
      </c>
      <c r="D2782" t="s">
        <v>23</v>
      </c>
      <c r="E2782" t="s">
        <v>363</v>
      </c>
      <c r="F2782" t="s">
        <v>345</v>
      </c>
      <c r="G2782">
        <v>24</v>
      </c>
      <c r="H2782" s="304">
        <v>0.18331929999999999</v>
      </c>
    </row>
    <row r="2783" spans="1:8" x14ac:dyDescent="0.25">
      <c r="A2783" t="s">
        <v>338</v>
      </c>
      <c r="B2783" t="s">
        <v>132</v>
      </c>
      <c r="C2783" t="s">
        <v>132</v>
      </c>
      <c r="D2783" t="s">
        <v>23</v>
      </c>
      <c r="E2783" t="s">
        <v>363</v>
      </c>
      <c r="F2783" t="s">
        <v>346</v>
      </c>
      <c r="G2783">
        <v>24</v>
      </c>
      <c r="H2783" s="304">
        <v>0.18809999999999999</v>
      </c>
    </row>
    <row r="2784" spans="1:8" x14ac:dyDescent="0.25">
      <c r="A2784" t="s">
        <v>338</v>
      </c>
      <c r="B2784" t="s">
        <v>132</v>
      </c>
      <c r="C2784" t="s">
        <v>132</v>
      </c>
      <c r="D2784" t="s">
        <v>23</v>
      </c>
      <c r="E2784" t="s">
        <v>363</v>
      </c>
      <c r="F2784" t="s">
        <v>347</v>
      </c>
      <c r="G2784">
        <v>24</v>
      </c>
      <c r="H2784" s="304">
        <v>3.4482360329999996E-2</v>
      </c>
    </row>
    <row r="2785" spans="1:8" x14ac:dyDescent="0.25">
      <c r="A2785" t="s">
        <v>338</v>
      </c>
      <c r="B2785" t="s">
        <v>132</v>
      </c>
      <c r="C2785" t="s">
        <v>132</v>
      </c>
      <c r="D2785" t="s">
        <v>23</v>
      </c>
      <c r="E2785" t="s">
        <v>363</v>
      </c>
      <c r="F2785" t="s">
        <v>348</v>
      </c>
      <c r="G2785">
        <v>24</v>
      </c>
      <c r="H2785" s="304">
        <v>3.4482360329999996E-2</v>
      </c>
    </row>
    <row r="2786" spans="1:8" x14ac:dyDescent="0.25">
      <c r="A2786" t="s">
        <v>338</v>
      </c>
      <c r="B2786" t="s">
        <v>132</v>
      </c>
      <c r="C2786" t="s">
        <v>132</v>
      </c>
      <c r="D2786" t="s">
        <v>24</v>
      </c>
      <c r="E2786" t="s">
        <v>363</v>
      </c>
      <c r="F2786" t="s">
        <v>340</v>
      </c>
      <c r="G2786">
        <v>25</v>
      </c>
      <c r="H2786" s="304">
        <v>8.7285900000000005</v>
      </c>
    </row>
    <row r="2787" spans="1:8" x14ac:dyDescent="0.25">
      <c r="A2787" t="s">
        <v>338</v>
      </c>
      <c r="B2787" t="s">
        <v>132</v>
      </c>
      <c r="C2787" t="s">
        <v>132</v>
      </c>
      <c r="D2787" t="s">
        <v>24</v>
      </c>
      <c r="E2787" t="s">
        <v>363</v>
      </c>
      <c r="F2787" t="s">
        <v>341</v>
      </c>
      <c r="G2787">
        <v>25</v>
      </c>
      <c r="H2787" s="304">
        <v>0.79946286</v>
      </c>
    </row>
    <row r="2788" spans="1:8" x14ac:dyDescent="0.25">
      <c r="A2788" t="s">
        <v>338</v>
      </c>
      <c r="B2788" t="s">
        <v>132</v>
      </c>
      <c r="C2788" t="s">
        <v>132</v>
      </c>
      <c r="D2788" t="s">
        <v>24</v>
      </c>
      <c r="E2788" t="s">
        <v>363</v>
      </c>
      <c r="F2788" t="s">
        <v>342</v>
      </c>
      <c r="G2788">
        <v>25</v>
      </c>
      <c r="H2788" s="304">
        <v>0.46984400999999998</v>
      </c>
    </row>
    <row r="2789" spans="1:8" x14ac:dyDescent="0.25">
      <c r="A2789" t="s">
        <v>338</v>
      </c>
      <c r="B2789" t="s">
        <v>132</v>
      </c>
      <c r="C2789" t="s">
        <v>132</v>
      </c>
      <c r="D2789" t="s">
        <v>24</v>
      </c>
      <c r="E2789" t="s">
        <v>363</v>
      </c>
      <c r="F2789" t="s">
        <v>343</v>
      </c>
      <c r="G2789">
        <v>25</v>
      </c>
      <c r="H2789" s="304">
        <v>9.0436775333333355</v>
      </c>
    </row>
    <row r="2790" spans="1:8" x14ac:dyDescent="0.25">
      <c r="A2790" t="s">
        <v>338</v>
      </c>
      <c r="B2790" t="s">
        <v>132</v>
      </c>
      <c r="C2790" t="s">
        <v>132</v>
      </c>
      <c r="D2790" t="s">
        <v>24</v>
      </c>
      <c r="E2790" t="s">
        <v>363</v>
      </c>
      <c r="F2790" t="s">
        <v>344</v>
      </c>
      <c r="G2790">
        <v>25</v>
      </c>
      <c r="H2790" s="304">
        <v>0.17457180000000003</v>
      </c>
    </row>
    <row r="2791" spans="1:8" x14ac:dyDescent="0.25">
      <c r="A2791" t="s">
        <v>338</v>
      </c>
      <c r="B2791" t="s">
        <v>132</v>
      </c>
      <c r="C2791" t="s">
        <v>132</v>
      </c>
      <c r="D2791" t="s">
        <v>24</v>
      </c>
      <c r="E2791" t="s">
        <v>363</v>
      </c>
      <c r="F2791" t="s">
        <v>345</v>
      </c>
      <c r="G2791">
        <v>25</v>
      </c>
      <c r="H2791" s="304">
        <v>0.17457180000000003</v>
      </c>
    </row>
    <row r="2792" spans="1:8" x14ac:dyDescent="0.25">
      <c r="A2792" t="s">
        <v>338</v>
      </c>
      <c r="B2792" t="s">
        <v>132</v>
      </c>
      <c r="C2792" t="s">
        <v>132</v>
      </c>
      <c r="D2792" t="s">
        <v>24</v>
      </c>
      <c r="E2792" t="s">
        <v>363</v>
      </c>
      <c r="F2792" t="s">
        <v>346</v>
      </c>
      <c r="G2792">
        <v>25</v>
      </c>
      <c r="H2792" s="304">
        <v>0.14799999999999999</v>
      </c>
    </row>
    <row r="2793" spans="1:8" x14ac:dyDescent="0.25">
      <c r="A2793" t="s">
        <v>338</v>
      </c>
      <c r="B2793" t="s">
        <v>132</v>
      </c>
      <c r="C2793" t="s">
        <v>132</v>
      </c>
      <c r="D2793" t="s">
        <v>24</v>
      </c>
      <c r="E2793" t="s">
        <v>363</v>
      </c>
      <c r="F2793" t="s">
        <v>347</v>
      </c>
      <c r="G2793">
        <v>25</v>
      </c>
      <c r="H2793" s="304">
        <v>2.5836626400000003E-2</v>
      </c>
    </row>
    <row r="2794" spans="1:8" x14ac:dyDescent="0.25">
      <c r="A2794" t="s">
        <v>338</v>
      </c>
      <c r="B2794" t="s">
        <v>132</v>
      </c>
      <c r="C2794" t="s">
        <v>132</v>
      </c>
      <c r="D2794" t="s">
        <v>24</v>
      </c>
      <c r="E2794" t="s">
        <v>363</v>
      </c>
      <c r="F2794" t="s">
        <v>348</v>
      </c>
      <c r="G2794">
        <v>25</v>
      </c>
      <c r="H2794" s="304">
        <v>2.5836626400000003E-2</v>
      </c>
    </row>
    <row r="2795" spans="1:8" x14ac:dyDescent="0.25">
      <c r="A2795" t="s">
        <v>338</v>
      </c>
      <c r="B2795" t="s">
        <v>349</v>
      </c>
      <c r="C2795" t="s">
        <v>349</v>
      </c>
      <c r="D2795" t="s">
        <v>87</v>
      </c>
      <c r="E2795" t="s">
        <v>363</v>
      </c>
      <c r="F2795" t="s">
        <v>340</v>
      </c>
      <c r="G2795">
        <v>29</v>
      </c>
      <c r="H2795" s="304">
        <v>2.1240000000000006</v>
      </c>
    </row>
    <row r="2796" spans="1:8" x14ac:dyDescent="0.25">
      <c r="A2796" t="s">
        <v>338</v>
      </c>
      <c r="B2796" t="s">
        <v>349</v>
      </c>
      <c r="C2796" t="s">
        <v>349</v>
      </c>
      <c r="D2796" t="s">
        <v>87</v>
      </c>
      <c r="E2796" t="s">
        <v>363</v>
      </c>
      <c r="F2796" t="s">
        <v>341</v>
      </c>
      <c r="G2796">
        <v>29</v>
      </c>
      <c r="H2796" s="304">
        <v>0.14140654999999999</v>
      </c>
    </row>
    <row r="2797" spans="1:8" x14ac:dyDescent="0.25">
      <c r="A2797" t="s">
        <v>338</v>
      </c>
      <c r="B2797" t="s">
        <v>349</v>
      </c>
      <c r="C2797" t="s">
        <v>349</v>
      </c>
      <c r="D2797" t="s">
        <v>87</v>
      </c>
      <c r="E2797" t="s">
        <v>363</v>
      </c>
      <c r="F2797" t="s">
        <v>342</v>
      </c>
      <c r="G2797">
        <v>29</v>
      </c>
      <c r="H2797" s="304">
        <v>0.72316543199999994</v>
      </c>
    </row>
    <row r="2798" spans="1:8" x14ac:dyDescent="0.25">
      <c r="A2798" t="s">
        <v>338</v>
      </c>
      <c r="B2798" t="s">
        <v>349</v>
      </c>
      <c r="C2798" t="s">
        <v>349</v>
      </c>
      <c r="D2798" t="s">
        <v>87</v>
      </c>
      <c r="E2798" t="s">
        <v>363</v>
      </c>
      <c r="F2798" t="s">
        <v>343</v>
      </c>
      <c r="G2798">
        <v>29</v>
      </c>
      <c r="H2798" s="304">
        <v>1.5422411180000009</v>
      </c>
    </row>
    <row r="2799" spans="1:8" x14ac:dyDescent="0.25">
      <c r="A2799" t="s">
        <v>338</v>
      </c>
      <c r="B2799" t="s">
        <v>349</v>
      </c>
      <c r="C2799" t="s">
        <v>349</v>
      </c>
      <c r="D2799" t="s">
        <v>87</v>
      </c>
      <c r="E2799" t="s">
        <v>363</v>
      </c>
      <c r="F2799" t="s">
        <v>344</v>
      </c>
      <c r="G2799">
        <v>29</v>
      </c>
      <c r="H2799" s="304">
        <v>1.2233195370000003</v>
      </c>
    </row>
    <row r="2800" spans="1:8" x14ac:dyDescent="0.25">
      <c r="A2800" t="s">
        <v>338</v>
      </c>
      <c r="B2800" t="s">
        <v>349</v>
      </c>
      <c r="C2800" t="s">
        <v>349</v>
      </c>
      <c r="D2800" t="s">
        <v>87</v>
      </c>
      <c r="E2800" t="s">
        <v>363</v>
      </c>
      <c r="F2800" t="s">
        <v>345</v>
      </c>
      <c r="G2800">
        <v>29</v>
      </c>
      <c r="H2800" s="304">
        <v>1.2233195370000003</v>
      </c>
    </row>
    <row r="2801" spans="1:8" x14ac:dyDescent="0.25">
      <c r="A2801" t="s">
        <v>338</v>
      </c>
      <c r="B2801" t="s">
        <v>349</v>
      </c>
      <c r="C2801" t="s">
        <v>349</v>
      </c>
      <c r="D2801" t="s">
        <v>87</v>
      </c>
      <c r="E2801" t="s">
        <v>363</v>
      </c>
      <c r="F2801" t="s">
        <v>346</v>
      </c>
      <c r="G2801">
        <v>29</v>
      </c>
      <c r="H2801" s="304">
        <v>0.22500000000000001</v>
      </c>
    </row>
    <row r="2802" spans="1:8" x14ac:dyDescent="0.25">
      <c r="A2802" t="s">
        <v>338</v>
      </c>
      <c r="B2802" t="s">
        <v>349</v>
      </c>
      <c r="C2802" t="s">
        <v>349</v>
      </c>
      <c r="D2802" t="s">
        <v>87</v>
      </c>
      <c r="E2802" t="s">
        <v>363</v>
      </c>
      <c r="F2802" t="s">
        <v>347</v>
      </c>
      <c r="G2802">
        <v>29</v>
      </c>
      <c r="H2802" s="304">
        <v>0.27524689582500006</v>
      </c>
    </row>
    <row r="2803" spans="1:8" x14ac:dyDescent="0.25">
      <c r="A2803" t="s">
        <v>338</v>
      </c>
      <c r="B2803" t="s">
        <v>349</v>
      </c>
      <c r="C2803" t="s">
        <v>349</v>
      </c>
      <c r="D2803" t="s">
        <v>87</v>
      </c>
      <c r="E2803" t="s">
        <v>363</v>
      </c>
      <c r="F2803" t="s">
        <v>348</v>
      </c>
      <c r="G2803">
        <v>29</v>
      </c>
      <c r="H2803" s="304">
        <v>0.27524689582500006</v>
      </c>
    </row>
    <row r="2804" spans="1:8" x14ac:dyDescent="0.25">
      <c r="A2804" t="s">
        <v>338</v>
      </c>
      <c r="B2804" t="s">
        <v>349</v>
      </c>
      <c r="C2804" t="s">
        <v>349</v>
      </c>
      <c r="D2804" t="s">
        <v>27</v>
      </c>
      <c r="E2804" t="s">
        <v>363</v>
      </c>
      <c r="F2804" t="s">
        <v>340</v>
      </c>
      <c r="G2804">
        <v>30</v>
      </c>
      <c r="H2804" s="304">
        <v>1.27152</v>
      </c>
    </row>
    <row r="2805" spans="1:8" x14ac:dyDescent="0.25">
      <c r="A2805" t="s">
        <v>338</v>
      </c>
      <c r="B2805" t="s">
        <v>349</v>
      </c>
      <c r="C2805" t="s">
        <v>349</v>
      </c>
      <c r="D2805" t="s">
        <v>27</v>
      </c>
      <c r="E2805" t="s">
        <v>363</v>
      </c>
      <c r="F2805" t="s">
        <v>341</v>
      </c>
      <c r="G2805">
        <v>30</v>
      </c>
      <c r="H2805" s="304">
        <v>3.5720120000000001E-2</v>
      </c>
    </row>
    <row r="2806" spans="1:8" x14ac:dyDescent="0.25">
      <c r="A2806" t="s">
        <v>338</v>
      </c>
      <c r="B2806" t="s">
        <v>349</v>
      </c>
      <c r="C2806" t="s">
        <v>349</v>
      </c>
      <c r="D2806" t="s">
        <v>27</v>
      </c>
      <c r="E2806" t="s">
        <v>363</v>
      </c>
      <c r="F2806" t="s">
        <v>342</v>
      </c>
      <c r="G2806">
        <v>30</v>
      </c>
      <c r="H2806" s="304">
        <v>0.27131681499999999</v>
      </c>
    </row>
    <row r="2807" spans="1:8" x14ac:dyDescent="0.25">
      <c r="A2807" t="s">
        <v>338</v>
      </c>
      <c r="B2807" t="s">
        <v>349</v>
      </c>
      <c r="C2807" t="s">
        <v>349</v>
      </c>
      <c r="D2807" t="s">
        <v>27</v>
      </c>
      <c r="E2807" t="s">
        <v>363</v>
      </c>
      <c r="F2807" t="s">
        <v>343</v>
      </c>
      <c r="G2807">
        <v>30</v>
      </c>
      <c r="H2807" s="304">
        <v>1.0359233050000001</v>
      </c>
    </row>
    <row r="2808" spans="1:8" x14ac:dyDescent="0.25">
      <c r="A2808" t="s">
        <v>338</v>
      </c>
      <c r="B2808" t="s">
        <v>349</v>
      </c>
      <c r="C2808" t="s">
        <v>349</v>
      </c>
      <c r="D2808" t="s">
        <v>27</v>
      </c>
      <c r="E2808" t="s">
        <v>363</v>
      </c>
      <c r="F2808" t="s">
        <v>344</v>
      </c>
      <c r="G2808">
        <v>30</v>
      </c>
      <c r="H2808" s="304">
        <v>0.86277847919999995</v>
      </c>
    </row>
    <row r="2809" spans="1:8" x14ac:dyDescent="0.25">
      <c r="A2809" t="s">
        <v>338</v>
      </c>
      <c r="B2809" t="s">
        <v>349</v>
      </c>
      <c r="C2809" t="s">
        <v>349</v>
      </c>
      <c r="D2809" t="s">
        <v>27</v>
      </c>
      <c r="E2809" t="s">
        <v>363</v>
      </c>
      <c r="F2809" t="s">
        <v>345</v>
      </c>
      <c r="G2809">
        <v>30</v>
      </c>
      <c r="H2809" s="304">
        <v>0.86277847919999995</v>
      </c>
    </row>
    <row r="2810" spans="1:8" x14ac:dyDescent="0.25">
      <c r="A2810" t="s">
        <v>338</v>
      </c>
      <c r="B2810" t="s">
        <v>349</v>
      </c>
      <c r="C2810" t="s">
        <v>349</v>
      </c>
      <c r="D2810" t="s">
        <v>27</v>
      </c>
      <c r="E2810" t="s">
        <v>363</v>
      </c>
      <c r="F2810" t="s">
        <v>346</v>
      </c>
      <c r="G2810">
        <v>30</v>
      </c>
      <c r="H2810" s="304">
        <v>0.26</v>
      </c>
    </row>
    <row r="2811" spans="1:8" x14ac:dyDescent="0.25">
      <c r="A2811" t="s">
        <v>338</v>
      </c>
      <c r="B2811" t="s">
        <v>349</v>
      </c>
      <c r="C2811" t="s">
        <v>349</v>
      </c>
      <c r="D2811" t="s">
        <v>27</v>
      </c>
      <c r="E2811" t="s">
        <v>363</v>
      </c>
      <c r="F2811" t="s">
        <v>347</v>
      </c>
      <c r="G2811">
        <v>30</v>
      </c>
      <c r="H2811" s="304">
        <v>0.22432240459200001</v>
      </c>
    </row>
    <row r="2812" spans="1:8" x14ac:dyDescent="0.25">
      <c r="A2812" t="s">
        <v>338</v>
      </c>
      <c r="B2812" t="s">
        <v>349</v>
      </c>
      <c r="C2812" t="s">
        <v>349</v>
      </c>
      <c r="D2812" t="s">
        <v>27</v>
      </c>
      <c r="E2812" t="s">
        <v>363</v>
      </c>
      <c r="F2812" t="s">
        <v>348</v>
      </c>
      <c r="G2812">
        <v>30</v>
      </c>
      <c r="H2812" s="304">
        <v>0.22432240459200001</v>
      </c>
    </row>
    <row r="2813" spans="1:8" x14ac:dyDescent="0.25">
      <c r="A2813" t="s">
        <v>338</v>
      </c>
      <c r="B2813" t="s">
        <v>349</v>
      </c>
      <c r="C2813" t="s">
        <v>349</v>
      </c>
      <c r="D2813" t="s">
        <v>28</v>
      </c>
      <c r="E2813" t="s">
        <v>363</v>
      </c>
      <c r="F2813" t="s">
        <v>340</v>
      </c>
      <c r="G2813">
        <v>31</v>
      </c>
      <c r="H2813" s="304">
        <v>0.29632999999999998</v>
      </c>
    </row>
    <row r="2814" spans="1:8" x14ac:dyDescent="0.25">
      <c r="A2814" t="s">
        <v>338</v>
      </c>
      <c r="B2814" t="s">
        <v>349</v>
      </c>
      <c r="C2814" t="s">
        <v>349</v>
      </c>
      <c r="D2814" t="s">
        <v>28</v>
      </c>
      <c r="E2814" t="s">
        <v>363</v>
      </c>
      <c r="F2814" t="s">
        <v>341</v>
      </c>
      <c r="G2814">
        <v>31</v>
      </c>
      <c r="H2814" s="304">
        <v>0.14798436400000001</v>
      </c>
    </row>
    <row r="2815" spans="1:8" x14ac:dyDescent="0.25">
      <c r="A2815" t="s">
        <v>338</v>
      </c>
      <c r="B2815" t="s">
        <v>349</v>
      </c>
      <c r="C2815" t="s">
        <v>349</v>
      </c>
      <c r="D2815" t="s">
        <v>28</v>
      </c>
      <c r="E2815" t="s">
        <v>363</v>
      </c>
      <c r="F2815" t="s">
        <v>342</v>
      </c>
      <c r="G2815">
        <v>31</v>
      </c>
      <c r="H2815" s="304">
        <v>2.7786399999999995E-4</v>
      </c>
    </row>
    <row r="2816" spans="1:8" x14ac:dyDescent="0.25">
      <c r="A2816" t="s">
        <v>338</v>
      </c>
      <c r="B2816" t="s">
        <v>349</v>
      </c>
      <c r="C2816" t="s">
        <v>349</v>
      </c>
      <c r="D2816" t="s">
        <v>28</v>
      </c>
      <c r="E2816" t="s">
        <v>363</v>
      </c>
      <c r="F2816" t="s">
        <v>343</v>
      </c>
      <c r="G2816">
        <v>31</v>
      </c>
      <c r="H2816" s="304">
        <v>0.44403649999999995</v>
      </c>
    </row>
    <row r="2817" spans="1:8" x14ac:dyDescent="0.25">
      <c r="A2817" t="s">
        <v>338</v>
      </c>
      <c r="B2817" t="s">
        <v>349</v>
      </c>
      <c r="C2817" t="s">
        <v>349</v>
      </c>
      <c r="D2817" t="s">
        <v>28</v>
      </c>
      <c r="E2817" t="s">
        <v>363</v>
      </c>
      <c r="F2817" t="s">
        <v>344</v>
      </c>
      <c r="G2817">
        <v>31</v>
      </c>
      <c r="H2817" s="304">
        <v>0.43987122035999993</v>
      </c>
    </row>
    <row r="2818" spans="1:8" x14ac:dyDescent="0.25">
      <c r="A2818" t="s">
        <v>338</v>
      </c>
      <c r="B2818" t="s">
        <v>349</v>
      </c>
      <c r="C2818" t="s">
        <v>349</v>
      </c>
      <c r="D2818" t="s">
        <v>28</v>
      </c>
      <c r="E2818" t="s">
        <v>363</v>
      </c>
      <c r="F2818" t="s">
        <v>345</v>
      </c>
      <c r="G2818">
        <v>31</v>
      </c>
      <c r="H2818" s="304">
        <v>0.29355027960376862</v>
      </c>
    </row>
    <row r="2819" spans="1:8" x14ac:dyDescent="0.25">
      <c r="A2819" t="s">
        <v>338</v>
      </c>
      <c r="B2819" t="s">
        <v>349</v>
      </c>
      <c r="C2819" t="s">
        <v>349</v>
      </c>
      <c r="D2819" t="s">
        <v>28</v>
      </c>
      <c r="E2819" t="s">
        <v>363</v>
      </c>
      <c r="F2819" t="s">
        <v>346</v>
      </c>
      <c r="G2819">
        <v>31</v>
      </c>
      <c r="H2819" s="304">
        <v>0.35</v>
      </c>
    </row>
    <row r="2820" spans="1:8" x14ac:dyDescent="0.25">
      <c r="A2820" t="s">
        <v>338</v>
      </c>
      <c r="B2820" t="s">
        <v>349</v>
      </c>
      <c r="C2820" t="s">
        <v>349</v>
      </c>
      <c r="D2820" t="s">
        <v>28</v>
      </c>
      <c r="E2820" t="s">
        <v>363</v>
      </c>
      <c r="F2820" t="s">
        <v>347</v>
      </c>
      <c r="G2820">
        <v>31</v>
      </c>
      <c r="H2820" s="304">
        <v>0.15395492712599995</v>
      </c>
    </row>
    <row r="2821" spans="1:8" x14ac:dyDescent="0.25">
      <c r="A2821" t="s">
        <v>338</v>
      </c>
      <c r="B2821" t="s">
        <v>349</v>
      </c>
      <c r="C2821" t="s">
        <v>349</v>
      </c>
      <c r="D2821" t="s">
        <v>28</v>
      </c>
      <c r="E2821" t="s">
        <v>363</v>
      </c>
      <c r="F2821" t="s">
        <v>348</v>
      </c>
      <c r="G2821">
        <v>31</v>
      </c>
      <c r="H2821" s="304">
        <v>0.10274259786131901</v>
      </c>
    </row>
    <row r="2822" spans="1:8" x14ac:dyDescent="0.25">
      <c r="A2822" t="s">
        <v>338</v>
      </c>
      <c r="B2822" t="s">
        <v>349</v>
      </c>
      <c r="C2822" t="s">
        <v>349</v>
      </c>
      <c r="D2822" t="s">
        <v>29</v>
      </c>
      <c r="E2822" t="s">
        <v>363</v>
      </c>
      <c r="F2822" t="s">
        <v>340</v>
      </c>
      <c r="G2822">
        <v>32</v>
      </c>
      <c r="H2822" s="304">
        <v>0.75148999999999999</v>
      </c>
    </row>
    <row r="2823" spans="1:8" x14ac:dyDescent="0.25">
      <c r="A2823" t="s">
        <v>338</v>
      </c>
      <c r="B2823" t="s">
        <v>349</v>
      </c>
      <c r="C2823" t="s">
        <v>349</v>
      </c>
      <c r="D2823" t="s">
        <v>29</v>
      </c>
      <c r="E2823" t="s">
        <v>363</v>
      </c>
      <c r="F2823" t="s">
        <v>341</v>
      </c>
      <c r="G2823">
        <v>32</v>
      </c>
      <c r="H2823" s="304">
        <v>0.32835547300000001</v>
      </c>
    </row>
    <row r="2824" spans="1:8" x14ac:dyDescent="0.25">
      <c r="A2824" t="s">
        <v>338</v>
      </c>
      <c r="B2824" t="s">
        <v>349</v>
      </c>
      <c r="C2824" t="s">
        <v>349</v>
      </c>
      <c r="D2824" t="s">
        <v>29</v>
      </c>
      <c r="E2824" t="s">
        <v>363</v>
      </c>
      <c r="F2824" t="s">
        <v>342</v>
      </c>
      <c r="G2824">
        <v>32</v>
      </c>
      <c r="H2824" s="304">
        <v>3.1937428000000004E-2</v>
      </c>
    </row>
    <row r="2825" spans="1:8" x14ac:dyDescent="0.25">
      <c r="A2825" t="s">
        <v>338</v>
      </c>
      <c r="B2825" t="s">
        <v>349</v>
      </c>
      <c r="C2825" t="s">
        <v>349</v>
      </c>
      <c r="D2825" t="s">
        <v>29</v>
      </c>
      <c r="E2825" t="s">
        <v>363</v>
      </c>
      <c r="F2825" t="s">
        <v>343</v>
      </c>
      <c r="G2825">
        <v>32</v>
      </c>
      <c r="H2825" s="304">
        <v>1.0479080450000002</v>
      </c>
    </row>
    <row r="2826" spans="1:8" x14ac:dyDescent="0.25">
      <c r="A2826" t="s">
        <v>338</v>
      </c>
      <c r="B2826" t="s">
        <v>349</v>
      </c>
      <c r="C2826" t="s">
        <v>349</v>
      </c>
      <c r="D2826" t="s">
        <v>29</v>
      </c>
      <c r="E2826" t="s">
        <v>363</v>
      </c>
      <c r="F2826" t="s">
        <v>344</v>
      </c>
      <c r="G2826">
        <v>32</v>
      </c>
      <c r="H2826" s="304">
        <v>0.53093222082417557</v>
      </c>
    </row>
    <row r="2827" spans="1:8" x14ac:dyDescent="0.25">
      <c r="A2827" t="s">
        <v>338</v>
      </c>
      <c r="B2827" t="s">
        <v>349</v>
      </c>
      <c r="C2827" t="s">
        <v>349</v>
      </c>
      <c r="D2827" t="s">
        <v>29</v>
      </c>
      <c r="E2827" t="s">
        <v>363</v>
      </c>
      <c r="F2827" t="s">
        <v>345</v>
      </c>
      <c r="G2827">
        <v>32</v>
      </c>
      <c r="H2827" s="304">
        <v>0.3807493000277134</v>
      </c>
    </row>
    <row r="2828" spans="1:8" x14ac:dyDescent="0.25">
      <c r="A2828" t="s">
        <v>338</v>
      </c>
      <c r="B2828" t="s">
        <v>349</v>
      </c>
      <c r="C2828" t="s">
        <v>349</v>
      </c>
      <c r="D2828" t="s">
        <v>29</v>
      </c>
      <c r="E2828" t="s">
        <v>363</v>
      </c>
      <c r="F2828" t="s">
        <v>346</v>
      </c>
      <c r="G2828">
        <v>32</v>
      </c>
      <c r="H2828" s="304">
        <v>0.25</v>
      </c>
    </row>
    <row r="2829" spans="1:8" x14ac:dyDescent="0.25">
      <c r="A2829" t="s">
        <v>338</v>
      </c>
      <c r="B2829" t="s">
        <v>349</v>
      </c>
      <c r="C2829" t="s">
        <v>349</v>
      </c>
      <c r="D2829" t="s">
        <v>29</v>
      </c>
      <c r="E2829" t="s">
        <v>363</v>
      </c>
      <c r="F2829" t="s">
        <v>347</v>
      </c>
      <c r="G2829">
        <v>32</v>
      </c>
      <c r="H2829" s="304">
        <v>0.13273305520604389</v>
      </c>
    </row>
    <row r="2830" spans="1:8" x14ac:dyDescent="0.25">
      <c r="A2830" t="s">
        <v>338</v>
      </c>
      <c r="B2830" t="s">
        <v>349</v>
      </c>
      <c r="C2830" t="s">
        <v>349</v>
      </c>
      <c r="D2830" t="s">
        <v>29</v>
      </c>
      <c r="E2830" t="s">
        <v>363</v>
      </c>
      <c r="F2830" t="s">
        <v>348</v>
      </c>
      <c r="G2830">
        <v>32</v>
      </c>
      <c r="H2830" s="304">
        <v>9.518732500692835E-2</v>
      </c>
    </row>
    <row r="2831" spans="1:8" x14ac:dyDescent="0.25">
      <c r="A2831" t="s">
        <v>146</v>
      </c>
      <c r="B2831" t="s">
        <v>350</v>
      </c>
      <c r="C2831" t="s">
        <v>351</v>
      </c>
      <c r="D2831" t="s">
        <v>33</v>
      </c>
      <c r="E2831" t="s">
        <v>363</v>
      </c>
      <c r="F2831" t="s">
        <v>340</v>
      </c>
      <c r="G2831">
        <v>40</v>
      </c>
      <c r="H2831" s="304">
        <v>0.82046517131999963</v>
      </c>
    </row>
    <row r="2832" spans="1:8" x14ac:dyDescent="0.25">
      <c r="A2832" t="s">
        <v>146</v>
      </c>
      <c r="B2832" t="s">
        <v>350</v>
      </c>
      <c r="C2832" t="s">
        <v>351</v>
      </c>
      <c r="D2832" t="s">
        <v>33</v>
      </c>
      <c r="E2832" t="s">
        <v>363</v>
      </c>
      <c r="F2832" t="s">
        <v>343</v>
      </c>
      <c r="G2832">
        <v>40</v>
      </c>
      <c r="H2832" s="304">
        <v>0.82046517131999963</v>
      </c>
    </row>
    <row r="2833" spans="1:8" x14ac:dyDescent="0.25">
      <c r="A2833" t="s">
        <v>146</v>
      </c>
      <c r="B2833" t="s">
        <v>350</v>
      </c>
      <c r="C2833" t="s">
        <v>351</v>
      </c>
      <c r="D2833" t="s">
        <v>33</v>
      </c>
      <c r="E2833" t="s">
        <v>363</v>
      </c>
      <c r="F2833" t="s">
        <v>344</v>
      </c>
      <c r="G2833">
        <v>40</v>
      </c>
      <c r="H2833" s="304">
        <v>0.80405586789359962</v>
      </c>
    </row>
    <row r="2834" spans="1:8" x14ac:dyDescent="0.25">
      <c r="A2834" t="s">
        <v>146</v>
      </c>
      <c r="B2834" t="s">
        <v>350</v>
      </c>
      <c r="C2834" t="s">
        <v>351</v>
      </c>
      <c r="D2834" t="s">
        <v>33</v>
      </c>
      <c r="E2834" t="s">
        <v>363</v>
      </c>
      <c r="F2834" t="s">
        <v>345</v>
      </c>
      <c r="G2834">
        <v>40</v>
      </c>
      <c r="H2834" s="304">
        <v>0.80405586789359962</v>
      </c>
    </row>
    <row r="2835" spans="1:8" x14ac:dyDescent="0.25">
      <c r="A2835" t="s">
        <v>146</v>
      </c>
      <c r="B2835" t="s">
        <v>350</v>
      </c>
      <c r="C2835" t="s">
        <v>351</v>
      </c>
      <c r="D2835" t="s">
        <v>33</v>
      </c>
      <c r="E2835" t="s">
        <v>363</v>
      </c>
      <c r="F2835" t="s">
        <v>346</v>
      </c>
      <c r="G2835">
        <v>40</v>
      </c>
      <c r="H2835" s="304">
        <v>0.43</v>
      </c>
    </row>
    <row r="2836" spans="1:8" x14ac:dyDescent="0.25">
      <c r="A2836" t="s">
        <v>146</v>
      </c>
      <c r="B2836" t="s">
        <v>350</v>
      </c>
      <c r="C2836" t="s">
        <v>351</v>
      </c>
      <c r="D2836" t="s">
        <v>33</v>
      </c>
      <c r="E2836" t="s">
        <v>363</v>
      </c>
      <c r="F2836" t="s">
        <v>347</v>
      </c>
      <c r="G2836">
        <v>40</v>
      </c>
      <c r="H2836" s="304">
        <v>0.34574402319424785</v>
      </c>
    </row>
    <row r="2837" spans="1:8" x14ac:dyDescent="0.25">
      <c r="A2837" t="s">
        <v>146</v>
      </c>
      <c r="B2837" t="s">
        <v>350</v>
      </c>
      <c r="C2837" t="s">
        <v>351</v>
      </c>
      <c r="D2837" t="s">
        <v>33</v>
      </c>
      <c r="E2837" t="s">
        <v>363</v>
      </c>
      <c r="F2837" t="s">
        <v>348</v>
      </c>
      <c r="G2837">
        <v>40</v>
      </c>
      <c r="H2837" s="304">
        <v>0.34574402319424785</v>
      </c>
    </row>
    <row r="2838" spans="1:8" x14ac:dyDescent="0.25">
      <c r="A2838" t="s">
        <v>146</v>
      </c>
      <c r="B2838" t="s">
        <v>350</v>
      </c>
      <c r="C2838" t="s">
        <v>351</v>
      </c>
      <c r="D2838" t="s">
        <v>34</v>
      </c>
      <c r="E2838" t="s">
        <v>363</v>
      </c>
      <c r="F2838" t="s">
        <v>340</v>
      </c>
      <c r="G2838">
        <v>41</v>
      </c>
      <c r="H2838" s="304">
        <v>9.0491895491298191</v>
      </c>
    </row>
    <row r="2839" spans="1:8" x14ac:dyDescent="0.25">
      <c r="A2839" t="s">
        <v>146</v>
      </c>
      <c r="B2839" t="s">
        <v>350</v>
      </c>
      <c r="C2839" t="s">
        <v>351</v>
      </c>
      <c r="D2839" t="s">
        <v>34</v>
      </c>
      <c r="E2839" t="s">
        <v>363</v>
      </c>
      <c r="F2839" t="s">
        <v>342</v>
      </c>
      <c r="G2839">
        <v>41</v>
      </c>
      <c r="H2839" s="304">
        <v>0.68585266</v>
      </c>
    </row>
    <row r="2840" spans="1:8" x14ac:dyDescent="0.25">
      <c r="A2840" t="s">
        <v>146</v>
      </c>
      <c r="B2840" t="s">
        <v>350</v>
      </c>
      <c r="C2840" t="s">
        <v>351</v>
      </c>
      <c r="D2840" t="s">
        <v>34</v>
      </c>
      <c r="E2840" t="s">
        <v>363</v>
      </c>
      <c r="F2840" t="s">
        <v>343</v>
      </c>
      <c r="G2840">
        <v>41</v>
      </c>
      <c r="H2840" s="304">
        <v>8.363336889129819</v>
      </c>
    </row>
    <row r="2841" spans="1:8" x14ac:dyDescent="0.25">
      <c r="A2841" t="s">
        <v>146</v>
      </c>
      <c r="B2841" t="s">
        <v>350</v>
      </c>
      <c r="C2841" t="s">
        <v>351</v>
      </c>
      <c r="D2841" t="s">
        <v>34</v>
      </c>
      <c r="E2841" t="s">
        <v>363</v>
      </c>
      <c r="F2841" t="s">
        <v>344</v>
      </c>
      <c r="G2841">
        <v>41</v>
      </c>
      <c r="H2841" s="304">
        <v>8.1960701513472216</v>
      </c>
    </row>
    <row r="2842" spans="1:8" x14ac:dyDescent="0.25">
      <c r="A2842" t="s">
        <v>146</v>
      </c>
      <c r="B2842" t="s">
        <v>350</v>
      </c>
      <c r="C2842" t="s">
        <v>351</v>
      </c>
      <c r="D2842" t="s">
        <v>34</v>
      </c>
      <c r="E2842" t="s">
        <v>363</v>
      </c>
      <c r="F2842" t="s">
        <v>345</v>
      </c>
      <c r="G2842">
        <v>41</v>
      </c>
      <c r="H2842" s="304">
        <v>0</v>
      </c>
    </row>
    <row r="2843" spans="1:8" x14ac:dyDescent="0.25">
      <c r="A2843" t="s">
        <v>146</v>
      </c>
      <c r="B2843" t="s">
        <v>350</v>
      </c>
      <c r="C2843" t="s">
        <v>351</v>
      </c>
      <c r="D2843" t="s">
        <v>34</v>
      </c>
      <c r="E2843" t="s">
        <v>363</v>
      </c>
      <c r="F2843" t="s">
        <v>346</v>
      </c>
      <c r="G2843">
        <v>41</v>
      </c>
      <c r="H2843" s="304">
        <v>0.45500000000000002</v>
      </c>
    </row>
    <row r="2844" spans="1:8" x14ac:dyDescent="0.25">
      <c r="A2844" t="s">
        <v>146</v>
      </c>
      <c r="B2844" t="s">
        <v>350</v>
      </c>
      <c r="C2844" t="s">
        <v>351</v>
      </c>
      <c r="D2844" t="s">
        <v>34</v>
      </c>
      <c r="E2844" t="s">
        <v>363</v>
      </c>
      <c r="F2844" t="s">
        <v>347</v>
      </c>
      <c r="G2844">
        <v>41</v>
      </c>
      <c r="H2844" s="304">
        <v>3.729211918862986</v>
      </c>
    </row>
    <row r="2845" spans="1:8" x14ac:dyDescent="0.25">
      <c r="A2845" t="s">
        <v>146</v>
      </c>
      <c r="B2845" t="s">
        <v>350</v>
      </c>
      <c r="C2845" t="s">
        <v>351</v>
      </c>
      <c r="D2845" t="s">
        <v>34</v>
      </c>
      <c r="E2845" t="s">
        <v>363</v>
      </c>
      <c r="F2845" t="s">
        <v>348</v>
      </c>
      <c r="G2845">
        <v>41</v>
      </c>
      <c r="H2845" s="304">
        <v>0</v>
      </c>
    </row>
    <row r="2846" spans="1:8" x14ac:dyDescent="0.25">
      <c r="A2846" t="s">
        <v>146</v>
      </c>
      <c r="B2846" t="s">
        <v>350</v>
      </c>
      <c r="C2846" t="s">
        <v>351</v>
      </c>
      <c r="D2846" t="s">
        <v>35</v>
      </c>
      <c r="E2846" t="s">
        <v>363</v>
      </c>
      <c r="F2846" t="s">
        <v>341</v>
      </c>
      <c r="G2846">
        <v>42</v>
      </c>
      <c r="H2846" s="304">
        <v>16.713473712999999</v>
      </c>
    </row>
    <row r="2847" spans="1:8" x14ac:dyDescent="0.25">
      <c r="A2847" t="s">
        <v>146</v>
      </c>
      <c r="B2847" t="s">
        <v>350</v>
      </c>
      <c r="C2847" t="s">
        <v>351</v>
      </c>
      <c r="D2847" t="s">
        <v>35</v>
      </c>
      <c r="E2847" t="s">
        <v>363</v>
      </c>
      <c r="F2847" t="s">
        <v>343</v>
      </c>
      <c r="G2847">
        <v>42</v>
      </c>
      <c r="H2847" s="304">
        <v>16.713473712999999</v>
      </c>
    </row>
    <row r="2848" spans="1:8" x14ac:dyDescent="0.25">
      <c r="A2848" t="s">
        <v>146</v>
      </c>
      <c r="B2848" t="s">
        <v>350</v>
      </c>
      <c r="C2848" t="s">
        <v>351</v>
      </c>
      <c r="D2848" t="s">
        <v>35</v>
      </c>
      <c r="E2848" t="s">
        <v>363</v>
      </c>
      <c r="F2848" t="s">
        <v>344</v>
      </c>
      <c r="G2848">
        <v>42</v>
      </c>
      <c r="H2848" s="304">
        <v>16.713473712999999</v>
      </c>
    </row>
    <row r="2849" spans="1:8" x14ac:dyDescent="0.25">
      <c r="A2849" t="s">
        <v>146</v>
      </c>
      <c r="B2849" t="s">
        <v>350</v>
      </c>
      <c r="C2849" t="s">
        <v>351</v>
      </c>
      <c r="D2849" t="s">
        <v>35</v>
      </c>
      <c r="E2849" t="s">
        <v>363</v>
      </c>
      <c r="F2849" t="s">
        <v>345</v>
      </c>
      <c r="G2849">
        <v>42</v>
      </c>
      <c r="H2849" s="304">
        <v>0</v>
      </c>
    </row>
    <row r="2850" spans="1:8" x14ac:dyDescent="0.25">
      <c r="A2850" t="s">
        <v>146</v>
      </c>
      <c r="B2850" t="s">
        <v>350</v>
      </c>
      <c r="C2850" t="s">
        <v>351</v>
      </c>
      <c r="D2850" t="s">
        <v>35</v>
      </c>
      <c r="E2850" t="s">
        <v>363</v>
      </c>
      <c r="F2850" t="s">
        <v>346</v>
      </c>
      <c r="G2850">
        <v>42</v>
      </c>
      <c r="H2850" s="304">
        <v>0.45500000000000002</v>
      </c>
    </row>
    <row r="2851" spans="1:8" x14ac:dyDescent="0.25">
      <c r="A2851" t="s">
        <v>146</v>
      </c>
      <c r="B2851" t="s">
        <v>350</v>
      </c>
      <c r="C2851" t="s">
        <v>351</v>
      </c>
      <c r="D2851" t="s">
        <v>35</v>
      </c>
      <c r="E2851" t="s">
        <v>363</v>
      </c>
      <c r="F2851" t="s">
        <v>347</v>
      </c>
      <c r="G2851">
        <v>42</v>
      </c>
      <c r="H2851" s="304">
        <v>7.604630539415</v>
      </c>
    </row>
    <row r="2852" spans="1:8" x14ac:dyDescent="0.25">
      <c r="A2852" t="s">
        <v>146</v>
      </c>
      <c r="B2852" t="s">
        <v>350</v>
      </c>
      <c r="C2852" t="s">
        <v>351</v>
      </c>
      <c r="D2852" t="s">
        <v>35</v>
      </c>
      <c r="E2852" t="s">
        <v>363</v>
      </c>
      <c r="F2852" t="s">
        <v>348</v>
      </c>
      <c r="G2852">
        <v>42</v>
      </c>
      <c r="H2852" s="304">
        <v>0</v>
      </c>
    </row>
    <row r="2853" spans="1:8" x14ac:dyDescent="0.25">
      <c r="A2853" t="s">
        <v>146</v>
      </c>
      <c r="B2853" t="s">
        <v>350</v>
      </c>
      <c r="C2853" t="s">
        <v>351</v>
      </c>
      <c r="D2853" t="s">
        <v>89</v>
      </c>
      <c r="E2853" t="s">
        <v>363</v>
      </c>
      <c r="F2853" t="s">
        <v>340</v>
      </c>
      <c r="G2853">
        <v>43</v>
      </c>
      <c r="H2853" s="304">
        <v>0.3</v>
      </c>
    </row>
    <row r="2854" spans="1:8" x14ac:dyDescent="0.25">
      <c r="A2854" t="s">
        <v>146</v>
      </c>
      <c r="B2854" t="s">
        <v>350</v>
      </c>
      <c r="C2854" t="s">
        <v>351</v>
      </c>
      <c r="D2854" t="s">
        <v>89</v>
      </c>
      <c r="E2854" t="s">
        <v>363</v>
      </c>
      <c r="F2854" t="s">
        <v>343</v>
      </c>
      <c r="G2854">
        <v>43</v>
      </c>
      <c r="H2854" s="304">
        <v>0.3</v>
      </c>
    </row>
    <row r="2855" spans="1:8" x14ac:dyDescent="0.25">
      <c r="A2855" t="s">
        <v>146</v>
      </c>
      <c r="B2855" t="s">
        <v>350</v>
      </c>
      <c r="C2855" t="s">
        <v>351</v>
      </c>
      <c r="D2855" t="s">
        <v>89</v>
      </c>
      <c r="E2855" t="s">
        <v>363</v>
      </c>
      <c r="F2855" t="s">
        <v>344</v>
      </c>
      <c r="G2855">
        <v>43</v>
      </c>
      <c r="H2855" s="304">
        <v>0.3</v>
      </c>
    </row>
    <row r="2856" spans="1:8" x14ac:dyDescent="0.25">
      <c r="A2856" t="s">
        <v>146</v>
      </c>
      <c r="B2856" t="s">
        <v>350</v>
      </c>
      <c r="C2856" t="s">
        <v>351</v>
      </c>
      <c r="D2856" t="s">
        <v>89</v>
      </c>
      <c r="E2856" t="s">
        <v>363</v>
      </c>
      <c r="F2856" t="s">
        <v>345</v>
      </c>
      <c r="G2856">
        <v>43</v>
      </c>
      <c r="H2856" s="304">
        <v>0</v>
      </c>
    </row>
    <row r="2857" spans="1:8" x14ac:dyDescent="0.25">
      <c r="A2857" t="s">
        <v>146</v>
      </c>
      <c r="B2857" t="s">
        <v>350</v>
      </c>
      <c r="C2857" t="s">
        <v>351</v>
      </c>
      <c r="D2857" t="s">
        <v>89</v>
      </c>
      <c r="E2857" t="s">
        <v>363</v>
      </c>
      <c r="F2857" t="s">
        <v>346</v>
      </c>
      <c r="G2857">
        <v>43</v>
      </c>
      <c r="H2857" s="304">
        <v>0.625</v>
      </c>
    </row>
    <row r="2858" spans="1:8" x14ac:dyDescent="0.25">
      <c r="A2858" t="s">
        <v>146</v>
      </c>
      <c r="B2858" t="s">
        <v>350</v>
      </c>
      <c r="C2858" t="s">
        <v>351</v>
      </c>
      <c r="D2858" t="s">
        <v>89</v>
      </c>
      <c r="E2858" t="s">
        <v>363</v>
      </c>
      <c r="F2858" t="s">
        <v>347</v>
      </c>
      <c r="G2858">
        <v>43</v>
      </c>
      <c r="H2858" s="304">
        <v>0.1875</v>
      </c>
    </row>
    <row r="2859" spans="1:8" x14ac:dyDescent="0.25">
      <c r="A2859" t="s">
        <v>146</v>
      </c>
      <c r="B2859" t="s">
        <v>350</v>
      </c>
      <c r="C2859" t="s">
        <v>351</v>
      </c>
      <c r="D2859" t="s">
        <v>89</v>
      </c>
      <c r="E2859" t="s">
        <v>363</v>
      </c>
      <c r="F2859" t="s">
        <v>348</v>
      </c>
      <c r="G2859">
        <v>43</v>
      </c>
      <c r="H2859" s="304">
        <v>0</v>
      </c>
    </row>
    <row r="2860" spans="1:8" x14ac:dyDescent="0.25">
      <c r="A2860" t="s">
        <v>146</v>
      </c>
      <c r="B2860" t="s">
        <v>350</v>
      </c>
      <c r="C2860" t="s">
        <v>351</v>
      </c>
      <c r="D2860" t="s">
        <v>89</v>
      </c>
      <c r="E2860" t="s">
        <v>363</v>
      </c>
      <c r="F2860" t="s">
        <v>360</v>
      </c>
      <c r="G2860">
        <v>43</v>
      </c>
      <c r="H2860" s="304">
        <v>0</v>
      </c>
    </row>
    <row r="2861" spans="1:8" x14ac:dyDescent="0.25">
      <c r="A2861" t="s">
        <v>146</v>
      </c>
      <c r="B2861" t="s">
        <v>350</v>
      </c>
      <c r="C2861" t="s">
        <v>351</v>
      </c>
      <c r="D2861" t="s">
        <v>89</v>
      </c>
      <c r="E2861" t="s">
        <v>363</v>
      </c>
      <c r="F2861" t="s">
        <v>361</v>
      </c>
      <c r="G2861">
        <v>43</v>
      </c>
      <c r="H2861" s="304">
        <v>0</v>
      </c>
    </row>
    <row r="2862" spans="1:8" x14ac:dyDescent="0.25">
      <c r="A2862" t="s">
        <v>146</v>
      </c>
      <c r="B2862" t="s">
        <v>350</v>
      </c>
      <c r="C2862" t="s">
        <v>352</v>
      </c>
      <c r="D2862" t="s">
        <v>38</v>
      </c>
      <c r="E2862" t="s">
        <v>363</v>
      </c>
      <c r="F2862" t="s">
        <v>340</v>
      </c>
      <c r="G2862">
        <v>47</v>
      </c>
      <c r="H2862" s="304">
        <v>9.9239927743831782</v>
      </c>
    </row>
    <row r="2863" spans="1:8" x14ac:dyDescent="0.25">
      <c r="A2863" t="s">
        <v>146</v>
      </c>
      <c r="B2863" t="s">
        <v>350</v>
      </c>
      <c r="C2863" t="s">
        <v>352</v>
      </c>
      <c r="D2863" t="s">
        <v>38</v>
      </c>
      <c r="E2863" t="s">
        <v>363</v>
      </c>
      <c r="F2863" t="s">
        <v>342</v>
      </c>
      <c r="G2863">
        <v>47</v>
      </c>
      <c r="H2863" s="304">
        <v>0.61510918299999995</v>
      </c>
    </row>
    <row r="2864" spans="1:8" x14ac:dyDescent="0.25">
      <c r="A2864" t="s">
        <v>146</v>
      </c>
      <c r="B2864" t="s">
        <v>350</v>
      </c>
      <c r="C2864" t="s">
        <v>352</v>
      </c>
      <c r="D2864" t="s">
        <v>38</v>
      </c>
      <c r="E2864" t="s">
        <v>363</v>
      </c>
      <c r="F2864" t="s">
        <v>343</v>
      </c>
      <c r="G2864">
        <v>47</v>
      </c>
      <c r="H2864" s="304">
        <v>9.3088835913831787</v>
      </c>
    </row>
    <row r="2865" spans="1:8" x14ac:dyDescent="0.25">
      <c r="A2865" t="s">
        <v>146</v>
      </c>
      <c r="B2865" t="s">
        <v>350</v>
      </c>
      <c r="C2865" t="s">
        <v>352</v>
      </c>
      <c r="D2865" t="s">
        <v>38</v>
      </c>
      <c r="E2865" t="s">
        <v>363</v>
      </c>
      <c r="F2865" t="s">
        <v>344</v>
      </c>
      <c r="G2865">
        <v>47</v>
      </c>
      <c r="H2865" s="304">
        <v>9.3088835913831787</v>
      </c>
    </row>
    <row r="2866" spans="1:8" x14ac:dyDescent="0.25">
      <c r="A2866" t="s">
        <v>146</v>
      </c>
      <c r="B2866" t="s">
        <v>350</v>
      </c>
      <c r="C2866" t="s">
        <v>352</v>
      </c>
      <c r="D2866" t="s">
        <v>38</v>
      </c>
      <c r="E2866" t="s">
        <v>363</v>
      </c>
      <c r="F2866" t="s">
        <v>345</v>
      </c>
      <c r="G2866">
        <v>47</v>
      </c>
      <c r="H2866" s="304">
        <v>9.3088835913831787</v>
      </c>
    </row>
    <row r="2867" spans="1:8" x14ac:dyDescent="0.25">
      <c r="A2867" t="s">
        <v>146</v>
      </c>
      <c r="B2867" t="s">
        <v>350</v>
      </c>
      <c r="C2867" t="s">
        <v>352</v>
      </c>
      <c r="D2867" t="s">
        <v>38</v>
      </c>
      <c r="E2867" t="s">
        <v>363</v>
      </c>
      <c r="F2867" t="s">
        <v>346</v>
      </c>
      <c r="G2867">
        <v>47</v>
      </c>
      <c r="H2867" s="304">
        <v>0.33</v>
      </c>
    </row>
    <row r="2868" spans="1:8" x14ac:dyDescent="0.25">
      <c r="A2868" t="s">
        <v>146</v>
      </c>
      <c r="B2868" t="s">
        <v>350</v>
      </c>
      <c r="C2868" t="s">
        <v>352</v>
      </c>
      <c r="D2868" t="s">
        <v>38</v>
      </c>
      <c r="E2868" t="s">
        <v>363</v>
      </c>
      <c r="F2868" t="s">
        <v>347</v>
      </c>
      <c r="G2868">
        <v>47</v>
      </c>
      <c r="H2868" s="304">
        <v>3.0719315851564493</v>
      </c>
    </row>
    <row r="2869" spans="1:8" x14ac:dyDescent="0.25">
      <c r="A2869" t="s">
        <v>146</v>
      </c>
      <c r="B2869" t="s">
        <v>350</v>
      </c>
      <c r="C2869" t="s">
        <v>352</v>
      </c>
      <c r="D2869" t="s">
        <v>38</v>
      </c>
      <c r="E2869" t="s">
        <v>363</v>
      </c>
      <c r="F2869" t="s">
        <v>348</v>
      </c>
      <c r="G2869">
        <v>47</v>
      </c>
      <c r="H2869" s="304">
        <v>3.0719315851564493</v>
      </c>
    </row>
    <row r="2870" spans="1:8" x14ac:dyDescent="0.25">
      <c r="A2870" t="s">
        <v>146</v>
      </c>
      <c r="B2870" t="s">
        <v>350</v>
      </c>
      <c r="C2870" t="s">
        <v>352</v>
      </c>
      <c r="D2870" t="s">
        <v>39</v>
      </c>
      <c r="E2870" t="s">
        <v>363</v>
      </c>
      <c r="F2870" t="s">
        <v>340</v>
      </c>
      <c r="G2870">
        <v>48</v>
      </c>
      <c r="H2870" s="304">
        <v>2.2963126834697984</v>
      </c>
    </row>
    <row r="2871" spans="1:8" x14ac:dyDescent="0.25">
      <c r="A2871" t="s">
        <v>146</v>
      </c>
      <c r="B2871" t="s">
        <v>350</v>
      </c>
      <c r="C2871" t="s">
        <v>352</v>
      </c>
      <c r="D2871" t="s">
        <v>39</v>
      </c>
      <c r="E2871" t="s">
        <v>363</v>
      </c>
      <c r="F2871" t="s">
        <v>343</v>
      </c>
      <c r="G2871">
        <v>48</v>
      </c>
      <c r="H2871" s="304">
        <v>2.2963126834697984</v>
      </c>
    </row>
    <row r="2872" spans="1:8" x14ac:dyDescent="0.25">
      <c r="A2872" t="s">
        <v>146</v>
      </c>
      <c r="B2872" t="s">
        <v>350</v>
      </c>
      <c r="C2872" t="s">
        <v>352</v>
      </c>
      <c r="D2872" t="s">
        <v>39</v>
      </c>
      <c r="E2872" t="s">
        <v>363</v>
      </c>
      <c r="F2872" t="s">
        <v>344</v>
      </c>
      <c r="G2872">
        <v>48</v>
      </c>
      <c r="H2872" s="304">
        <v>2.2963126834697984</v>
      </c>
    </row>
    <row r="2873" spans="1:8" x14ac:dyDescent="0.25">
      <c r="A2873" t="s">
        <v>146</v>
      </c>
      <c r="B2873" t="s">
        <v>350</v>
      </c>
      <c r="C2873" t="s">
        <v>352</v>
      </c>
      <c r="D2873" t="s">
        <v>39</v>
      </c>
      <c r="E2873" t="s">
        <v>363</v>
      </c>
      <c r="F2873" t="s">
        <v>345</v>
      </c>
      <c r="G2873">
        <v>48</v>
      </c>
      <c r="H2873" s="304">
        <v>0</v>
      </c>
    </row>
    <row r="2874" spans="1:8" x14ac:dyDescent="0.25">
      <c r="A2874" t="s">
        <v>146</v>
      </c>
      <c r="B2874" t="s">
        <v>350</v>
      </c>
      <c r="C2874" t="s">
        <v>352</v>
      </c>
      <c r="D2874" t="s">
        <v>39</v>
      </c>
      <c r="E2874" t="s">
        <v>363</v>
      </c>
      <c r="F2874" t="s">
        <v>346</v>
      </c>
      <c r="G2874">
        <v>48</v>
      </c>
      <c r="H2874" s="304">
        <v>0.33</v>
      </c>
    </row>
    <row r="2875" spans="1:8" x14ac:dyDescent="0.25">
      <c r="A2875" t="s">
        <v>146</v>
      </c>
      <c r="B2875" t="s">
        <v>350</v>
      </c>
      <c r="C2875" t="s">
        <v>352</v>
      </c>
      <c r="D2875" t="s">
        <v>39</v>
      </c>
      <c r="E2875" t="s">
        <v>363</v>
      </c>
      <c r="F2875" t="s">
        <v>347</v>
      </c>
      <c r="G2875">
        <v>48</v>
      </c>
      <c r="H2875" s="304">
        <v>0.75778318554503354</v>
      </c>
    </row>
    <row r="2876" spans="1:8" x14ac:dyDescent="0.25">
      <c r="A2876" t="s">
        <v>146</v>
      </c>
      <c r="B2876" t="s">
        <v>350</v>
      </c>
      <c r="C2876" t="s">
        <v>352</v>
      </c>
      <c r="D2876" t="s">
        <v>39</v>
      </c>
      <c r="E2876" t="s">
        <v>363</v>
      </c>
      <c r="F2876" t="s">
        <v>348</v>
      </c>
      <c r="G2876">
        <v>48</v>
      </c>
      <c r="H2876" s="304">
        <v>0</v>
      </c>
    </row>
    <row r="2877" spans="1:8" x14ac:dyDescent="0.25">
      <c r="A2877" t="s">
        <v>146</v>
      </c>
      <c r="B2877" t="s">
        <v>350</v>
      </c>
      <c r="C2877" t="s">
        <v>352</v>
      </c>
      <c r="D2877" t="s">
        <v>40</v>
      </c>
      <c r="E2877" t="s">
        <v>363</v>
      </c>
      <c r="F2877" t="s">
        <v>341</v>
      </c>
      <c r="G2877">
        <v>49</v>
      </c>
      <c r="H2877" s="304">
        <v>0.30599963800000007</v>
      </c>
    </row>
    <row r="2878" spans="1:8" x14ac:dyDescent="0.25">
      <c r="A2878" t="s">
        <v>146</v>
      </c>
      <c r="B2878" t="s">
        <v>350</v>
      </c>
      <c r="C2878" t="s">
        <v>352</v>
      </c>
      <c r="D2878" t="s">
        <v>40</v>
      </c>
      <c r="E2878" t="s">
        <v>363</v>
      </c>
      <c r="F2878" t="s">
        <v>343</v>
      </c>
      <c r="G2878">
        <v>49</v>
      </c>
      <c r="H2878" s="304">
        <v>0.30599963800000007</v>
      </c>
    </row>
    <row r="2879" spans="1:8" x14ac:dyDescent="0.25">
      <c r="A2879" t="s">
        <v>146</v>
      </c>
      <c r="B2879" t="s">
        <v>350</v>
      </c>
      <c r="C2879" t="s">
        <v>352</v>
      </c>
      <c r="D2879" t="s">
        <v>40</v>
      </c>
      <c r="E2879" t="s">
        <v>363</v>
      </c>
      <c r="F2879" t="s">
        <v>344</v>
      </c>
      <c r="G2879">
        <v>49</v>
      </c>
      <c r="H2879" s="304">
        <v>0.30599963800000007</v>
      </c>
    </row>
    <row r="2880" spans="1:8" x14ac:dyDescent="0.25">
      <c r="A2880" t="s">
        <v>146</v>
      </c>
      <c r="B2880" t="s">
        <v>350</v>
      </c>
      <c r="C2880" t="s">
        <v>352</v>
      </c>
      <c r="D2880" t="s">
        <v>40</v>
      </c>
      <c r="E2880" t="s">
        <v>363</v>
      </c>
      <c r="F2880" t="s">
        <v>345</v>
      </c>
      <c r="G2880">
        <v>49</v>
      </c>
      <c r="H2880" s="304">
        <v>0</v>
      </c>
    </row>
    <row r="2881" spans="1:8" x14ac:dyDescent="0.25">
      <c r="A2881" t="s">
        <v>146</v>
      </c>
      <c r="B2881" t="s">
        <v>350</v>
      </c>
      <c r="C2881" t="s">
        <v>352</v>
      </c>
      <c r="D2881" t="s">
        <v>40</v>
      </c>
      <c r="E2881" t="s">
        <v>363</v>
      </c>
      <c r="F2881" t="s">
        <v>346</v>
      </c>
      <c r="G2881">
        <v>49</v>
      </c>
      <c r="H2881" s="304">
        <v>0.33</v>
      </c>
    </row>
    <row r="2882" spans="1:8" x14ac:dyDescent="0.25">
      <c r="A2882" t="s">
        <v>146</v>
      </c>
      <c r="B2882" t="s">
        <v>350</v>
      </c>
      <c r="C2882" t="s">
        <v>352</v>
      </c>
      <c r="D2882" t="s">
        <v>40</v>
      </c>
      <c r="E2882" t="s">
        <v>363</v>
      </c>
      <c r="F2882" t="s">
        <v>347</v>
      </c>
      <c r="G2882">
        <v>49</v>
      </c>
      <c r="H2882" s="304">
        <v>0.10097988054000002</v>
      </c>
    </row>
    <row r="2883" spans="1:8" x14ac:dyDescent="0.25">
      <c r="A2883" t="s">
        <v>146</v>
      </c>
      <c r="B2883" t="s">
        <v>350</v>
      </c>
      <c r="C2883" t="s">
        <v>352</v>
      </c>
      <c r="D2883" t="s">
        <v>40</v>
      </c>
      <c r="E2883" t="s">
        <v>363</v>
      </c>
      <c r="F2883" t="s">
        <v>348</v>
      </c>
      <c r="G2883">
        <v>49</v>
      </c>
      <c r="H2883" s="304">
        <v>0</v>
      </c>
    </row>
    <row r="2884" spans="1:8" x14ac:dyDescent="0.25">
      <c r="A2884" t="s">
        <v>146</v>
      </c>
      <c r="B2884" t="s">
        <v>350</v>
      </c>
      <c r="C2884" t="s">
        <v>353</v>
      </c>
      <c r="D2884" t="s">
        <v>42</v>
      </c>
      <c r="E2884" t="s">
        <v>363</v>
      </c>
      <c r="F2884" t="s">
        <v>340</v>
      </c>
      <c r="G2884">
        <v>53</v>
      </c>
      <c r="H2884" s="304">
        <v>4.000338912352821</v>
      </c>
    </row>
    <row r="2885" spans="1:8" x14ac:dyDescent="0.25">
      <c r="A2885" t="s">
        <v>146</v>
      </c>
      <c r="B2885" t="s">
        <v>350</v>
      </c>
      <c r="C2885" t="s">
        <v>353</v>
      </c>
      <c r="D2885" t="s">
        <v>42</v>
      </c>
      <c r="E2885" t="s">
        <v>363</v>
      </c>
      <c r="F2885" t="s">
        <v>342</v>
      </c>
      <c r="G2885">
        <v>53</v>
      </c>
      <c r="H2885" s="304">
        <v>0.44377910999999998</v>
      </c>
    </row>
    <row r="2886" spans="1:8" x14ac:dyDescent="0.25">
      <c r="A2886" t="s">
        <v>146</v>
      </c>
      <c r="B2886" t="s">
        <v>350</v>
      </c>
      <c r="C2886" t="s">
        <v>353</v>
      </c>
      <c r="D2886" t="s">
        <v>42</v>
      </c>
      <c r="E2886" t="s">
        <v>363</v>
      </c>
      <c r="F2886" t="s">
        <v>343</v>
      </c>
      <c r="G2886">
        <v>53</v>
      </c>
      <c r="H2886" s="304">
        <v>3.5565598023528211</v>
      </c>
    </row>
    <row r="2887" spans="1:8" x14ac:dyDescent="0.25">
      <c r="A2887" t="s">
        <v>146</v>
      </c>
      <c r="B2887" t="s">
        <v>350</v>
      </c>
      <c r="C2887" t="s">
        <v>353</v>
      </c>
      <c r="D2887" t="s">
        <v>42</v>
      </c>
      <c r="E2887" t="s">
        <v>363</v>
      </c>
      <c r="F2887" t="s">
        <v>344</v>
      </c>
      <c r="G2887">
        <v>53</v>
      </c>
      <c r="H2887" s="304">
        <v>3.5565598023528211</v>
      </c>
    </row>
    <row r="2888" spans="1:8" x14ac:dyDescent="0.25">
      <c r="A2888" t="s">
        <v>146</v>
      </c>
      <c r="B2888" t="s">
        <v>350</v>
      </c>
      <c r="C2888" t="s">
        <v>353</v>
      </c>
      <c r="D2888" t="s">
        <v>42</v>
      </c>
      <c r="E2888" t="s">
        <v>363</v>
      </c>
      <c r="F2888" t="s">
        <v>345</v>
      </c>
      <c r="G2888">
        <v>53</v>
      </c>
      <c r="H2888" s="304">
        <v>3.5565598023528211</v>
      </c>
    </row>
    <row r="2889" spans="1:8" x14ac:dyDescent="0.25">
      <c r="A2889" t="s">
        <v>146</v>
      </c>
      <c r="B2889" t="s">
        <v>350</v>
      </c>
      <c r="C2889" t="s">
        <v>353</v>
      </c>
      <c r="D2889" t="s">
        <v>42</v>
      </c>
      <c r="E2889" t="s">
        <v>363</v>
      </c>
      <c r="F2889" t="s">
        <v>346</v>
      </c>
      <c r="G2889">
        <v>53</v>
      </c>
      <c r="H2889" s="304">
        <v>0.36</v>
      </c>
    </row>
    <row r="2890" spans="1:8" x14ac:dyDescent="0.25">
      <c r="A2890" t="s">
        <v>146</v>
      </c>
      <c r="B2890" t="s">
        <v>350</v>
      </c>
      <c r="C2890" t="s">
        <v>353</v>
      </c>
      <c r="D2890" t="s">
        <v>42</v>
      </c>
      <c r="E2890" t="s">
        <v>363</v>
      </c>
      <c r="F2890" t="s">
        <v>347</v>
      </c>
      <c r="G2890">
        <v>53</v>
      </c>
      <c r="H2890" s="304">
        <v>1.2803615288470156</v>
      </c>
    </row>
    <row r="2891" spans="1:8" x14ac:dyDescent="0.25">
      <c r="A2891" t="s">
        <v>146</v>
      </c>
      <c r="B2891" t="s">
        <v>350</v>
      </c>
      <c r="C2891" t="s">
        <v>353</v>
      </c>
      <c r="D2891" t="s">
        <v>42</v>
      </c>
      <c r="E2891" t="s">
        <v>363</v>
      </c>
      <c r="F2891" t="s">
        <v>348</v>
      </c>
      <c r="G2891">
        <v>53</v>
      </c>
      <c r="H2891" s="304">
        <v>1.2803615288470156</v>
      </c>
    </row>
    <row r="2892" spans="1:8" x14ac:dyDescent="0.25">
      <c r="A2892" t="s">
        <v>146</v>
      </c>
      <c r="B2892" t="s">
        <v>350</v>
      </c>
      <c r="C2892" t="s">
        <v>353</v>
      </c>
      <c r="D2892" t="s">
        <v>43</v>
      </c>
      <c r="E2892" t="s">
        <v>363</v>
      </c>
      <c r="F2892" t="s">
        <v>340</v>
      </c>
      <c r="G2892">
        <v>54</v>
      </c>
      <c r="H2892" s="304">
        <v>0.38724067693948722</v>
      </c>
    </row>
    <row r="2893" spans="1:8" x14ac:dyDescent="0.25">
      <c r="A2893" t="s">
        <v>146</v>
      </c>
      <c r="B2893" t="s">
        <v>350</v>
      </c>
      <c r="C2893" t="s">
        <v>353</v>
      </c>
      <c r="D2893" t="s">
        <v>43</v>
      </c>
      <c r="E2893" t="s">
        <v>363</v>
      </c>
      <c r="F2893" t="s">
        <v>343</v>
      </c>
      <c r="G2893">
        <v>54</v>
      </c>
      <c r="H2893" s="304">
        <v>0.38724067693948722</v>
      </c>
    </row>
    <row r="2894" spans="1:8" x14ac:dyDescent="0.25">
      <c r="A2894" t="s">
        <v>146</v>
      </c>
      <c r="B2894" t="s">
        <v>350</v>
      </c>
      <c r="C2894" t="s">
        <v>353</v>
      </c>
      <c r="D2894" t="s">
        <v>43</v>
      </c>
      <c r="E2894" t="s">
        <v>363</v>
      </c>
      <c r="F2894" t="s">
        <v>344</v>
      </c>
      <c r="G2894">
        <v>54</v>
      </c>
      <c r="H2894" s="304">
        <v>0.38724067693948722</v>
      </c>
    </row>
    <row r="2895" spans="1:8" x14ac:dyDescent="0.25">
      <c r="A2895" t="s">
        <v>146</v>
      </c>
      <c r="B2895" t="s">
        <v>350</v>
      </c>
      <c r="C2895" t="s">
        <v>353</v>
      </c>
      <c r="D2895" t="s">
        <v>43</v>
      </c>
      <c r="E2895" t="s">
        <v>363</v>
      </c>
      <c r="F2895" t="s">
        <v>345</v>
      </c>
      <c r="G2895">
        <v>54</v>
      </c>
      <c r="H2895" s="304">
        <v>0</v>
      </c>
    </row>
    <row r="2896" spans="1:8" x14ac:dyDescent="0.25">
      <c r="A2896" t="s">
        <v>146</v>
      </c>
      <c r="B2896" t="s">
        <v>350</v>
      </c>
      <c r="C2896" t="s">
        <v>353</v>
      </c>
      <c r="D2896" t="s">
        <v>43</v>
      </c>
      <c r="E2896" t="s">
        <v>363</v>
      </c>
      <c r="F2896" t="s">
        <v>346</v>
      </c>
      <c r="G2896">
        <v>54</v>
      </c>
      <c r="H2896" s="304">
        <v>0.36</v>
      </c>
    </row>
    <row r="2897" spans="1:8" x14ac:dyDescent="0.25">
      <c r="A2897" t="s">
        <v>146</v>
      </c>
      <c r="B2897" t="s">
        <v>350</v>
      </c>
      <c r="C2897" t="s">
        <v>353</v>
      </c>
      <c r="D2897" t="s">
        <v>43</v>
      </c>
      <c r="E2897" t="s">
        <v>363</v>
      </c>
      <c r="F2897" t="s">
        <v>347</v>
      </c>
      <c r="G2897">
        <v>54</v>
      </c>
      <c r="H2897" s="304">
        <v>0.1394066436982154</v>
      </c>
    </row>
    <row r="2898" spans="1:8" x14ac:dyDescent="0.25">
      <c r="A2898" t="s">
        <v>146</v>
      </c>
      <c r="B2898" t="s">
        <v>350</v>
      </c>
      <c r="C2898" t="s">
        <v>353</v>
      </c>
      <c r="D2898" t="s">
        <v>43</v>
      </c>
      <c r="E2898" t="s">
        <v>363</v>
      </c>
      <c r="F2898" t="s">
        <v>348</v>
      </c>
      <c r="G2898">
        <v>54</v>
      </c>
      <c r="H2898" s="304">
        <v>0</v>
      </c>
    </row>
    <row r="2899" spans="1:8" x14ac:dyDescent="0.25">
      <c r="A2899" t="s">
        <v>146</v>
      </c>
      <c r="B2899" t="s">
        <v>350</v>
      </c>
      <c r="C2899" t="s">
        <v>353</v>
      </c>
      <c r="D2899" t="s">
        <v>44</v>
      </c>
      <c r="E2899" t="s">
        <v>363</v>
      </c>
      <c r="F2899" t="s">
        <v>341</v>
      </c>
      <c r="G2899">
        <v>55</v>
      </c>
      <c r="H2899" s="304">
        <v>3.4034489459999997</v>
      </c>
    </row>
    <row r="2900" spans="1:8" x14ac:dyDescent="0.25">
      <c r="A2900" t="s">
        <v>146</v>
      </c>
      <c r="B2900" t="s">
        <v>350</v>
      </c>
      <c r="C2900" t="s">
        <v>353</v>
      </c>
      <c r="D2900" t="s">
        <v>44</v>
      </c>
      <c r="E2900" t="s">
        <v>363</v>
      </c>
      <c r="F2900" t="s">
        <v>343</v>
      </c>
      <c r="G2900">
        <v>55</v>
      </c>
      <c r="H2900" s="304">
        <v>3.4034489459999997</v>
      </c>
    </row>
    <row r="2901" spans="1:8" x14ac:dyDescent="0.25">
      <c r="A2901" t="s">
        <v>146</v>
      </c>
      <c r="B2901" t="s">
        <v>350</v>
      </c>
      <c r="C2901" t="s">
        <v>353</v>
      </c>
      <c r="D2901" t="s">
        <v>44</v>
      </c>
      <c r="E2901" t="s">
        <v>363</v>
      </c>
      <c r="F2901" t="s">
        <v>344</v>
      </c>
      <c r="G2901">
        <v>55</v>
      </c>
      <c r="H2901" s="304">
        <v>3.4034489459999997</v>
      </c>
    </row>
    <row r="2902" spans="1:8" x14ac:dyDescent="0.25">
      <c r="A2902" t="s">
        <v>146</v>
      </c>
      <c r="B2902" t="s">
        <v>350</v>
      </c>
      <c r="C2902" t="s">
        <v>353</v>
      </c>
      <c r="D2902" t="s">
        <v>44</v>
      </c>
      <c r="E2902" t="s">
        <v>363</v>
      </c>
      <c r="F2902" t="s">
        <v>345</v>
      </c>
      <c r="G2902">
        <v>55</v>
      </c>
      <c r="H2902" s="304">
        <v>0</v>
      </c>
    </row>
    <row r="2903" spans="1:8" x14ac:dyDescent="0.25">
      <c r="A2903" t="s">
        <v>146</v>
      </c>
      <c r="B2903" t="s">
        <v>350</v>
      </c>
      <c r="C2903" t="s">
        <v>353</v>
      </c>
      <c r="D2903" t="s">
        <v>44</v>
      </c>
      <c r="E2903" t="s">
        <v>363</v>
      </c>
      <c r="F2903" t="s">
        <v>346</v>
      </c>
      <c r="G2903">
        <v>55</v>
      </c>
      <c r="H2903" s="304">
        <v>0.36</v>
      </c>
    </row>
    <row r="2904" spans="1:8" x14ac:dyDescent="0.25">
      <c r="A2904" t="s">
        <v>146</v>
      </c>
      <c r="B2904" t="s">
        <v>350</v>
      </c>
      <c r="C2904" t="s">
        <v>353</v>
      </c>
      <c r="D2904" t="s">
        <v>44</v>
      </c>
      <c r="E2904" t="s">
        <v>363</v>
      </c>
      <c r="F2904" t="s">
        <v>347</v>
      </c>
      <c r="G2904">
        <v>55</v>
      </c>
      <c r="H2904" s="304">
        <v>1.2252416205599999</v>
      </c>
    </row>
    <row r="2905" spans="1:8" x14ac:dyDescent="0.25">
      <c r="A2905" t="s">
        <v>146</v>
      </c>
      <c r="B2905" t="s">
        <v>350</v>
      </c>
      <c r="C2905" t="s">
        <v>353</v>
      </c>
      <c r="D2905" t="s">
        <v>44</v>
      </c>
      <c r="E2905" t="s">
        <v>363</v>
      </c>
      <c r="F2905" t="s">
        <v>348</v>
      </c>
      <c r="G2905">
        <v>55</v>
      </c>
      <c r="H2905" s="304">
        <v>0</v>
      </c>
    </row>
    <row r="2906" spans="1:8" x14ac:dyDescent="0.25">
      <c r="A2906" t="s">
        <v>146</v>
      </c>
      <c r="B2906" t="s">
        <v>350</v>
      </c>
      <c r="C2906" t="s">
        <v>48</v>
      </c>
      <c r="D2906" t="s">
        <v>46</v>
      </c>
      <c r="E2906" t="s">
        <v>363</v>
      </c>
      <c r="F2906" t="s">
        <v>340</v>
      </c>
      <c r="G2906">
        <v>59</v>
      </c>
      <c r="H2906" s="304">
        <v>0</v>
      </c>
    </row>
    <row r="2907" spans="1:8" x14ac:dyDescent="0.25">
      <c r="A2907" t="s">
        <v>146</v>
      </c>
      <c r="B2907" t="s">
        <v>350</v>
      </c>
      <c r="C2907" t="s">
        <v>48</v>
      </c>
      <c r="D2907" t="s">
        <v>46</v>
      </c>
      <c r="E2907" t="s">
        <v>363</v>
      </c>
      <c r="F2907" t="s">
        <v>341</v>
      </c>
      <c r="G2907">
        <v>59</v>
      </c>
      <c r="H2907" s="304">
        <v>1.5429339880000001</v>
      </c>
    </row>
    <row r="2908" spans="1:8" x14ac:dyDescent="0.25">
      <c r="A2908" t="s">
        <v>146</v>
      </c>
      <c r="B2908" t="s">
        <v>350</v>
      </c>
      <c r="C2908" t="s">
        <v>48</v>
      </c>
      <c r="D2908" t="s">
        <v>46</v>
      </c>
      <c r="E2908" t="s">
        <v>363</v>
      </c>
      <c r="F2908" t="s">
        <v>342</v>
      </c>
      <c r="G2908">
        <v>59</v>
      </c>
      <c r="H2908" s="304">
        <v>9.7883538999999978E-2</v>
      </c>
    </row>
    <row r="2909" spans="1:8" x14ac:dyDescent="0.25">
      <c r="A2909" t="s">
        <v>146</v>
      </c>
      <c r="B2909" t="s">
        <v>350</v>
      </c>
      <c r="C2909" t="s">
        <v>48</v>
      </c>
      <c r="D2909" t="s">
        <v>46</v>
      </c>
      <c r="E2909" t="s">
        <v>363</v>
      </c>
      <c r="F2909" t="s">
        <v>343</v>
      </c>
      <c r="G2909">
        <v>59</v>
      </c>
      <c r="H2909" s="304">
        <v>1.4450504490000002</v>
      </c>
    </row>
    <row r="2910" spans="1:8" x14ac:dyDescent="0.25">
      <c r="A2910" t="s">
        <v>146</v>
      </c>
      <c r="B2910" t="s">
        <v>350</v>
      </c>
      <c r="C2910" t="s">
        <v>48</v>
      </c>
      <c r="D2910" t="s">
        <v>46</v>
      </c>
      <c r="E2910" t="s">
        <v>363</v>
      </c>
      <c r="F2910" t="s">
        <v>344</v>
      </c>
      <c r="G2910">
        <v>59</v>
      </c>
      <c r="H2910" s="304">
        <v>1.4450504490000002</v>
      </c>
    </row>
    <row r="2911" spans="1:8" x14ac:dyDescent="0.25">
      <c r="A2911" t="s">
        <v>146</v>
      </c>
      <c r="B2911" t="s">
        <v>350</v>
      </c>
      <c r="C2911" t="s">
        <v>48</v>
      </c>
      <c r="D2911" t="s">
        <v>46</v>
      </c>
      <c r="E2911" t="s">
        <v>363</v>
      </c>
      <c r="F2911" t="s">
        <v>345</v>
      </c>
      <c r="G2911">
        <v>59</v>
      </c>
      <c r="H2911" s="304">
        <v>-9.7883538999999978E-2</v>
      </c>
    </row>
    <row r="2912" spans="1:8" x14ac:dyDescent="0.25">
      <c r="A2912" t="s">
        <v>146</v>
      </c>
      <c r="B2912" t="s">
        <v>350</v>
      </c>
      <c r="C2912" t="s">
        <v>48</v>
      </c>
      <c r="D2912" t="s">
        <v>46</v>
      </c>
      <c r="E2912" t="s">
        <v>363</v>
      </c>
      <c r="F2912" t="s">
        <v>346</v>
      </c>
      <c r="G2912">
        <v>59</v>
      </c>
      <c r="H2912" s="304">
        <v>0.16</v>
      </c>
    </row>
    <row r="2913" spans="1:8" x14ac:dyDescent="0.25">
      <c r="A2913" t="s">
        <v>146</v>
      </c>
      <c r="B2913" t="s">
        <v>350</v>
      </c>
      <c r="C2913" t="s">
        <v>48</v>
      </c>
      <c r="D2913" t="s">
        <v>46</v>
      </c>
      <c r="E2913" t="s">
        <v>363</v>
      </c>
      <c r="F2913" t="s">
        <v>347</v>
      </c>
      <c r="G2913">
        <v>59</v>
      </c>
      <c r="H2913" s="304">
        <v>0.23120807184000003</v>
      </c>
    </row>
    <row r="2914" spans="1:8" x14ac:dyDescent="0.25">
      <c r="A2914" t="s">
        <v>146</v>
      </c>
      <c r="B2914" t="s">
        <v>350</v>
      </c>
      <c r="C2914" t="s">
        <v>48</v>
      </c>
      <c r="D2914" t="s">
        <v>46</v>
      </c>
      <c r="E2914" t="s">
        <v>363</v>
      </c>
      <c r="F2914" t="s">
        <v>348</v>
      </c>
      <c r="G2914">
        <v>59</v>
      </c>
      <c r="H2914" s="304">
        <v>-1.5661366239999995E-2</v>
      </c>
    </row>
    <row r="2915" spans="1:8" x14ac:dyDescent="0.25">
      <c r="A2915" t="s">
        <v>146</v>
      </c>
      <c r="B2915" t="s">
        <v>350</v>
      </c>
      <c r="C2915" t="s">
        <v>48</v>
      </c>
      <c r="D2915" t="s">
        <v>47</v>
      </c>
      <c r="E2915" t="s">
        <v>363</v>
      </c>
      <c r="F2915" t="s">
        <v>340</v>
      </c>
      <c r="G2915">
        <v>60</v>
      </c>
      <c r="H2915" s="304">
        <v>0.41699999999999998</v>
      </c>
    </row>
    <row r="2916" spans="1:8" x14ac:dyDescent="0.25">
      <c r="A2916" t="s">
        <v>146</v>
      </c>
      <c r="B2916" t="s">
        <v>350</v>
      </c>
      <c r="C2916" t="s">
        <v>48</v>
      </c>
      <c r="D2916" t="s">
        <v>47</v>
      </c>
      <c r="E2916" t="s">
        <v>363</v>
      </c>
      <c r="F2916" t="s">
        <v>341</v>
      </c>
      <c r="G2916">
        <v>60</v>
      </c>
      <c r="H2916" s="304">
        <v>2.3712862000000001E-2</v>
      </c>
    </row>
    <row r="2917" spans="1:8" x14ac:dyDescent="0.25">
      <c r="A2917" t="s">
        <v>146</v>
      </c>
      <c r="B2917" t="s">
        <v>350</v>
      </c>
      <c r="C2917" t="s">
        <v>48</v>
      </c>
      <c r="D2917" t="s">
        <v>47</v>
      </c>
      <c r="E2917" t="s">
        <v>363</v>
      </c>
      <c r="F2917" t="s">
        <v>342</v>
      </c>
      <c r="G2917">
        <v>60</v>
      </c>
      <c r="H2917" s="304">
        <v>1.1899136999999999E-2</v>
      </c>
    </row>
    <row r="2918" spans="1:8" x14ac:dyDescent="0.25">
      <c r="A2918" t="s">
        <v>146</v>
      </c>
      <c r="B2918" t="s">
        <v>350</v>
      </c>
      <c r="C2918" t="s">
        <v>48</v>
      </c>
      <c r="D2918" t="s">
        <v>47</v>
      </c>
      <c r="E2918" t="s">
        <v>363</v>
      </c>
      <c r="F2918" t="s">
        <v>343</v>
      </c>
      <c r="G2918">
        <v>60</v>
      </c>
      <c r="H2918" s="304">
        <v>0.42881372499999998</v>
      </c>
    </row>
    <row r="2919" spans="1:8" x14ac:dyDescent="0.25">
      <c r="A2919" t="s">
        <v>146</v>
      </c>
      <c r="B2919" t="s">
        <v>350</v>
      </c>
      <c r="C2919" t="s">
        <v>48</v>
      </c>
      <c r="D2919" t="s">
        <v>47</v>
      </c>
      <c r="E2919" t="s">
        <v>363</v>
      </c>
      <c r="F2919" t="s">
        <v>344</v>
      </c>
      <c r="G2919">
        <v>60</v>
      </c>
      <c r="H2919" s="304">
        <v>0.42881372499999998</v>
      </c>
    </row>
    <row r="2920" spans="1:8" x14ac:dyDescent="0.25">
      <c r="A2920" t="s">
        <v>146</v>
      </c>
      <c r="B2920" t="s">
        <v>350</v>
      </c>
      <c r="C2920" t="s">
        <v>48</v>
      </c>
      <c r="D2920" t="s">
        <v>47</v>
      </c>
      <c r="E2920" t="s">
        <v>363</v>
      </c>
      <c r="F2920" t="s">
        <v>345</v>
      </c>
      <c r="G2920">
        <v>60</v>
      </c>
      <c r="H2920" s="304">
        <v>0</v>
      </c>
    </row>
    <row r="2921" spans="1:8" x14ac:dyDescent="0.25">
      <c r="A2921" t="s">
        <v>146</v>
      </c>
      <c r="B2921" t="s">
        <v>350</v>
      </c>
      <c r="C2921" t="s">
        <v>48</v>
      </c>
      <c r="D2921" t="s">
        <v>47</v>
      </c>
      <c r="E2921" t="s">
        <v>363</v>
      </c>
      <c r="F2921" t="s">
        <v>346</v>
      </c>
      <c r="G2921">
        <v>60</v>
      </c>
      <c r="H2921" s="304">
        <v>0.34</v>
      </c>
    </row>
    <row r="2922" spans="1:8" x14ac:dyDescent="0.25">
      <c r="A2922" t="s">
        <v>146</v>
      </c>
      <c r="B2922" t="s">
        <v>350</v>
      </c>
      <c r="C2922" t="s">
        <v>48</v>
      </c>
      <c r="D2922" t="s">
        <v>47</v>
      </c>
      <c r="E2922" t="s">
        <v>363</v>
      </c>
      <c r="F2922" t="s">
        <v>347</v>
      </c>
      <c r="G2922">
        <v>60</v>
      </c>
      <c r="H2922" s="304">
        <v>0.14579666650000001</v>
      </c>
    </row>
    <row r="2923" spans="1:8" x14ac:dyDescent="0.25">
      <c r="A2923" t="s">
        <v>146</v>
      </c>
      <c r="B2923" t="s">
        <v>350</v>
      </c>
      <c r="C2923" t="s">
        <v>48</v>
      </c>
      <c r="D2923" t="s">
        <v>47</v>
      </c>
      <c r="E2923" t="s">
        <v>363</v>
      </c>
      <c r="F2923" t="s">
        <v>348</v>
      </c>
      <c r="G2923">
        <v>60</v>
      </c>
      <c r="H2923" s="304">
        <v>0</v>
      </c>
    </row>
    <row r="2924" spans="1:8" x14ac:dyDescent="0.25">
      <c r="A2924" t="s">
        <v>146</v>
      </c>
      <c r="B2924" t="s">
        <v>350</v>
      </c>
      <c r="C2924" t="s">
        <v>48</v>
      </c>
      <c r="D2924" t="s">
        <v>48</v>
      </c>
      <c r="E2924" t="s">
        <v>363</v>
      </c>
      <c r="F2924" t="s">
        <v>340</v>
      </c>
      <c r="G2924">
        <v>61</v>
      </c>
      <c r="H2924" s="304">
        <v>0.187</v>
      </c>
    </row>
    <row r="2925" spans="1:8" x14ac:dyDescent="0.25">
      <c r="A2925" t="s">
        <v>146</v>
      </c>
      <c r="B2925" t="s">
        <v>350</v>
      </c>
      <c r="C2925" t="s">
        <v>48</v>
      </c>
      <c r="D2925" t="s">
        <v>48</v>
      </c>
      <c r="E2925" t="s">
        <v>363</v>
      </c>
      <c r="F2925" t="s">
        <v>341</v>
      </c>
      <c r="G2925">
        <v>61</v>
      </c>
      <c r="H2925" s="304">
        <v>3.1642205E-2</v>
      </c>
    </row>
    <row r="2926" spans="1:8" x14ac:dyDescent="0.25">
      <c r="A2926" t="s">
        <v>146</v>
      </c>
      <c r="B2926" t="s">
        <v>350</v>
      </c>
      <c r="C2926" t="s">
        <v>48</v>
      </c>
      <c r="D2926" t="s">
        <v>48</v>
      </c>
      <c r="E2926" t="s">
        <v>363</v>
      </c>
      <c r="F2926" t="s">
        <v>342</v>
      </c>
      <c r="G2926">
        <v>61</v>
      </c>
      <c r="H2926" s="304">
        <v>5.8876001999999983E-2</v>
      </c>
    </row>
    <row r="2927" spans="1:8" x14ac:dyDescent="0.25">
      <c r="A2927" t="s">
        <v>146</v>
      </c>
      <c r="B2927" t="s">
        <v>350</v>
      </c>
      <c r="C2927" t="s">
        <v>48</v>
      </c>
      <c r="D2927" t="s">
        <v>48</v>
      </c>
      <c r="E2927" t="s">
        <v>363</v>
      </c>
      <c r="F2927" t="s">
        <v>343</v>
      </c>
      <c r="G2927">
        <v>61</v>
      </c>
      <c r="H2927" s="304">
        <v>0.15976620300000002</v>
      </c>
    </row>
    <row r="2928" spans="1:8" x14ac:dyDescent="0.25">
      <c r="A2928" t="s">
        <v>146</v>
      </c>
      <c r="B2928" t="s">
        <v>350</v>
      </c>
      <c r="C2928" t="s">
        <v>48</v>
      </c>
      <c r="D2928" t="s">
        <v>48</v>
      </c>
      <c r="E2928" t="s">
        <v>363</v>
      </c>
      <c r="F2928" t="s">
        <v>344</v>
      </c>
      <c r="G2928">
        <v>61</v>
      </c>
      <c r="H2928" s="304">
        <v>0.15976620300000002</v>
      </c>
    </row>
    <row r="2929" spans="1:8" x14ac:dyDescent="0.25">
      <c r="A2929" t="s">
        <v>146</v>
      </c>
      <c r="B2929" t="s">
        <v>350</v>
      </c>
      <c r="C2929" t="s">
        <v>48</v>
      </c>
      <c r="D2929" t="s">
        <v>48</v>
      </c>
      <c r="E2929" t="s">
        <v>363</v>
      </c>
      <c r="F2929" t="s">
        <v>345</v>
      </c>
      <c r="G2929">
        <v>61</v>
      </c>
      <c r="H2929" s="304">
        <v>0.15976620300000002</v>
      </c>
    </row>
    <row r="2930" spans="1:8" x14ac:dyDescent="0.25">
      <c r="A2930" t="s">
        <v>146</v>
      </c>
      <c r="B2930" t="s">
        <v>350</v>
      </c>
      <c r="C2930" t="s">
        <v>48</v>
      </c>
      <c r="D2930" t="s">
        <v>48</v>
      </c>
      <c r="E2930" t="s">
        <v>363</v>
      </c>
      <c r="F2930" t="s">
        <v>346</v>
      </c>
      <c r="G2930">
        <v>61</v>
      </c>
      <c r="H2930" s="304">
        <v>0.37</v>
      </c>
    </row>
    <row r="2931" spans="1:8" x14ac:dyDescent="0.25">
      <c r="A2931" t="s">
        <v>146</v>
      </c>
      <c r="B2931" t="s">
        <v>350</v>
      </c>
      <c r="C2931" t="s">
        <v>48</v>
      </c>
      <c r="D2931" t="s">
        <v>48</v>
      </c>
      <c r="E2931" t="s">
        <v>363</v>
      </c>
      <c r="F2931" t="s">
        <v>347</v>
      </c>
      <c r="G2931">
        <v>61</v>
      </c>
      <c r="H2931" s="304">
        <v>5.9113495110000011E-2</v>
      </c>
    </row>
    <row r="2932" spans="1:8" x14ac:dyDescent="0.25">
      <c r="A2932" t="s">
        <v>146</v>
      </c>
      <c r="B2932" t="s">
        <v>350</v>
      </c>
      <c r="C2932" t="s">
        <v>48</v>
      </c>
      <c r="D2932" t="s">
        <v>48</v>
      </c>
      <c r="E2932" t="s">
        <v>363</v>
      </c>
      <c r="F2932" t="s">
        <v>348</v>
      </c>
      <c r="G2932">
        <v>61</v>
      </c>
      <c r="H2932" s="304">
        <v>5.9113495110000011E-2</v>
      </c>
    </row>
    <row r="2933" spans="1:8" x14ac:dyDescent="0.25">
      <c r="A2933" t="s">
        <v>146</v>
      </c>
      <c r="B2933" t="s">
        <v>354</v>
      </c>
      <c r="C2933" t="s">
        <v>354</v>
      </c>
      <c r="D2933" t="s">
        <v>50</v>
      </c>
      <c r="E2933" t="s">
        <v>363</v>
      </c>
      <c r="F2933" t="s">
        <v>340</v>
      </c>
      <c r="G2933">
        <v>65</v>
      </c>
      <c r="H2933" s="304">
        <v>4.1053753422353632</v>
      </c>
    </row>
    <row r="2934" spans="1:8" x14ac:dyDescent="0.25">
      <c r="A2934" t="s">
        <v>146</v>
      </c>
      <c r="B2934" t="s">
        <v>354</v>
      </c>
      <c r="C2934" t="s">
        <v>354</v>
      </c>
      <c r="D2934" t="s">
        <v>50</v>
      </c>
      <c r="E2934" t="s">
        <v>363</v>
      </c>
      <c r="F2934" t="s">
        <v>341</v>
      </c>
      <c r="G2934">
        <v>65</v>
      </c>
      <c r="H2934" s="304">
        <v>0.57184606999999998</v>
      </c>
    </row>
    <row r="2935" spans="1:8" x14ac:dyDescent="0.25">
      <c r="A2935" t="s">
        <v>146</v>
      </c>
      <c r="B2935" t="s">
        <v>354</v>
      </c>
      <c r="C2935" t="s">
        <v>354</v>
      </c>
      <c r="D2935" t="s">
        <v>50</v>
      </c>
      <c r="E2935" t="s">
        <v>363</v>
      </c>
      <c r="F2935" t="s">
        <v>342</v>
      </c>
      <c r="G2935">
        <v>65</v>
      </c>
      <c r="H2935" s="304">
        <v>0.62019973699999975</v>
      </c>
    </row>
    <row r="2936" spans="1:8" x14ac:dyDescent="0.25">
      <c r="A2936" t="s">
        <v>146</v>
      </c>
      <c r="B2936" t="s">
        <v>354</v>
      </c>
      <c r="C2936" t="s">
        <v>354</v>
      </c>
      <c r="D2936" t="s">
        <v>50</v>
      </c>
      <c r="E2936" t="s">
        <v>363</v>
      </c>
      <c r="F2936" t="s">
        <v>343</v>
      </c>
      <c r="G2936">
        <v>65</v>
      </c>
      <c r="H2936" s="304">
        <v>4.0570216752353634</v>
      </c>
    </row>
    <row r="2937" spans="1:8" x14ac:dyDescent="0.25">
      <c r="A2937" t="s">
        <v>146</v>
      </c>
      <c r="B2937" t="s">
        <v>354</v>
      </c>
      <c r="C2937" t="s">
        <v>354</v>
      </c>
      <c r="D2937" t="s">
        <v>50</v>
      </c>
      <c r="E2937" t="s">
        <v>363</v>
      </c>
      <c r="F2937" t="s">
        <v>344</v>
      </c>
      <c r="G2937">
        <v>65</v>
      </c>
      <c r="H2937" s="304">
        <v>4.0570216752353634</v>
      </c>
    </row>
    <row r="2938" spans="1:8" x14ac:dyDescent="0.25">
      <c r="A2938" t="s">
        <v>146</v>
      </c>
      <c r="B2938" t="s">
        <v>354</v>
      </c>
      <c r="C2938" t="s">
        <v>354</v>
      </c>
      <c r="D2938" t="s">
        <v>50</v>
      </c>
      <c r="E2938" t="s">
        <v>363</v>
      </c>
      <c r="F2938" t="s">
        <v>345</v>
      </c>
      <c r="G2938">
        <v>65</v>
      </c>
      <c r="H2938" s="304">
        <v>4.0570216752353634</v>
      </c>
    </row>
    <row r="2939" spans="1:8" x14ac:dyDescent="0.25">
      <c r="A2939" t="s">
        <v>146</v>
      </c>
      <c r="B2939" t="s">
        <v>354</v>
      </c>
      <c r="C2939" t="s">
        <v>354</v>
      </c>
      <c r="D2939" t="s">
        <v>50</v>
      </c>
      <c r="E2939" t="s">
        <v>363</v>
      </c>
      <c r="F2939" t="s">
        <v>346</v>
      </c>
      <c r="G2939">
        <v>65</v>
      </c>
      <c r="H2939" s="304">
        <v>0.19</v>
      </c>
    </row>
    <row r="2940" spans="1:8" x14ac:dyDescent="0.25">
      <c r="A2940" t="s">
        <v>146</v>
      </c>
      <c r="B2940" t="s">
        <v>354</v>
      </c>
      <c r="C2940" t="s">
        <v>354</v>
      </c>
      <c r="D2940" t="s">
        <v>50</v>
      </c>
      <c r="E2940" t="s">
        <v>363</v>
      </c>
      <c r="F2940" t="s">
        <v>347</v>
      </c>
      <c r="G2940">
        <v>65</v>
      </c>
      <c r="H2940" s="304">
        <v>0.77083411829471904</v>
      </c>
    </row>
    <row r="2941" spans="1:8" x14ac:dyDescent="0.25">
      <c r="A2941" t="s">
        <v>146</v>
      </c>
      <c r="B2941" t="s">
        <v>354</v>
      </c>
      <c r="C2941" t="s">
        <v>354</v>
      </c>
      <c r="D2941" t="s">
        <v>50</v>
      </c>
      <c r="E2941" t="s">
        <v>363</v>
      </c>
      <c r="F2941" t="s">
        <v>348</v>
      </c>
      <c r="G2941">
        <v>65</v>
      </c>
      <c r="H2941" s="304">
        <v>0.77083411829471904</v>
      </c>
    </row>
    <row r="2942" spans="1:8" x14ac:dyDescent="0.25">
      <c r="A2942" t="s">
        <v>146</v>
      </c>
      <c r="B2942" t="s">
        <v>354</v>
      </c>
      <c r="C2942" t="s">
        <v>354</v>
      </c>
      <c r="D2942" t="s">
        <v>51</v>
      </c>
      <c r="E2942" t="s">
        <v>363</v>
      </c>
      <c r="F2942" t="s">
        <v>340</v>
      </c>
      <c r="G2942">
        <v>66</v>
      </c>
      <c r="H2942" s="304">
        <v>1.0253785852260273</v>
      </c>
    </row>
    <row r="2943" spans="1:8" x14ac:dyDescent="0.25">
      <c r="A2943" t="s">
        <v>146</v>
      </c>
      <c r="B2943" t="s">
        <v>354</v>
      </c>
      <c r="C2943" t="s">
        <v>354</v>
      </c>
      <c r="D2943" t="s">
        <v>51</v>
      </c>
      <c r="E2943" t="s">
        <v>363</v>
      </c>
      <c r="F2943" t="s">
        <v>343</v>
      </c>
      <c r="G2943">
        <v>66</v>
      </c>
      <c r="H2943" s="304">
        <v>1.0253785852260273</v>
      </c>
    </row>
    <row r="2944" spans="1:8" x14ac:dyDescent="0.25">
      <c r="A2944" t="s">
        <v>146</v>
      </c>
      <c r="B2944" t="s">
        <v>354</v>
      </c>
      <c r="C2944" t="s">
        <v>354</v>
      </c>
      <c r="D2944" t="s">
        <v>51</v>
      </c>
      <c r="E2944" t="s">
        <v>363</v>
      </c>
      <c r="F2944" t="s">
        <v>344</v>
      </c>
      <c r="G2944">
        <v>66</v>
      </c>
      <c r="H2944" s="304">
        <v>0.68037446852337324</v>
      </c>
    </row>
    <row r="2945" spans="1:8" x14ac:dyDescent="0.25">
      <c r="A2945" t="s">
        <v>146</v>
      </c>
      <c r="B2945" t="s">
        <v>354</v>
      </c>
      <c r="C2945" t="s">
        <v>354</v>
      </c>
      <c r="D2945" t="s">
        <v>51</v>
      </c>
      <c r="E2945" t="s">
        <v>363</v>
      </c>
      <c r="F2945" t="s">
        <v>345</v>
      </c>
      <c r="G2945">
        <v>66</v>
      </c>
      <c r="H2945" s="304">
        <v>0.68037446852337324</v>
      </c>
    </row>
    <row r="2946" spans="1:8" x14ac:dyDescent="0.25">
      <c r="A2946" t="s">
        <v>146</v>
      </c>
      <c r="B2946" t="s">
        <v>354</v>
      </c>
      <c r="C2946" t="s">
        <v>354</v>
      </c>
      <c r="D2946" t="s">
        <v>51</v>
      </c>
      <c r="E2946" t="s">
        <v>363</v>
      </c>
      <c r="F2946" t="s">
        <v>346</v>
      </c>
      <c r="G2946">
        <v>66</v>
      </c>
      <c r="H2946" s="304">
        <v>0.73</v>
      </c>
    </row>
    <row r="2947" spans="1:8" x14ac:dyDescent="0.25">
      <c r="A2947" t="s">
        <v>146</v>
      </c>
      <c r="B2947" t="s">
        <v>354</v>
      </c>
      <c r="C2947" t="s">
        <v>354</v>
      </c>
      <c r="D2947" t="s">
        <v>51</v>
      </c>
      <c r="E2947" t="s">
        <v>363</v>
      </c>
      <c r="F2947" t="s">
        <v>347</v>
      </c>
      <c r="G2947">
        <v>66</v>
      </c>
      <c r="H2947" s="304">
        <v>0.49667336202206247</v>
      </c>
    </row>
    <row r="2948" spans="1:8" x14ac:dyDescent="0.25">
      <c r="A2948" t="s">
        <v>146</v>
      </c>
      <c r="B2948" t="s">
        <v>354</v>
      </c>
      <c r="C2948" t="s">
        <v>354</v>
      </c>
      <c r="D2948" t="s">
        <v>51</v>
      </c>
      <c r="E2948" t="s">
        <v>363</v>
      </c>
      <c r="F2948" t="s">
        <v>348</v>
      </c>
      <c r="G2948">
        <v>66</v>
      </c>
      <c r="H2948" s="304">
        <v>0.49667336202206247</v>
      </c>
    </row>
    <row r="2949" spans="1:8" x14ac:dyDescent="0.25">
      <c r="A2949" t="s">
        <v>146</v>
      </c>
      <c r="B2949" t="s">
        <v>354</v>
      </c>
      <c r="C2949" t="s">
        <v>354</v>
      </c>
      <c r="D2949" t="s">
        <v>52</v>
      </c>
      <c r="E2949" t="s">
        <v>363</v>
      </c>
      <c r="F2949" t="s">
        <v>340</v>
      </c>
      <c r="G2949">
        <v>67</v>
      </c>
      <c r="H2949" s="304">
        <v>4.044085888755248</v>
      </c>
    </row>
    <row r="2950" spans="1:8" x14ac:dyDescent="0.25">
      <c r="A2950" t="s">
        <v>146</v>
      </c>
      <c r="B2950" t="s">
        <v>354</v>
      </c>
      <c r="C2950" t="s">
        <v>354</v>
      </c>
      <c r="D2950" t="s">
        <v>52</v>
      </c>
      <c r="E2950" t="s">
        <v>363</v>
      </c>
      <c r="F2950" t="s">
        <v>341</v>
      </c>
      <c r="G2950">
        <v>67</v>
      </c>
      <c r="H2950" s="304">
        <v>0.8858713869999999</v>
      </c>
    </row>
    <row r="2951" spans="1:8" x14ac:dyDescent="0.25">
      <c r="A2951" t="s">
        <v>146</v>
      </c>
      <c r="B2951" t="s">
        <v>354</v>
      </c>
      <c r="C2951" t="s">
        <v>354</v>
      </c>
      <c r="D2951" t="s">
        <v>52</v>
      </c>
      <c r="E2951" t="s">
        <v>363</v>
      </c>
      <c r="F2951" t="s">
        <v>342</v>
      </c>
      <c r="G2951">
        <v>67</v>
      </c>
      <c r="H2951" s="304">
        <v>0.37782965899999998</v>
      </c>
    </row>
    <row r="2952" spans="1:8" x14ac:dyDescent="0.25">
      <c r="A2952" t="s">
        <v>146</v>
      </c>
      <c r="B2952" t="s">
        <v>354</v>
      </c>
      <c r="C2952" t="s">
        <v>354</v>
      </c>
      <c r="D2952" t="s">
        <v>52</v>
      </c>
      <c r="E2952" t="s">
        <v>363</v>
      </c>
      <c r="F2952" t="s">
        <v>343</v>
      </c>
      <c r="G2952">
        <v>67</v>
      </c>
      <c r="H2952" s="304">
        <v>4.5521276167552482</v>
      </c>
    </row>
    <row r="2953" spans="1:8" x14ac:dyDescent="0.25">
      <c r="A2953" t="s">
        <v>146</v>
      </c>
      <c r="B2953" t="s">
        <v>354</v>
      </c>
      <c r="C2953" t="s">
        <v>354</v>
      </c>
      <c r="D2953" t="s">
        <v>52</v>
      </c>
      <c r="E2953" t="s">
        <v>363</v>
      </c>
      <c r="F2953" t="s">
        <v>344</v>
      </c>
      <c r="G2953">
        <v>67</v>
      </c>
      <c r="H2953" s="304">
        <v>4.5521276167552482</v>
      </c>
    </row>
    <row r="2954" spans="1:8" x14ac:dyDescent="0.25">
      <c r="A2954" t="s">
        <v>146</v>
      </c>
      <c r="B2954" t="s">
        <v>354</v>
      </c>
      <c r="C2954" t="s">
        <v>354</v>
      </c>
      <c r="D2954" t="s">
        <v>52</v>
      </c>
      <c r="E2954" t="s">
        <v>363</v>
      </c>
      <c r="F2954" t="s">
        <v>345</v>
      </c>
      <c r="G2954">
        <v>67</v>
      </c>
      <c r="H2954" s="304">
        <v>3.6662562297552479</v>
      </c>
    </row>
    <row r="2955" spans="1:8" x14ac:dyDescent="0.25">
      <c r="A2955" t="s">
        <v>146</v>
      </c>
      <c r="B2955" t="s">
        <v>354</v>
      </c>
      <c r="C2955" t="s">
        <v>354</v>
      </c>
      <c r="D2955" t="s">
        <v>52</v>
      </c>
      <c r="E2955" t="s">
        <v>363</v>
      </c>
      <c r="F2955" t="s">
        <v>346</v>
      </c>
      <c r="G2955">
        <v>67</v>
      </c>
      <c r="H2955" t="s">
        <v>53</v>
      </c>
    </row>
    <row r="2956" spans="1:8" x14ac:dyDescent="0.25">
      <c r="A2956" t="s">
        <v>146</v>
      </c>
      <c r="B2956" t="s">
        <v>354</v>
      </c>
      <c r="C2956" t="s">
        <v>354</v>
      </c>
      <c r="D2956" t="s">
        <v>52</v>
      </c>
      <c r="E2956" t="s">
        <v>363</v>
      </c>
      <c r="F2956" t="s">
        <v>347</v>
      </c>
      <c r="G2956">
        <v>67</v>
      </c>
      <c r="H2956" s="304">
        <v>1.3390621434165744</v>
      </c>
    </row>
    <row r="2957" spans="1:8" x14ac:dyDescent="0.25">
      <c r="A2957" t="s">
        <v>146</v>
      </c>
      <c r="B2957" t="s">
        <v>354</v>
      </c>
      <c r="C2957" t="s">
        <v>354</v>
      </c>
      <c r="D2957" t="s">
        <v>52</v>
      </c>
      <c r="E2957" t="s">
        <v>363</v>
      </c>
      <c r="F2957" t="s">
        <v>348</v>
      </c>
      <c r="G2957">
        <v>67</v>
      </c>
      <c r="H2957" s="304">
        <v>1.0998768689265743</v>
      </c>
    </row>
    <row r="2958" spans="1:8" x14ac:dyDescent="0.25">
      <c r="A2958" t="s">
        <v>146</v>
      </c>
      <c r="B2958" t="s">
        <v>354</v>
      </c>
      <c r="C2958" t="s">
        <v>354</v>
      </c>
      <c r="D2958" t="s">
        <v>54</v>
      </c>
      <c r="E2958" t="s">
        <v>363</v>
      </c>
      <c r="F2958" t="s">
        <v>340</v>
      </c>
      <c r="G2958">
        <v>68</v>
      </c>
      <c r="H2958" s="304">
        <v>6.0736233869500005</v>
      </c>
    </row>
    <row r="2959" spans="1:8" x14ac:dyDescent="0.25">
      <c r="A2959" t="s">
        <v>146</v>
      </c>
      <c r="B2959" t="s">
        <v>354</v>
      </c>
      <c r="C2959" t="s">
        <v>354</v>
      </c>
      <c r="D2959" t="s">
        <v>54</v>
      </c>
      <c r="E2959" t="s">
        <v>363</v>
      </c>
      <c r="F2959" t="s">
        <v>343</v>
      </c>
      <c r="G2959">
        <v>68</v>
      </c>
      <c r="H2959" s="304">
        <v>6.0736233869500005</v>
      </c>
    </row>
    <row r="2960" spans="1:8" x14ac:dyDescent="0.25">
      <c r="A2960" t="s">
        <v>146</v>
      </c>
      <c r="B2960" t="s">
        <v>354</v>
      </c>
      <c r="C2960" t="s">
        <v>354</v>
      </c>
      <c r="D2960" t="s">
        <v>54</v>
      </c>
      <c r="E2960" t="s">
        <v>363</v>
      </c>
      <c r="F2960" t="s">
        <v>344</v>
      </c>
      <c r="G2960">
        <v>68</v>
      </c>
      <c r="H2960" s="304">
        <v>6.0736233869500005</v>
      </c>
    </row>
    <row r="2961" spans="1:8" x14ac:dyDescent="0.25">
      <c r="A2961" t="s">
        <v>146</v>
      </c>
      <c r="B2961" t="s">
        <v>354</v>
      </c>
      <c r="C2961" t="s">
        <v>354</v>
      </c>
      <c r="D2961" t="s">
        <v>54</v>
      </c>
      <c r="E2961" t="s">
        <v>363</v>
      </c>
      <c r="F2961" t="s">
        <v>345</v>
      </c>
      <c r="G2961">
        <v>68</v>
      </c>
      <c r="H2961" s="304">
        <v>6.0736233869500005</v>
      </c>
    </row>
    <row r="2962" spans="1:8" x14ac:dyDescent="0.25">
      <c r="A2962" t="s">
        <v>146</v>
      </c>
      <c r="B2962" t="s">
        <v>354</v>
      </c>
      <c r="C2962" t="s">
        <v>354</v>
      </c>
      <c r="D2962" t="s">
        <v>54</v>
      </c>
      <c r="E2962" t="s">
        <v>363</v>
      </c>
      <c r="F2962" t="s">
        <v>346</v>
      </c>
      <c r="G2962">
        <v>68</v>
      </c>
      <c r="H2962" s="304">
        <v>5.3999999999999999E-2</v>
      </c>
    </row>
    <row r="2963" spans="1:8" x14ac:dyDescent="0.25">
      <c r="A2963" t="s">
        <v>146</v>
      </c>
      <c r="B2963" t="s">
        <v>354</v>
      </c>
      <c r="C2963" t="s">
        <v>354</v>
      </c>
      <c r="D2963" t="s">
        <v>54</v>
      </c>
      <c r="E2963" t="s">
        <v>363</v>
      </c>
      <c r="F2963" t="s">
        <v>347</v>
      </c>
      <c r="G2963">
        <v>68</v>
      </c>
      <c r="H2963" s="304">
        <v>0.3279756628953</v>
      </c>
    </row>
    <row r="2964" spans="1:8" x14ac:dyDescent="0.25">
      <c r="A2964" t="s">
        <v>146</v>
      </c>
      <c r="B2964" t="s">
        <v>354</v>
      </c>
      <c r="C2964" t="s">
        <v>354</v>
      </c>
      <c r="D2964" t="s">
        <v>54</v>
      </c>
      <c r="E2964" t="s">
        <v>363</v>
      </c>
      <c r="F2964" t="s">
        <v>348</v>
      </c>
      <c r="G2964">
        <v>68</v>
      </c>
      <c r="H2964" s="304">
        <v>0.3279756628953</v>
      </c>
    </row>
    <row r="2965" spans="1:8" x14ac:dyDescent="0.25">
      <c r="A2965" t="s">
        <v>146</v>
      </c>
      <c r="B2965" t="s">
        <v>354</v>
      </c>
      <c r="C2965" t="s">
        <v>354</v>
      </c>
      <c r="D2965" t="s">
        <v>55</v>
      </c>
      <c r="E2965" t="s">
        <v>363</v>
      </c>
      <c r="F2965" t="s">
        <v>340</v>
      </c>
      <c r="G2965">
        <v>69</v>
      </c>
      <c r="H2965" s="304">
        <v>7.4182481462460519</v>
      </c>
    </row>
    <row r="2966" spans="1:8" x14ac:dyDescent="0.25">
      <c r="A2966" t="s">
        <v>146</v>
      </c>
      <c r="B2966" t="s">
        <v>354</v>
      </c>
      <c r="C2966" t="s">
        <v>354</v>
      </c>
      <c r="D2966" t="s">
        <v>55</v>
      </c>
      <c r="E2966" t="s">
        <v>363</v>
      </c>
      <c r="F2966" t="s">
        <v>341</v>
      </c>
      <c r="G2966">
        <v>69</v>
      </c>
      <c r="H2966" s="304">
        <v>2.8802745000000005E-2</v>
      </c>
    </row>
    <row r="2967" spans="1:8" x14ac:dyDescent="0.25">
      <c r="A2967" t="s">
        <v>146</v>
      </c>
      <c r="B2967" t="s">
        <v>354</v>
      </c>
      <c r="C2967" t="s">
        <v>354</v>
      </c>
      <c r="D2967" t="s">
        <v>55</v>
      </c>
      <c r="E2967" t="s">
        <v>363</v>
      </c>
      <c r="F2967" t="s">
        <v>342</v>
      </c>
      <c r="G2967">
        <v>69</v>
      </c>
      <c r="H2967" s="304">
        <v>0.25134743200000004</v>
      </c>
    </row>
    <row r="2968" spans="1:8" x14ac:dyDescent="0.25">
      <c r="A2968" t="s">
        <v>146</v>
      </c>
      <c r="B2968" t="s">
        <v>354</v>
      </c>
      <c r="C2968" t="s">
        <v>354</v>
      </c>
      <c r="D2968" t="s">
        <v>55</v>
      </c>
      <c r="E2968" t="s">
        <v>363</v>
      </c>
      <c r="F2968" t="s">
        <v>343</v>
      </c>
      <c r="G2968">
        <v>69</v>
      </c>
      <c r="H2968" s="304">
        <v>7.1957034592460518</v>
      </c>
    </row>
    <row r="2969" spans="1:8" x14ac:dyDescent="0.25">
      <c r="A2969" t="s">
        <v>146</v>
      </c>
      <c r="B2969" t="s">
        <v>354</v>
      </c>
      <c r="C2969" t="s">
        <v>354</v>
      </c>
      <c r="D2969" t="s">
        <v>55</v>
      </c>
      <c r="E2969" t="s">
        <v>363</v>
      </c>
      <c r="F2969" t="s">
        <v>344</v>
      </c>
      <c r="G2969">
        <v>69</v>
      </c>
      <c r="H2969" s="304">
        <v>7.1957034592460518</v>
      </c>
    </row>
    <row r="2970" spans="1:8" x14ac:dyDescent="0.25">
      <c r="A2970" t="s">
        <v>146</v>
      </c>
      <c r="B2970" t="s">
        <v>354</v>
      </c>
      <c r="C2970" t="s">
        <v>354</v>
      </c>
      <c r="D2970" t="s">
        <v>55</v>
      </c>
      <c r="E2970" t="s">
        <v>363</v>
      </c>
      <c r="F2970" t="s">
        <v>345</v>
      </c>
      <c r="G2970">
        <v>69</v>
      </c>
      <c r="H2970" s="304">
        <v>7.1957034592460518</v>
      </c>
    </row>
    <row r="2971" spans="1:8" x14ac:dyDescent="0.25">
      <c r="A2971" t="s">
        <v>146</v>
      </c>
      <c r="B2971" t="s">
        <v>354</v>
      </c>
      <c r="C2971" t="s">
        <v>354</v>
      </c>
      <c r="D2971" t="s">
        <v>55</v>
      </c>
      <c r="E2971" t="s">
        <v>363</v>
      </c>
      <c r="F2971" t="s">
        <v>346</v>
      </c>
      <c r="G2971">
        <v>69</v>
      </c>
      <c r="H2971" s="304">
        <v>0.155</v>
      </c>
    </row>
    <row r="2972" spans="1:8" x14ac:dyDescent="0.25">
      <c r="A2972" t="s">
        <v>146</v>
      </c>
      <c r="B2972" t="s">
        <v>354</v>
      </c>
      <c r="C2972" t="s">
        <v>354</v>
      </c>
      <c r="D2972" t="s">
        <v>55</v>
      </c>
      <c r="E2972" t="s">
        <v>363</v>
      </c>
      <c r="F2972" t="s">
        <v>347</v>
      </c>
      <c r="G2972">
        <v>69</v>
      </c>
      <c r="H2972" s="304">
        <v>1.1153340361831381</v>
      </c>
    </row>
    <row r="2973" spans="1:8" x14ac:dyDescent="0.25">
      <c r="A2973" t="s">
        <v>146</v>
      </c>
      <c r="B2973" t="s">
        <v>354</v>
      </c>
      <c r="C2973" t="s">
        <v>354</v>
      </c>
      <c r="D2973" t="s">
        <v>55</v>
      </c>
      <c r="E2973" t="s">
        <v>363</v>
      </c>
      <c r="F2973" t="s">
        <v>348</v>
      </c>
      <c r="G2973">
        <v>69</v>
      </c>
      <c r="H2973" s="304">
        <v>1.1153340361831381</v>
      </c>
    </row>
    <row r="2974" spans="1:8" x14ac:dyDescent="0.25">
      <c r="A2974" t="s">
        <v>146</v>
      </c>
      <c r="B2974" t="s">
        <v>354</v>
      </c>
      <c r="C2974" t="s">
        <v>354</v>
      </c>
      <c r="D2974" t="s">
        <v>56</v>
      </c>
      <c r="E2974" t="s">
        <v>363</v>
      </c>
      <c r="F2974" t="s">
        <v>340</v>
      </c>
      <c r="G2974">
        <v>70</v>
      </c>
      <c r="H2974" s="304">
        <v>0</v>
      </c>
    </row>
    <row r="2975" spans="1:8" x14ac:dyDescent="0.25">
      <c r="A2975" t="s">
        <v>146</v>
      </c>
      <c r="B2975" t="s">
        <v>354</v>
      </c>
      <c r="C2975" t="s">
        <v>354</v>
      </c>
      <c r="D2975" t="s">
        <v>56</v>
      </c>
      <c r="E2975" t="s">
        <v>363</v>
      </c>
      <c r="F2975" t="s">
        <v>341</v>
      </c>
      <c r="G2975">
        <v>70</v>
      </c>
      <c r="H2975" s="304">
        <v>0.13816049499999999</v>
      </c>
    </row>
    <row r="2976" spans="1:8" x14ac:dyDescent="0.25">
      <c r="A2976" t="s">
        <v>146</v>
      </c>
      <c r="B2976" t="s">
        <v>354</v>
      </c>
      <c r="C2976" t="s">
        <v>354</v>
      </c>
      <c r="D2976" t="s">
        <v>56</v>
      </c>
      <c r="E2976" t="s">
        <v>363</v>
      </c>
      <c r="F2976" t="s">
        <v>342</v>
      </c>
      <c r="G2976">
        <v>70</v>
      </c>
      <c r="H2976" s="304">
        <v>8.8052239999999986E-3</v>
      </c>
    </row>
    <row r="2977" spans="1:8" x14ac:dyDescent="0.25">
      <c r="A2977" t="s">
        <v>146</v>
      </c>
      <c r="B2977" t="s">
        <v>354</v>
      </c>
      <c r="C2977" t="s">
        <v>354</v>
      </c>
      <c r="D2977" t="s">
        <v>56</v>
      </c>
      <c r="E2977" t="s">
        <v>363</v>
      </c>
      <c r="F2977" t="s">
        <v>343</v>
      </c>
      <c r="G2977">
        <v>70</v>
      </c>
      <c r="H2977" s="304">
        <v>0.12935527099999999</v>
      </c>
    </row>
    <row r="2978" spans="1:8" x14ac:dyDescent="0.25">
      <c r="A2978" t="s">
        <v>146</v>
      </c>
      <c r="B2978" t="s">
        <v>354</v>
      </c>
      <c r="C2978" t="s">
        <v>354</v>
      </c>
      <c r="D2978" t="s">
        <v>56</v>
      </c>
      <c r="E2978" t="s">
        <v>363</v>
      </c>
      <c r="F2978" t="s">
        <v>344</v>
      </c>
      <c r="G2978">
        <v>70</v>
      </c>
      <c r="H2978" s="304">
        <v>0.12935527099999999</v>
      </c>
    </row>
    <row r="2979" spans="1:8" x14ac:dyDescent="0.25">
      <c r="A2979" t="s">
        <v>146</v>
      </c>
      <c r="B2979" t="s">
        <v>354</v>
      </c>
      <c r="C2979" t="s">
        <v>354</v>
      </c>
      <c r="D2979" t="s">
        <v>56</v>
      </c>
      <c r="E2979" t="s">
        <v>363</v>
      </c>
      <c r="F2979" t="s">
        <v>345</v>
      </c>
      <c r="G2979">
        <v>70</v>
      </c>
      <c r="H2979" s="304">
        <v>0</v>
      </c>
    </row>
    <row r="2980" spans="1:8" x14ac:dyDescent="0.25">
      <c r="A2980" t="s">
        <v>146</v>
      </c>
      <c r="B2980" t="s">
        <v>354</v>
      </c>
      <c r="C2980" t="s">
        <v>354</v>
      </c>
      <c r="D2980" t="s">
        <v>56</v>
      </c>
      <c r="E2980" t="s">
        <v>363</v>
      </c>
      <c r="F2980" t="s">
        <v>346</v>
      </c>
      <c r="G2980">
        <v>70</v>
      </c>
      <c r="H2980" s="304">
        <v>7.4999999999999997E-2</v>
      </c>
    </row>
    <row r="2981" spans="1:8" x14ac:dyDescent="0.25">
      <c r="A2981" t="s">
        <v>146</v>
      </c>
      <c r="B2981" t="s">
        <v>354</v>
      </c>
      <c r="C2981" t="s">
        <v>354</v>
      </c>
      <c r="D2981" t="s">
        <v>56</v>
      </c>
      <c r="E2981" t="s">
        <v>363</v>
      </c>
      <c r="F2981" t="s">
        <v>347</v>
      </c>
      <c r="G2981">
        <v>70</v>
      </c>
      <c r="H2981" s="304">
        <v>9.7016453249999992E-3</v>
      </c>
    </row>
    <row r="2982" spans="1:8" x14ac:dyDescent="0.25">
      <c r="A2982" t="s">
        <v>146</v>
      </c>
      <c r="B2982" t="s">
        <v>354</v>
      </c>
      <c r="C2982" t="s">
        <v>354</v>
      </c>
      <c r="D2982" t="s">
        <v>56</v>
      </c>
      <c r="E2982" t="s">
        <v>363</v>
      </c>
      <c r="F2982" t="s">
        <v>348</v>
      </c>
      <c r="G2982">
        <v>70</v>
      </c>
      <c r="H2982" s="304">
        <v>0</v>
      </c>
    </row>
    <row r="2983" spans="1:8" x14ac:dyDescent="0.25">
      <c r="A2983" t="s">
        <v>146</v>
      </c>
      <c r="B2983" t="s">
        <v>354</v>
      </c>
      <c r="C2983" t="s">
        <v>354</v>
      </c>
      <c r="D2983" t="s">
        <v>57</v>
      </c>
      <c r="E2983" t="s">
        <v>363</v>
      </c>
      <c r="F2983" t="s">
        <v>340</v>
      </c>
      <c r="G2983">
        <v>71</v>
      </c>
      <c r="H2983" s="304">
        <v>6.6975880072400011</v>
      </c>
    </row>
    <row r="2984" spans="1:8" x14ac:dyDescent="0.25">
      <c r="A2984" t="s">
        <v>146</v>
      </c>
      <c r="B2984" t="s">
        <v>354</v>
      </c>
      <c r="C2984" t="s">
        <v>354</v>
      </c>
      <c r="D2984" t="s">
        <v>57</v>
      </c>
      <c r="E2984" t="s">
        <v>363</v>
      </c>
      <c r="F2984" t="s">
        <v>341</v>
      </c>
      <c r="G2984">
        <v>71</v>
      </c>
      <c r="H2984" s="304">
        <v>1.080566116</v>
      </c>
    </row>
    <row r="2985" spans="1:8" x14ac:dyDescent="0.25">
      <c r="A2985" t="s">
        <v>146</v>
      </c>
      <c r="B2985" t="s">
        <v>354</v>
      </c>
      <c r="C2985" t="s">
        <v>354</v>
      </c>
      <c r="D2985" t="s">
        <v>57</v>
      </c>
      <c r="E2985" t="s">
        <v>363</v>
      </c>
      <c r="F2985" t="s">
        <v>342</v>
      </c>
      <c r="G2985">
        <v>71</v>
      </c>
      <c r="H2985" s="304">
        <v>0.19757775199999997</v>
      </c>
    </row>
    <row r="2986" spans="1:8" x14ac:dyDescent="0.25">
      <c r="A2986" t="s">
        <v>146</v>
      </c>
      <c r="B2986" t="s">
        <v>354</v>
      </c>
      <c r="C2986" t="s">
        <v>354</v>
      </c>
      <c r="D2986" t="s">
        <v>57</v>
      </c>
      <c r="E2986" t="s">
        <v>363</v>
      </c>
      <c r="F2986" t="s">
        <v>343</v>
      </c>
      <c r="G2986">
        <v>71</v>
      </c>
      <c r="H2986" s="304">
        <v>7.5805763712400012</v>
      </c>
    </row>
    <row r="2987" spans="1:8" x14ac:dyDescent="0.25">
      <c r="A2987" t="s">
        <v>146</v>
      </c>
      <c r="B2987" t="s">
        <v>354</v>
      </c>
      <c r="C2987" t="s">
        <v>354</v>
      </c>
      <c r="D2987" t="s">
        <v>57</v>
      </c>
      <c r="E2987" t="s">
        <v>363</v>
      </c>
      <c r="F2987" t="s">
        <v>344</v>
      </c>
      <c r="G2987">
        <v>71</v>
      </c>
      <c r="H2987" s="304">
        <v>7.5805763712400012</v>
      </c>
    </row>
    <row r="2988" spans="1:8" x14ac:dyDescent="0.25">
      <c r="A2988" t="s">
        <v>146</v>
      </c>
      <c r="B2988" t="s">
        <v>354</v>
      </c>
      <c r="C2988" t="s">
        <v>354</v>
      </c>
      <c r="D2988" t="s">
        <v>57</v>
      </c>
      <c r="E2988" t="s">
        <v>363</v>
      </c>
      <c r="F2988" t="s">
        <v>345</v>
      </c>
      <c r="G2988">
        <v>71</v>
      </c>
      <c r="H2988" s="304">
        <v>6.5000102552400012</v>
      </c>
    </row>
    <row r="2989" spans="1:8" x14ac:dyDescent="0.25">
      <c r="A2989" t="s">
        <v>146</v>
      </c>
      <c r="B2989" t="s">
        <v>354</v>
      </c>
      <c r="C2989" t="s">
        <v>354</v>
      </c>
      <c r="D2989" t="s">
        <v>57</v>
      </c>
      <c r="E2989" t="s">
        <v>363</v>
      </c>
      <c r="F2989" t="s">
        <v>346</v>
      </c>
      <c r="G2989">
        <v>71</v>
      </c>
      <c r="H2989" s="304">
        <v>7.9000000000000001E-2</v>
      </c>
    </row>
    <row r="2990" spans="1:8" x14ac:dyDescent="0.25">
      <c r="A2990" t="s">
        <v>146</v>
      </c>
      <c r="B2990" t="s">
        <v>354</v>
      </c>
      <c r="C2990" t="s">
        <v>354</v>
      </c>
      <c r="D2990" t="s">
        <v>57</v>
      </c>
      <c r="E2990" t="s">
        <v>363</v>
      </c>
      <c r="F2990" t="s">
        <v>347</v>
      </c>
      <c r="G2990">
        <v>71</v>
      </c>
      <c r="H2990" s="304">
        <v>0.59886553332796011</v>
      </c>
    </row>
    <row r="2991" spans="1:8" x14ac:dyDescent="0.25">
      <c r="A2991" t="s">
        <v>146</v>
      </c>
      <c r="B2991" t="s">
        <v>354</v>
      </c>
      <c r="C2991" t="s">
        <v>354</v>
      </c>
      <c r="D2991" t="s">
        <v>57</v>
      </c>
      <c r="E2991" t="s">
        <v>363</v>
      </c>
      <c r="F2991" t="s">
        <v>348</v>
      </c>
      <c r="G2991">
        <v>71</v>
      </c>
      <c r="H2991" s="304">
        <v>0.5135008101639601</v>
      </c>
    </row>
    <row r="2992" spans="1:8" x14ac:dyDescent="0.25">
      <c r="A2992" t="s">
        <v>146</v>
      </c>
      <c r="B2992" t="s">
        <v>354</v>
      </c>
      <c r="C2992" t="s">
        <v>354</v>
      </c>
      <c r="D2992" t="s">
        <v>58</v>
      </c>
      <c r="E2992" t="s">
        <v>363</v>
      </c>
      <c r="F2992" t="s">
        <v>340</v>
      </c>
      <c r="G2992">
        <v>72</v>
      </c>
      <c r="H2992" s="304">
        <v>3.3487940036200006</v>
      </c>
    </row>
    <row r="2993" spans="1:8" x14ac:dyDescent="0.25">
      <c r="A2993" t="s">
        <v>146</v>
      </c>
      <c r="B2993" t="s">
        <v>354</v>
      </c>
      <c r="C2993" t="s">
        <v>354</v>
      </c>
      <c r="D2993" t="s">
        <v>58</v>
      </c>
      <c r="E2993" t="s">
        <v>363</v>
      </c>
      <c r="F2993" t="s">
        <v>341</v>
      </c>
      <c r="G2993">
        <v>72</v>
      </c>
      <c r="H2993" s="304">
        <v>1.1257301069999999</v>
      </c>
    </row>
    <row r="2994" spans="1:8" x14ac:dyDescent="0.25">
      <c r="A2994" t="s">
        <v>146</v>
      </c>
      <c r="B2994" t="s">
        <v>354</v>
      </c>
      <c r="C2994" t="s">
        <v>354</v>
      </c>
      <c r="D2994" t="s">
        <v>58</v>
      </c>
      <c r="E2994" t="s">
        <v>363</v>
      </c>
      <c r="F2994" t="s">
        <v>342</v>
      </c>
      <c r="G2994">
        <v>72</v>
      </c>
      <c r="H2994" s="304">
        <v>0.22313568500000003</v>
      </c>
    </row>
    <row r="2995" spans="1:8" x14ac:dyDescent="0.25">
      <c r="A2995" t="s">
        <v>146</v>
      </c>
      <c r="B2995" t="s">
        <v>354</v>
      </c>
      <c r="C2995" t="s">
        <v>354</v>
      </c>
      <c r="D2995" t="s">
        <v>58</v>
      </c>
      <c r="E2995" t="s">
        <v>363</v>
      </c>
      <c r="F2995" t="s">
        <v>343</v>
      </c>
      <c r="G2995">
        <v>72</v>
      </c>
      <c r="H2995" s="304">
        <v>4.251388425620001</v>
      </c>
    </row>
    <row r="2996" spans="1:8" x14ac:dyDescent="0.25">
      <c r="A2996" t="s">
        <v>146</v>
      </c>
      <c r="B2996" t="s">
        <v>354</v>
      </c>
      <c r="C2996" t="s">
        <v>354</v>
      </c>
      <c r="D2996" t="s">
        <v>58</v>
      </c>
      <c r="E2996" t="s">
        <v>363</v>
      </c>
      <c r="F2996" t="s">
        <v>344</v>
      </c>
      <c r="G2996">
        <v>72</v>
      </c>
      <c r="H2996" s="304">
        <v>1.3604442961984002</v>
      </c>
    </row>
    <row r="2997" spans="1:8" x14ac:dyDescent="0.25">
      <c r="A2997" t="s">
        <v>146</v>
      </c>
      <c r="B2997" t="s">
        <v>354</v>
      </c>
      <c r="C2997" t="s">
        <v>354</v>
      </c>
      <c r="D2997" t="s">
        <v>58</v>
      </c>
      <c r="E2997" t="s">
        <v>363</v>
      </c>
      <c r="F2997" t="s">
        <v>345</v>
      </c>
      <c r="G2997">
        <v>72</v>
      </c>
      <c r="H2997" s="304">
        <v>1.3604442961984002</v>
      </c>
    </row>
    <row r="2998" spans="1:8" ht="60" x14ac:dyDescent="0.25">
      <c r="A2998" t="s">
        <v>146</v>
      </c>
      <c r="B2998" t="s">
        <v>354</v>
      </c>
      <c r="C2998" t="s">
        <v>354</v>
      </c>
      <c r="D2998" t="s">
        <v>58</v>
      </c>
      <c r="E2998" t="s">
        <v>363</v>
      </c>
      <c r="F2998" t="s">
        <v>346</v>
      </c>
      <c r="G2998">
        <v>72</v>
      </c>
      <c r="H2998" s="305" t="s">
        <v>95</v>
      </c>
    </row>
    <row r="2999" spans="1:8" x14ac:dyDescent="0.25">
      <c r="A2999" t="s">
        <v>146</v>
      </c>
      <c r="B2999" t="s">
        <v>354</v>
      </c>
      <c r="C2999" t="s">
        <v>354</v>
      </c>
      <c r="D2999" t="s">
        <v>58</v>
      </c>
      <c r="E2999" t="s">
        <v>363</v>
      </c>
      <c r="F2999" t="s">
        <v>347</v>
      </c>
      <c r="G2999">
        <v>72</v>
      </c>
      <c r="H2999" s="304">
        <v>0.14556753969322883</v>
      </c>
    </row>
    <row r="3000" spans="1:8" x14ac:dyDescent="0.25">
      <c r="A3000" t="s">
        <v>146</v>
      </c>
      <c r="B3000" t="s">
        <v>354</v>
      </c>
      <c r="C3000" t="s">
        <v>354</v>
      </c>
      <c r="D3000" t="s">
        <v>58</v>
      </c>
      <c r="E3000" t="s">
        <v>363</v>
      </c>
      <c r="F3000" t="s">
        <v>348</v>
      </c>
      <c r="G3000">
        <v>72</v>
      </c>
      <c r="H3000" s="304">
        <v>0.14556753969322883</v>
      </c>
    </row>
    <row r="3001" spans="1:8" x14ac:dyDescent="0.25">
      <c r="A3001" t="s">
        <v>201</v>
      </c>
      <c r="B3001" t="s">
        <v>201</v>
      </c>
      <c r="C3001" t="s">
        <v>201</v>
      </c>
      <c r="D3001" t="s">
        <v>96</v>
      </c>
      <c r="E3001" t="s">
        <v>363</v>
      </c>
      <c r="F3001" t="s">
        <v>340</v>
      </c>
      <c r="G3001">
        <v>76</v>
      </c>
      <c r="H3001" s="304">
        <v>0.46899999999999997</v>
      </c>
    </row>
    <row r="3002" spans="1:8" x14ac:dyDescent="0.25">
      <c r="A3002" t="s">
        <v>201</v>
      </c>
      <c r="B3002" t="s">
        <v>201</v>
      </c>
      <c r="C3002" t="s">
        <v>201</v>
      </c>
      <c r="D3002" t="s">
        <v>96</v>
      </c>
      <c r="E3002" t="s">
        <v>363</v>
      </c>
      <c r="F3002" t="s">
        <v>341</v>
      </c>
      <c r="G3002">
        <v>76</v>
      </c>
      <c r="H3002" s="304">
        <v>0.209682013</v>
      </c>
    </row>
    <row r="3003" spans="1:8" x14ac:dyDescent="0.25">
      <c r="A3003" t="s">
        <v>201</v>
      </c>
      <c r="B3003" t="s">
        <v>201</v>
      </c>
      <c r="C3003" t="s">
        <v>201</v>
      </c>
      <c r="D3003" t="s">
        <v>96</v>
      </c>
      <c r="E3003" t="s">
        <v>363</v>
      </c>
      <c r="F3003" t="s">
        <v>342</v>
      </c>
      <c r="G3003">
        <v>76</v>
      </c>
      <c r="H3003" s="304">
        <v>0.20165582400000001</v>
      </c>
    </row>
    <row r="3004" spans="1:8" x14ac:dyDescent="0.25">
      <c r="A3004" t="s">
        <v>201</v>
      </c>
      <c r="B3004" t="s">
        <v>201</v>
      </c>
      <c r="C3004" t="s">
        <v>201</v>
      </c>
      <c r="D3004" t="s">
        <v>96</v>
      </c>
      <c r="E3004" t="s">
        <v>363</v>
      </c>
      <c r="F3004" t="s">
        <v>343</v>
      </c>
      <c r="G3004">
        <v>76</v>
      </c>
      <c r="H3004" s="304">
        <v>0.47702618899999993</v>
      </c>
    </row>
    <row r="3005" spans="1:8" x14ac:dyDescent="0.25">
      <c r="A3005" t="s">
        <v>201</v>
      </c>
      <c r="B3005" t="s">
        <v>201</v>
      </c>
      <c r="C3005" t="s">
        <v>201</v>
      </c>
      <c r="D3005" t="s">
        <v>96</v>
      </c>
      <c r="E3005" t="s">
        <v>363</v>
      </c>
      <c r="F3005" t="s">
        <v>344</v>
      </c>
      <c r="G3005">
        <v>76</v>
      </c>
      <c r="H3005" s="304">
        <v>0.47702618899999993</v>
      </c>
    </row>
    <row r="3006" spans="1:8" x14ac:dyDescent="0.25">
      <c r="A3006" t="s">
        <v>201</v>
      </c>
      <c r="B3006" t="s">
        <v>201</v>
      </c>
      <c r="C3006" t="s">
        <v>201</v>
      </c>
      <c r="D3006" t="s">
        <v>96</v>
      </c>
      <c r="E3006" t="s">
        <v>363</v>
      </c>
      <c r="F3006" t="s">
        <v>345</v>
      </c>
      <c r="G3006">
        <v>76</v>
      </c>
      <c r="H3006" s="304">
        <v>0.46899999999999997</v>
      </c>
    </row>
    <row r="3007" spans="1:8" x14ac:dyDescent="0.25">
      <c r="A3007" t="s">
        <v>201</v>
      </c>
      <c r="B3007" t="s">
        <v>201</v>
      </c>
      <c r="C3007" t="s">
        <v>201</v>
      </c>
      <c r="D3007" t="s">
        <v>96</v>
      </c>
      <c r="E3007" t="s">
        <v>363</v>
      </c>
      <c r="F3007" t="s">
        <v>346</v>
      </c>
      <c r="G3007">
        <v>76</v>
      </c>
      <c r="H3007" s="304">
        <v>0.65</v>
      </c>
    </row>
    <row r="3008" spans="1:8" x14ac:dyDescent="0.25">
      <c r="A3008" t="s">
        <v>201</v>
      </c>
      <c r="B3008" t="s">
        <v>201</v>
      </c>
      <c r="C3008" t="s">
        <v>201</v>
      </c>
      <c r="D3008" t="s">
        <v>96</v>
      </c>
      <c r="E3008" t="s">
        <v>363</v>
      </c>
      <c r="F3008" t="s">
        <v>347</v>
      </c>
      <c r="G3008">
        <v>76</v>
      </c>
      <c r="H3008" s="304">
        <v>0.31006702284999998</v>
      </c>
    </row>
    <row r="3009" spans="1:8" x14ac:dyDescent="0.25">
      <c r="A3009" t="s">
        <v>201</v>
      </c>
      <c r="B3009" t="s">
        <v>201</v>
      </c>
      <c r="C3009" t="s">
        <v>201</v>
      </c>
      <c r="D3009" t="s">
        <v>96</v>
      </c>
      <c r="E3009" t="s">
        <v>363</v>
      </c>
      <c r="F3009" t="s">
        <v>348</v>
      </c>
      <c r="G3009">
        <v>76</v>
      </c>
      <c r="H3009" s="304">
        <v>0.30485000000000001</v>
      </c>
    </row>
    <row r="3010" spans="1:8" x14ac:dyDescent="0.25">
      <c r="A3010" t="s">
        <v>201</v>
      </c>
      <c r="B3010" t="s">
        <v>201</v>
      </c>
      <c r="C3010" t="s">
        <v>201</v>
      </c>
      <c r="D3010" t="s">
        <v>97</v>
      </c>
      <c r="E3010" t="s">
        <v>363</v>
      </c>
      <c r="F3010" t="s">
        <v>340</v>
      </c>
      <c r="G3010">
        <v>77</v>
      </c>
      <c r="H3010" s="304">
        <v>1.8154999999999999</v>
      </c>
    </row>
    <row r="3011" spans="1:8" x14ac:dyDescent="0.25">
      <c r="A3011" t="s">
        <v>201</v>
      </c>
      <c r="B3011" t="s">
        <v>201</v>
      </c>
      <c r="C3011" t="s">
        <v>201</v>
      </c>
      <c r="D3011" t="s">
        <v>97</v>
      </c>
      <c r="E3011" t="s">
        <v>363</v>
      </c>
      <c r="F3011" t="s">
        <v>341</v>
      </c>
      <c r="G3011">
        <v>77</v>
      </c>
      <c r="H3011" s="304">
        <v>0.143827445</v>
      </c>
    </row>
    <row r="3012" spans="1:8" x14ac:dyDescent="0.25">
      <c r="A3012" t="s">
        <v>201</v>
      </c>
      <c r="B3012" t="s">
        <v>201</v>
      </c>
      <c r="C3012" t="s">
        <v>201</v>
      </c>
      <c r="D3012" t="s">
        <v>97</v>
      </c>
      <c r="E3012" t="s">
        <v>363</v>
      </c>
      <c r="F3012" t="s">
        <v>342</v>
      </c>
      <c r="G3012">
        <v>77</v>
      </c>
      <c r="H3012" s="304">
        <v>0.70629582400000013</v>
      </c>
    </row>
    <row r="3013" spans="1:8" x14ac:dyDescent="0.25">
      <c r="A3013" t="s">
        <v>201</v>
      </c>
      <c r="B3013" t="s">
        <v>201</v>
      </c>
      <c r="C3013" t="s">
        <v>201</v>
      </c>
      <c r="D3013" t="s">
        <v>97</v>
      </c>
      <c r="E3013" t="s">
        <v>363</v>
      </c>
      <c r="F3013" t="s">
        <v>343</v>
      </c>
      <c r="G3013">
        <v>77</v>
      </c>
      <c r="H3013" s="304">
        <v>1.2530316209999999</v>
      </c>
    </row>
    <row r="3014" spans="1:8" x14ac:dyDescent="0.25">
      <c r="A3014" t="s">
        <v>201</v>
      </c>
      <c r="B3014" t="s">
        <v>201</v>
      </c>
      <c r="C3014" t="s">
        <v>201</v>
      </c>
      <c r="D3014" t="s">
        <v>97</v>
      </c>
      <c r="E3014" t="s">
        <v>363</v>
      </c>
      <c r="F3014" t="s">
        <v>344</v>
      </c>
      <c r="G3014">
        <v>77</v>
      </c>
      <c r="H3014" s="304">
        <v>0.9</v>
      </c>
    </row>
    <row r="3015" spans="1:8" x14ac:dyDescent="0.25">
      <c r="A3015" t="s">
        <v>201</v>
      </c>
      <c r="B3015" t="s">
        <v>201</v>
      </c>
      <c r="C3015" t="s">
        <v>201</v>
      </c>
      <c r="D3015" t="s">
        <v>97</v>
      </c>
      <c r="E3015" t="s">
        <v>363</v>
      </c>
      <c r="F3015" t="s">
        <v>345</v>
      </c>
      <c r="G3015">
        <v>77</v>
      </c>
      <c r="H3015" s="304">
        <v>0.9</v>
      </c>
    </row>
    <row r="3016" spans="1:8" x14ac:dyDescent="0.25">
      <c r="A3016" t="s">
        <v>201</v>
      </c>
      <c r="B3016" t="s">
        <v>201</v>
      </c>
      <c r="C3016" t="s">
        <v>201</v>
      </c>
      <c r="D3016" t="s">
        <v>97</v>
      </c>
      <c r="E3016" t="s">
        <v>363</v>
      </c>
      <c r="F3016" t="s">
        <v>346</v>
      </c>
      <c r="G3016">
        <v>77</v>
      </c>
      <c r="H3016" s="304">
        <v>0.125</v>
      </c>
    </row>
    <row r="3017" spans="1:8" x14ac:dyDescent="0.25">
      <c r="A3017" t="s">
        <v>201</v>
      </c>
      <c r="B3017" t="s">
        <v>201</v>
      </c>
      <c r="C3017" t="s">
        <v>201</v>
      </c>
      <c r="D3017" t="s">
        <v>97</v>
      </c>
      <c r="E3017" t="s">
        <v>363</v>
      </c>
      <c r="F3017" t="s">
        <v>347</v>
      </c>
      <c r="G3017">
        <v>77</v>
      </c>
      <c r="H3017" s="304">
        <v>0.1125</v>
      </c>
    </row>
    <row r="3018" spans="1:8" x14ac:dyDescent="0.25">
      <c r="A3018" t="s">
        <v>201</v>
      </c>
      <c r="B3018" t="s">
        <v>201</v>
      </c>
      <c r="C3018" t="s">
        <v>201</v>
      </c>
      <c r="D3018" t="s">
        <v>97</v>
      </c>
      <c r="E3018" t="s">
        <v>363</v>
      </c>
      <c r="F3018" t="s">
        <v>348</v>
      </c>
      <c r="G3018">
        <v>77</v>
      </c>
      <c r="H3018" s="304">
        <v>0.1125</v>
      </c>
    </row>
    <row r="3019" spans="1:8" x14ac:dyDescent="0.25">
      <c r="A3019" t="s">
        <v>201</v>
      </c>
      <c r="B3019" t="s">
        <v>201</v>
      </c>
      <c r="C3019" t="s">
        <v>201</v>
      </c>
      <c r="D3019" t="s">
        <v>98</v>
      </c>
      <c r="E3019" t="s">
        <v>363</v>
      </c>
      <c r="F3019" t="s">
        <v>340</v>
      </c>
      <c r="G3019">
        <v>78</v>
      </c>
      <c r="H3019" s="304">
        <v>1.46706</v>
      </c>
    </row>
    <row r="3020" spans="1:8" x14ac:dyDescent="0.25">
      <c r="A3020" t="s">
        <v>201</v>
      </c>
      <c r="B3020" t="s">
        <v>201</v>
      </c>
      <c r="C3020" t="s">
        <v>201</v>
      </c>
      <c r="D3020" t="s">
        <v>98</v>
      </c>
      <c r="E3020" t="s">
        <v>363</v>
      </c>
      <c r="F3020" t="s">
        <v>341</v>
      </c>
      <c r="G3020">
        <v>78</v>
      </c>
      <c r="H3020" s="304">
        <v>4.3813683000000006E-2</v>
      </c>
    </row>
    <row r="3021" spans="1:8" x14ac:dyDescent="0.25">
      <c r="A3021" t="s">
        <v>201</v>
      </c>
      <c r="B3021" t="s">
        <v>201</v>
      </c>
      <c r="C3021" t="s">
        <v>201</v>
      </c>
      <c r="D3021" t="s">
        <v>98</v>
      </c>
      <c r="E3021" t="s">
        <v>363</v>
      </c>
      <c r="F3021" t="s">
        <v>342</v>
      </c>
      <c r="G3021">
        <v>78</v>
      </c>
      <c r="H3021" s="304">
        <v>0.70868737400000004</v>
      </c>
    </row>
    <row r="3022" spans="1:8" x14ac:dyDescent="0.25">
      <c r="A3022" t="s">
        <v>201</v>
      </c>
      <c r="B3022" t="s">
        <v>201</v>
      </c>
      <c r="C3022" t="s">
        <v>201</v>
      </c>
      <c r="D3022" t="s">
        <v>98</v>
      </c>
      <c r="E3022" t="s">
        <v>363</v>
      </c>
      <c r="F3022" t="s">
        <v>343</v>
      </c>
      <c r="G3022">
        <v>78</v>
      </c>
      <c r="H3022" s="304">
        <v>0.80218630899999999</v>
      </c>
    </row>
    <row r="3023" spans="1:8" x14ac:dyDescent="0.25">
      <c r="A3023" t="s">
        <v>201</v>
      </c>
      <c r="B3023" t="s">
        <v>201</v>
      </c>
      <c r="C3023" t="s">
        <v>201</v>
      </c>
      <c r="D3023" t="s">
        <v>98</v>
      </c>
      <c r="E3023" t="s">
        <v>363</v>
      </c>
      <c r="F3023" t="s">
        <v>344</v>
      </c>
      <c r="G3023">
        <v>78</v>
      </c>
      <c r="H3023" s="304">
        <v>0.17</v>
      </c>
    </row>
    <row r="3024" spans="1:8" x14ac:dyDescent="0.25">
      <c r="A3024" t="s">
        <v>201</v>
      </c>
      <c r="B3024" t="s">
        <v>201</v>
      </c>
      <c r="C3024" t="s">
        <v>201</v>
      </c>
      <c r="D3024" t="s">
        <v>98</v>
      </c>
      <c r="E3024" t="s">
        <v>363</v>
      </c>
      <c r="F3024" t="s">
        <v>345</v>
      </c>
      <c r="G3024">
        <v>78</v>
      </c>
      <c r="H3024" s="304">
        <v>0.17</v>
      </c>
    </row>
    <row r="3025" spans="1:8" x14ac:dyDescent="0.25">
      <c r="A3025" t="s">
        <v>201</v>
      </c>
      <c r="B3025" t="s">
        <v>201</v>
      </c>
      <c r="C3025" t="s">
        <v>201</v>
      </c>
      <c r="D3025" t="s">
        <v>98</v>
      </c>
      <c r="E3025" t="s">
        <v>363</v>
      </c>
      <c r="F3025" t="s">
        <v>346</v>
      </c>
      <c r="G3025">
        <v>78</v>
      </c>
      <c r="H3025" s="304">
        <v>0.34</v>
      </c>
    </row>
    <row r="3026" spans="1:8" x14ac:dyDescent="0.25">
      <c r="A3026" t="s">
        <v>201</v>
      </c>
      <c r="B3026" t="s">
        <v>201</v>
      </c>
      <c r="C3026" t="s">
        <v>201</v>
      </c>
      <c r="D3026" t="s">
        <v>98</v>
      </c>
      <c r="E3026" t="s">
        <v>363</v>
      </c>
      <c r="F3026" t="s">
        <v>347</v>
      </c>
      <c r="G3026">
        <v>78</v>
      </c>
      <c r="H3026" s="304">
        <v>5.7800000000000011E-2</v>
      </c>
    </row>
    <row r="3027" spans="1:8" x14ac:dyDescent="0.25">
      <c r="A3027" t="s">
        <v>201</v>
      </c>
      <c r="B3027" t="s">
        <v>201</v>
      </c>
      <c r="C3027" t="s">
        <v>201</v>
      </c>
      <c r="D3027" t="s">
        <v>98</v>
      </c>
      <c r="E3027" t="s">
        <v>363</v>
      </c>
      <c r="F3027" t="s">
        <v>348</v>
      </c>
      <c r="G3027">
        <v>78</v>
      </c>
      <c r="H3027" s="304">
        <v>5.7800000000000011E-2</v>
      </c>
    </row>
    <row r="3028" spans="1:8" x14ac:dyDescent="0.25">
      <c r="A3028" t="s">
        <v>201</v>
      </c>
      <c r="B3028" t="s">
        <v>201</v>
      </c>
      <c r="C3028" t="s">
        <v>201</v>
      </c>
      <c r="D3028" t="s">
        <v>99</v>
      </c>
      <c r="E3028" t="s">
        <v>363</v>
      </c>
      <c r="F3028" t="s">
        <v>340</v>
      </c>
      <c r="G3028">
        <v>79</v>
      </c>
      <c r="H3028" s="304">
        <v>2.509223843599719</v>
      </c>
    </row>
    <row r="3029" spans="1:8" x14ac:dyDescent="0.25">
      <c r="A3029" t="s">
        <v>201</v>
      </c>
      <c r="B3029" t="s">
        <v>201</v>
      </c>
      <c r="C3029" t="s">
        <v>201</v>
      </c>
      <c r="D3029" t="s">
        <v>99</v>
      </c>
      <c r="E3029" t="s">
        <v>363</v>
      </c>
      <c r="F3029" t="s">
        <v>341</v>
      </c>
      <c r="G3029">
        <v>79</v>
      </c>
      <c r="H3029" s="304">
        <v>0.14266192</v>
      </c>
    </row>
    <row r="3030" spans="1:8" x14ac:dyDescent="0.25">
      <c r="A3030" t="s">
        <v>201</v>
      </c>
      <c r="B3030" t="s">
        <v>201</v>
      </c>
      <c r="C3030" t="s">
        <v>201</v>
      </c>
      <c r="D3030" t="s">
        <v>99</v>
      </c>
      <c r="E3030" t="s">
        <v>363</v>
      </c>
      <c r="F3030" t="s">
        <v>342</v>
      </c>
      <c r="G3030">
        <v>79</v>
      </c>
      <c r="H3030" s="304">
        <v>0.90794707099999994</v>
      </c>
    </row>
    <row r="3031" spans="1:8" x14ac:dyDescent="0.25">
      <c r="A3031" t="s">
        <v>201</v>
      </c>
      <c r="B3031" t="s">
        <v>201</v>
      </c>
      <c r="C3031" t="s">
        <v>201</v>
      </c>
      <c r="D3031" t="s">
        <v>99</v>
      </c>
      <c r="E3031" t="s">
        <v>363</v>
      </c>
      <c r="F3031" t="s">
        <v>343</v>
      </c>
      <c r="G3031">
        <v>79</v>
      </c>
      <c r="H3031" s="304">
        <v>2.2919525845460003</v>
      </c>
    </row>
    <row r="3032" spans="1:8" x14ac:dyDescent="0.25">
      <c r="A3032" t="s">
        <v>201</v>
      </c>
      <c r="B3032" t="s">
        <v>201</v>
      </c>
      <c r="C3032" t="s">
        <v>201</v>
      </c>
      <c r="D3032" t="s">
        <v>99</v>
      </c>
      <c r="E3032" t="s">
        <v>363</v>
      </c>
      <c r="F3032" t="s">
        <v>344</v>
      </c>
      <c r="G3032">
        <v>79</v>
      </c>
      <c r="H3032" s="304">
        <v>1.8195456582223026</v>
      </c>
    </row>
    <row r="3033" spans="1:8" x14ac:dyDescent="0.25">
      <c r="A3033" t="s">
        <v>201</v>
      </c>
      <c r="B3033" t="s">
        <v>201</v>
      </c>
      <c r="C3033" t="s">
        <v>201</v>
      </c>
      <c r="D3033" t="s">
        <v>99</v>
      </c>
      <c r="E3033" t="s">
        <v>363</v>
      </c>
      <c r="F3033" t="s">
        <v>345</v>
      </c>
      <c r="G3033">
        <v>79</v>
      </c>
      <c r="H3033" s="304">
        <v>1.6768833582223026</v>
      </c>
    </row>
    <row r="3034" spans="1:8" x14ac:dyDescent="0.25">
      <c r="A3034" t="s">
        <v>201</v>
      </c>
      <c r="B3034" t="s">
        <v>201</v>
      </c>
      <c r="C3034" t="s">
        <v>201</v>
      </c>
      <c r="D3034" t="s">
        <v>99</v>
      </c>
      <c r="E3034" t="s">
        <v>363</v>
      </c>
      <c r="F3034" t="s">
        <v>346</v>
      </c>
      <c r="G3034">
        <v>79</v>
      </c>
      <c r="H3034" s="304">
        <v>0.623</v>
      </c>
    </row>
    <row r="3035" spans="1:8" x14ac:dyDescent="0.25">
      <c r="A3035" t="s">
        <v>201</v>
      </c>
      <c r="B3035" t="s">
        <v>201</v>
      </c>
      <c r="C3035" t="s">
        <v>201</v>
      </c>
      <c r="D3035" t="s">
        <v>99</v>
      </c>
      <c r="E3035" t="s">
        <v>363</v>
      </c>
      <c r="F3035" t="s">
        <v>347</v>
      </c>
      <c r="G3035">
        <v>79</v>
      </c>
      <c r="H3035" s="304">
        <v>1.1335769450724946</v>
      </c>
    </row>
    <row r="3036" spans="1:8" x14ac:dyDescent="0.25">
      <c r="A3036" t="s">
        <v>201</v>
      </c>
      <c r="B3036" t="s">
        <v>201</v>
      </c>
      <c r="C3036" t="s">
        <v>201</v>
      </c>
      <c r="D3036" t="s">
        <v>99</v>
      </c>
      <c r="E3036" t="s">
        <v>363</v>
      </c>
      <c r="F3036" t="s">
        <v>348</v>
      </c>
      <c r="G3036">
        <v>79</v>
      </c>
      <c r="H3036" s="304">
        <v>1.0446983321724945</v>
      </c>
    </row>
    <row r="3037" spans="1:8" x14ac:dyDescent="0.25">
      <c r="A3037" t="s">
        <v>201</v>
      </c>
      <c r="B3037" t="s">
        <v>201</v>
      </c>
      <c r="C3037" t="s">
        <v>201</v>
      </c>
      <c r="D3037" t="s">
        <v>100</v>
      </c>
      <c r="E3037" t="s">
        <v>363</v>
      </c>
      <c r="F3037" t="s">
        <v>344</v>
      </c>
      <c r="G3037">
        <v>80</v>
      </c>
      <c r="H3037" s="304">
        <v>5.4</v>
      </c>
    </row>
    <row r="3038" spans="1:8" x14ac:dyDescent="0.25">
      <c r="A3038" t="s">
        <v>201</v>
      </c>
      <c r="B3038" t="s">
        <v>201</v>
      </c>
      <c r="C3038" t="s">
        <v>201</v>
      </c>
      <c r="D3038" t="s">
        <v>100</v>
      </c>
      <c r="E3038" t="s">
        <v>363</v>
      </c>
      <c r="F3038" t="s">
        <v>345</v>
      </c>
      <c r="G3038">
        <v>80</v>
      </c>
      <c r="H3038" s="304">
        <v>5.4</v>
      </c>
    </row>
    <row r="3039" spans="1:8" x14ac:dyDescent="0.25">
      <c r="A3039" t="s">
        <v>201</v>
      </c>
      <c r="B3039" t="s">
        <v>201</v>
      </c>
      <c r="C3039" t="s">
        <v>201</v>
      </c>
      <c r="D3039" t="s">
        <v>100</v>
      </c>
      <c r="E3039" t="s">
        <v>363</v>
      </c>
      <c r="F3039" t="s">
        <v>346</v>
      </c>
      <c r="G3039">
        <v>80</v>
      </c>
      <c r="H3039" s="304">
        <v>9.5000000000000001E-2</v>
      </c>
    </row>
    <row r="3040" spans="1:8" x14ac:dyDescent="0.25">
      <c r="A3040" t="s">
        <v>201</v>
      </c>
      <c r="B3040" t="s">
        <v>201</v>
      </c>
      <c r="C3040" t="s">
        <v>201</v>
      </c>
      <c r="D3040" t="s">
        <v>100</v>
      </c>
      <c r="E3040" t="s">
        <v>363</v>
      </c>
      <c r="F3040" t="s">
        <v>347</v>
      </c>
      <c r="G3040">
        <v>80</v>
      </c>
      <c r="H3040" s="304">
        <v>0.51300000000000001</v>
      </c>
    </row>
    <row r="3041" spans="1:8" x14ac:dyDescent="0.25">
      <c r="A3041" t="s">
        <v>201</v>
      </c>
      <c r="B3041" t="s">
        <v>201</v>
      </c>
      <c r="C3041" t="s">
        <v>201</v>
      </c>
      <c r="D3041" t="s">
        <v>100</v>
      </c>
      <c r="E3041" t="s">
        <v>363</v>
      </c>
      <c r="F3041" t="s">
        <v>348</v>
      </c>
      <c r="G3041">
        <v>80</v>
      </c>
      <c r="H3041" s="304">
        <v>0.51300000000000001</v>
      </c>
    </row>
    <row r="3042" spans="1:8" x14ac:dyDescent="0.25">
      <c r="A3042" t="s">
        <v>214</v>
      </c>
      <c r="B3042" t="s">
        <v>214</v>
      </c>
      <c r="C3042" t="s">
        <v>214</v>
      </c>
      <c r="D3042" t="s">
        <v>68</v>
      </c>
      <c r="E3042" t="s">
        <v>363</v>
      </c>
      <c r="F3042" t="s">
        <v>340</v>
      </c>
      <c r="G3042">
        <v>84</v>
      </c>
      <c r="H3042" s="304">
        <v>657.27579480102111</v>
      </c>
    </row>
    <row r="3043" spans="1:8" x14ac:dyDescent="0.25">
      <c r="A3043" t="s">
        <v>214</v>
      </c>
      <c r="B3043" t="s">
        <v>214</v>
      </c>
      <c r="C3043" t="s">
        <v>214</v>
      </c>
      <c r="D3043" t="s">
        <v>68</v>
      </c>
      <c r="E3043" t="s">
        <v>363</v>
      </c>
      <c r="F3043" t="s">
        <v>343</v>
      </c>
      <c r="G3043">
        <v>84</v>
      </c>
      <c r="H3043" s="304">
        <v>657.27579480102111</v>
      </c>
    </row>
    <row r="3044" spans="1:8" x14ac:dyDescent="0.25">
      <c r="A3044" t="s">
        <v>214</v>
      </c>
      <c r="B3044" t="s">
        <v>214</v>
      </c>
      <c r="C3044" t="s">
        <v>214</v>
      </c>
      <c r="D3044" t="s">
        <v>68</v>
      </c>
      <c r="E3044" t="s">
        <v>363</v>
      </c>
      <c r="F3044" t="s">
        <v>344</v>
      </c>
      <c r="G3044">
        <v>84</v>
      </c>
      <c r="H3044" s="304">
        <v>657.27579480102111</v>
      </c>
    </row>
    <row r="3045" spans="1:8" x14ac:dyDescent="0.25">
      <c r="A3045" t="s">
        <v>214</v>
      </c>
      <c r="B3045" t="s">
        <v>214</v>
      </c>
      <c r="C3045" t="s">
        <v>214</v>
      </c>
      <c r="D3045" t="s">
        <v>68</v>
      </c>
      <c r="E3045" t="s">
        <v>363</v>
      </c>
      <c r="F3045" t="s">
        <v>345</v>
      </c>
      <c r="G3045">
        <v>84</v>
      </c>
      <c r="H3045" s="304">
        <v>657.27579480102111</v>
      </c>
    </row>
    <row r="3046" spans="1:8" x14ac:dyDescent="0.25">
      <c r="A3046" t="s">
        <v>214</v>
      </c>
      <c r="B3046" t="s">
        <v>214</v>
      </c>
      <c r="C3046" t="s">
        <v>214</v>
      </c>
      <c r="D3046" t="s">
        <v>68</v>
      </c>
      <c r="E3046" t="s">
        <v>363</v>
      </c>
      <c r="F3046" t="s">
        <v>346</v>
      </c>
      <c r="G3046">
        <v>84</v>
      </c>
      <c r="H3046" s="304">
        <v>2.5972429865201825E-2</v>
      </c>
    </row>
    <row r="3047" spans="1:8" x14ac:dyDescent="0.25">
      <c r="A3047" t="s">
        <v>214</v>
      </c>
      <c r="B3047" t="s">
        <v>214</v>
      </c>
      <c r="C3047" t="s">
        <v>214</v>
      </c>
      <c r="D3047" t="s">
        <v>68</v>
      </c>
      <c r="E3047" t="s">
        <v>363</v>
      </c>
      <c r="F3047" t="s">
        <v>347</v>
      </c>
      <c r="G3047">
        <v>84</v>
      </c>
      <c r="H3047" s="304">
        <v>17.071049482564305</v>
      </c>
    </row>
    <row r="3048" spans="1:8" x14ac:dyDescent="0.25">
      <c r="A3048" t="s">
        <v>214</v>
      </c>
      <c r="B3048" t="s">
        <v>214</v>
      </c>
      <c r="C3048" t="s">
        <v>214</v>
      </c>
      <c r="D3048" t="s">
        <v>68</v>
      </c>
      <c r="E3048" t="s">
        <v>363</v>
      </c>
      <c r="F3048" t="s">
        <v>348</v>
      </c>
      <c r="G3048">
        <v>84</v>
      </c>
      <c r="H3048" s="304">
        <v>17.071049482564305</v>
      </c>
    </row>
    <row r="3049" spans="1:8" x14ac:dyDescent="0.25">
      <c r="A3049" t="s">
        <v>214</v>
      </c>
      <c r="B3049" t="s">
        <v>214</v>
      </c>
      <c r="C3049" t="s">
        <v>214</v>
      </c>
      <c r="D3049" t="s">
        <v>69</v>
      </c>
      <c r="E3049" t="s">
        <v>363</v>
      </c>
      <c r="F3049" t="s">
        <v>340</v>
      </c>
      <c r="G3049">
        <v>85</v>
      </c>
      <c r="H3049" s="304">
        <v>232.62218999999999</v>
      </c>
    </row>
    <row r="3050" spans="1:8" x14ac:dyDescent="0.25">
      <c r="A3050" t="s">
        <v>214</v>
      </c>
      <c r="B3050" t="s">
        <v>214</v>
      </c>
      <c r="C3050" t="s">
        <v>214</v>
      </c>
      <c r="D3050" t="s">
        <v>69</v>
      </c>
      <c r="E3050" t="s">
        <v>363</v>
      </c>
      <c r="F3050" t="s">
        <v>343</v>
      </c>
      <c r="G3050">
        <v>85</v>
      </c>
      <c r="H3050" s="304">
        <v>232.62218999999999</v>
      </c>
    </row>
    <row r="3051" spans="1:8" x14ac:dyDescent="0.25">
      <c r="A3051" t="s">
        <v>214</v>
      </c>
      <c r="B3051" t="s">
        <v>214</v>
      </c>
      <c r="C3051" t="s">
        <v>214</v>
      </c>
      <c r="D3051" t="s">
        <v>69</v>
      </c>
      <c r="E3051" t="s">
        <v>363</v>
      </c>
      <c r="F3051" t="s">
        <v>344</v>
      </c>
      <c r="G3051">
        <v>85</v>
      </c>
      <c r="H3051" s="304">
        <v>232.62218999999999</v>
      </c>
    </row>
    <row r="3052" spans="1:8" x14ac:dyDescent="0.25">
      <c r="A3052" t="s">
        <v>214</v>
      </c>
      <c r="B3052" t="s">
        <v>214</v>
      </c>
      <c r="C3052" t="s">
        <v>214</v>
      </c>
      <c r="D3052" t="s">
        <v>69</v>
      </c>
      <c r="E3052" t="s">
        <v>363</v>
      </c>
      <c r="F3052" t="s">
        <v>345</v>
      </c>
      <c r="G3052">
        <v>85</v>
      </c>
      <c r="H3052" s="304">
        <v>232.62218999999999</v>
      </c>
    </row>
    <row r="3053" spans="1:8" x14ac:dyDescent="0.25">
      <c r="A3053" t="s">
        <v>214</v>
      </c>
      <c r="B3053" t="s">
        <v>214</v>
      </c>
      <c r="C3053" t="s">
        <v>214</v>
      </c>
      <c r="D3053" t="s">
        <v>69</v>
      </c>
      <c r="E3053" t="s">
        <v>363</v>
      </c>
      <c r="F3053" t="s">
        <v>346</v>
      </c>
      <c r="G3053">
        <v>85</v>
      </c>
      <c r="H3053" s="304">
        <v>2.9487499999999996E-2</v>
      </c>
    </row>
    <row r="3054" spans="1:8" x14ac:dyDescent="0.25">
      <c r="A3054" t="s">
        <v>214</v>
      </c>
      <c r="B3054" t="s">
        <v>214</v>
      </c>
      <c r="C3054" t="s">
        <v>214</v>
      </c>
      <c r="D3054" t="s">
        <v>69</v>
      </c>
      <c r="E3054" t="s">
        <v>363</v>
      </c>
      <c r="F3054" t="s">
        <v>347</v>
      </c>
      <c r="G3054">
        <v>85</v>
      </c>
      <c r="H3054" s="304">
        <v>6.8594468276249989</v>
      </c>
    </row>
    <row r="3055" spans="1:8" x14ac:dyDescent="0.25">
      <c r="A3055" t="s">
        <v>214</v>
      </c>
      <c r="B3055" t="s">
        <v>214</v>
      </c>
      <c r="C3055" t="s">
        <v>214</v>
      </c>
      <c r="D3055" t="s">
        <v>69</v>
      </c>
      <c r="E3055" t="s">
        <v>363</v>
      </c>
      <c r="F3055" t="s">
        <v>348</v>
      </c>
      <c r="G3055">
        <v>85</v>
      </c>
      <c r="H3055" s="304">
        <v>6.8594468276249989</v>
      </c>
    </row>
    <row r="3056" spans="1:8" x14ac:dyDescent="0.25">
      <c r="A3056" t="s">
        <v>214</v>
      </c>
      <c r="B3056" t="s">
        <v>214</v>
      </c>
      <c r="C3056" t="s">
        <v>214</v>
      </c>
      <c r="D3056" t="s">
        <v>70</v>
      </c>
      <c r="E3056" t="s">
        <v>363</v>
      </c>
      <c r="F3056" t="s">
        <v>340</v>
      </c>
      <c r="G3056">
        <v>86</v>
      </c>
      <c r="H3056" s="304">
        <v>66.183071627550532</v>
      </c>
    </row>
    <row r="3057" spans="1:8" x14ac:dyDescent="0.25">
      <c r="A3057" t="s">
        <v>214</v>
      </c>
      <c r="B3057" t="s">
        <v>214</v>
      </c>
      <c r="C3057" t="s">
        <v>214</v>
      </c>
      <c r="D3057" t="s">
        <v>70</v>
      </c>
      <c r="E3057" t="s">
        <v>363</v>
      </c>
      <c r="F3057" t="s">
        <v>343</v>
      </c>
      <c r="G3057">
        <v>86</v>
      </c>
      <c r="H3057" s="304">
        <v>66.183071627550532</v>
      </c>
    </row>
    <row r="3058" spans="1:8" x14ac:dyDescent="0.25">
      <c r="A3058" t="s">
        <v>214</v>
      </c>
      <c r="B3058" t="s">
        <v>214</v>
      </c>
      <c r="C3058" t="s">
        <v>214</v>
      </c>
      <c r="D3058" t="s">
        <v>70</v>
      </c>
      <c r="E3058" t="s">
        <v>363</v>
      </c>
      <c r="F3058" t="s">
        <v>344</v>
      </c>
      <c r="G3058">
        <v>86</v>
      </c>
      <c r="H3058" s="304">
        <v>66.183071627550532</v>
      </c>
    </row>
    <row r="3059" spans="1:8" x14ac:dyDescent="0.25">
      <c r="A3059" t="s">
        <v>214</v>
      </c>
      <c r="B3059" t="s">
        <v>214</v>
      </c>
      <c r="C3059" t="s">
        <v>214</v>
      </c>
      <c r="D3059" t="s">
        <v>70</v>
      </c>
      <c r="E3059" t="s">
        <v>363</v>
      </c>
      <c r="F3059" t="s">
        <v>345</v>
      </c>
      <c r="G3059">
        <v>86</v>
      </c>
      <c r="H3059" s="304">
        <v>66.183071627550532</v>
      </c>
    </row>
    <row r="3060" spans="1:8" x14ac:dyDescent="0.25">
      <c r="A3060" t="s">
        <v>214</v>
      </c>
      <c r="B3060" t="s">
        <v>214</v>
      </c>
      <c r="C3060" t="s">
        <v>214</v>
      </c>
      <c r="D3060" t="s">
        <v>70</v>
      </c>
      <c r="E3060" t="s">
        <v>363</v>
      </c>
      <c r="F3060" t="s">
        <v>346</v>
      </c>
      <c r="G3060">
        <v>86</v>
      </c>
      <c r="H3060" s="304">
        <v>7.2099999999999997E-2</v>
      </c>
    </row>
    <row r="3061" spans="1:8" x14ac:dyDescent="0.25">
      <c r="A3061" t="s">
        <v>214</v>
      </c>
      <c r="B3061" t="s">
        <v>214</v>
      </c>
      <c r="C3061" t="s">
        <v>214</v>
      </c>
      <c r="D3061" t="s">
        <v>70</v>
      </c>
      <c r="E3061" t="s">
        <v>363</v>
      </c>
      <c r="F3061" t="s">
        <v>347</v>
      </c>
      <c r="G3061">
        <v>86</v>
      </c>
      <c r="H3061" s="304">
        <v>4.771799464346393</v>
      </c>
    </row>
    <row r="3062" spans="1:8" x14ac:dyDescent="0.25">
      <c r="A3062" t="s">
        <v>214</v>
      </c>
      <c r="B3062" t="s">
        <v>214</v>
      </c>
      <c r="C3062" t="s">
        <v>214</v>
      </c>
      <c r="D3062" t="s">
        <v>70</v>
      </c>
      <c r="E3062" t="s">
        <v>363</v>
      </c>
      <c r="F3062" t="s">
        <v>348</v>
      </c>
      <c r="G3062">
        <v>86</v>
      </c>
      <c r="H3062" s="304">
        <v>4.771799464346393</v>
      </c>
    </row>
    <row r="3063" spans="1:8" x14ac:dyDescent="0.25">
      <c r="A3063" t="s">
        <v>214</v>
      </c>
      <c r="B3063" t="s">
        <v>214</v>
      </c>
      <c r="C3063" t="s">
        <v>214</v>
      </c>
      <c r="D3063" t="s">
        <v>101</v>
      </c>
      <c r="E3063" t="s">
        <v>363</v>
      </c>
      <c r="F3063" t="s">
        <v>340</v>
      </c>
      <c r="G3063">
        <v>87</v>
      </c>
      <c r="H3063" s="304">
        <v>3.2330000000000001</v>
      </c>
    </row>
    <row r="3064" spans="1:8" x14ac:dyDescent="0.25">
      <c r="A3064" t="s">
        <v>214</v>
      </c>
      <c r="B3064" t="s">
        <v>214</v>
      </c>
      <c r="C3064" t="s">
        <v>214</v>
      </c>
      <c r="D3064" t="s">
        <v>101</v>
      </c>
      <c r="E3064" t="s">
        <v>363</v>
      </c>
      <c r="F3064" t="s">
        <v>341</v>
      </c>
      <c r="G3064">
        <v>87</v>
      </c>
      <c r="H3064" s="304">
        <v>1.8260873000000004E-2</v>
      </c>
    </row>
    <row r="3065" spans="1:8" x14ac:dyDescent="0.25">
      <c r="A3065" t="s">
        <v>214</v>
      </c>
      <c r="B3065" t="s">
        <v>214</v>
      </c>
      <c r="C3065" t="s">
        <v>214</v>
      </c>
      <c r="D3065" t="s">
        <v>101</v>
      </c>
      <c r="E3065" t="s">
        <v>363</v>
      </c>
      <c r="F3065" t="s">
        <v>342</v>
      </c>
      <c r="G3065">
        <v>87</v>
      </c>
      <c r="H3065" s="304">
        <v>1.6986154509999998</v>
      </c>
    </row>
    <row r="3066" spans="1:8" x14ac:dyDescent="0.25">
      <c r="A3066" t="s">
        <v>214</v>
      </c>
      <c r="B3066" t="s">
        <v>214</v>
      </c>
      <c r="C3066" t="s">
        <v>214</v>
      </c>
      <c r="D3066" t="s">
        <v>101</v>
      </c>
      <c r="E3066" t="s">
        <v>363</v>
      </c>
      <c r="F3066" t="s">
        <v>343</v>
      </c>
      <c r="G3066">
        <v>87</v>
      </c>
      <c r="H3066" s="304">
        <v>1.5526454220000003</v>
      </c>
    </row>
    <row r="3067" spans="1:8" x14ac:dyDescent="0.25">
      <c r="A3067" t="s">
        <v>214</v>
      </c>
      <c r="B3067" t="s">
        <v>214</v>
      </c>
      <c r="C3067" t="s">
        <v>214</v>
      </c>
      <c r="D3067" t="s">
        <v>101</v>
      </c>
      <c r="E3067" t="s">
        <v>363</v>
      </c>
      <c r="F3067" t="s">
        <v>344</v>
      </c>
      <c r="G3067">
        <v>87</v>
      </c>
      <c r="H3067" s="304">
        <v>1.5526454220000003</v>
      </c>
    </row>
    <row r="3068" spans="1:8" x14ac:dyDescent="0.25">
      <c r="A3068" t="s">
        <v>214</v>
      </c>
      <c r="B3068" t="s">
        <v>214</v>
      </c>
      <c r="C3068" t="s">
        <v>214</v>
      </c>
      <c r="D3068" t="s">
        <v>101</v>
      </c>
      <c r="E3068" t="s">
        <v>363</v>
      </c>
      <c r="F3068" t="s">
        <v>345</v>
      </c>
      <c r="G3068">
        <v>87</v>
      </c>
      <c r="H3068" s="304">
        <v>1.5526454220000003</v>
      </c>
    </row>
    <row r="3069" spans="1:8" x14ac:dyDescent="0.25">
      <c r="A3069" t="s">
        <v>214</v>
      </c>
      <c r="B3069" t="s">
        <v>214</v>
      </c>
      <c r="C3069" t="s">
        <v>214</v>
      </c>
      <c r="D3069" t="s">
        <v>101</v>
      </c>
      <c r="E3069" t="s">
        <v>363</v>
      </c>
      <c r="F3069" t="s">
        <v>346</v>
      </c>
      <c r="G3069">
        <v>87</v>
      </c>
      <c r="H3069" s="304">
        <v>0.17</v>
      </c>
    </row>
    <row r="3070" spans="1:8" x14ac:dyDescent="0.25">
      <c r="A3070" t="s">
        <v>214</v>
      </c>
      <c r="B3070" t="s">
        <v>214</v>
      </c>
      <c r="C3070" t="s">
        <v>214</v>
      </c>
      <c r="D3070" t="s">
        <v>101</v>
      </c>
      <c r="E3070" t="s">
        <v>363</v>
      </c>
      <c r="F3070" t="s">
        <v>347</v>
      </c>
      <c r="G3070">
        <v>87</v>
      </c>
      <c r="H3070" s="304">
        <v>0.26394972174000009</v>
      </c>
    </row>
    <row r="3071" spans="1:8" x14ac:dyDescent="0.25">
      <c r="A3071" t="s">
        <v>214</v>
      </c>
      <c r="B3071" t="s">
        <v>214</v>
      </c>
      <c r="C3071" t="s">
        <v>214</v>
      </c>
      <c r="D3071" t="s">
        <v>101</v>
      </c>
      <c r="E3071" t="s">
        <v>363</v>
      </c>
      <c r="F3071" t="s">
        <v>348</v>
      </c>
      <c r="G3071">
        <v>87</v>
      </c>
      <c r="H3071" s="304">
        <v>0.26394972174000009</v>
      </c>
    </row>
    <row r="3072" spans="1:8" x14ac:dyDescent="0.25">
      <c r="A3072" t="s">
        <v>338</v>
      </c>
      <c r="B3072" t="s">
        <v>116</v>
      </c>
      <c r="C3072" t="s">
        <v>116</v>
      </c>
      <c r="D3072" t="s">
        <v>248</v>
      </c>
      <c r="E3072" t="s">
        <v>364</v>
      </c>
      <c r="F3072" t="s">
        <v>340</v>
      </c>
      <c r="G3072">
        <v>11</v>
      </c>
      <c r="H3072" s="304">
        <v>135.04489906599997</v>
      </c>
    </row>
    <row r="3073" spans="1:8" x14ac:dyDescent="0.25">
      <c r="A3073" t="s">
        <v>338</v>
      </c>
      <c r="B3073" t="s">
        <v>116</v>
      </c>
      <c r="C3073" t="s">
        <v>116</v>
      </c>
      <c r="D3073" t="s">
        <v>248</v>
      </c>
      <c r="E3073" t="s">
        <v>364</v>
      </c>
      <c r="F3073" t="s">
        <v>341</v>
      </c>
      <c r="G3073">
        <v>11</v>
      </c>
      <c r="H3073" s="304">
        <v>5.7491591840000007</v>
      </c>
    </row>
    <row r="3074" spans="1:8" x14ac:dyDescent="0.25">
      <c r="A3074" t="s">
        <v>338</v>
      </c>
      <c r="B3074" t="s">
        <v>116</v>
      </c>
      <c r="C3074" t="s">
        <v>116</v>
      </c>
      <c r="D3074" t="s">
        <v>248</v>
      </c>
      <c r="E3074" t="s">
        <v>364</v>
      </c>
      <c r="F3074" t="s">
        <v>342</v>
      </c>
      <c r="G3074">
        <v>11</v>
      </c>
      <c r="H3074" s="304">
        <v>33.112226907999997</v>
      </c>
    </row>
    <row r="3075" spans="1:8" x14ac:dyDescent="0.25">
      <c r="A3075" t="s">
        <v>338</v>
      </c>
      <c r="B3075" t="s">
        <v>116</v>
      </c>
      <c r="C3075" t="s">
        <v>116</v>
      </c>
      <c r="D3075" t="s">
        <v>248</v>
      </c>
      <c r="E3075" t="s">
        <v>364</v>
      </c>
      <c r="F3075" t="s">
        <v>343</v>
      </c>
      <c r="G3075">
        <v>11</v>
      </c>
      <c r="H3075" s="304">
        <v>107.68183134199998</v>
      </c>
    </row>
    <row r="3076" spans="1:8" x14ac:dyDescent="0.25">
      <c r="A3076" t="s">
        <v>338</v>
      </c>
      <c r="B3076" t="s">
        <v>116</v>
      </c>
      <c r="C3076" t="s">
        <v>116</v>
      </c>
      <c r="D3076" t="s">
        <v>248</v>
      </c>
      <c r="E3076" t="s">
        <v>364</v>
      </c>
      <c r="F3076" t="s">
        <v>344</v>
      </c>
      <c r="G3076">
        <v>11</v>
      </c>
      <c r="H3076" s="304">
        <v>48.358999999999995</v>
      </c>
    </row>
    <row r="3077" spans="1:8" x14ac:dyDescent="0.25">
      <c r="A3077" t="s">
        <v>338</v>
      </c>
      <c r="B3077" t="s">
        <v>116</v>
      </c>
      <c r="C3077" t="s">
        <v>116</v>
      </c>
      <c r="D3077" t="s">
        <v>248</v>
      </c>
      <c r="E3077" t="s">
        <v>364</v>
      </c>
      <c r="F3077" t="s">
        <v>345</v>
      </c>
      <c r="G3077">
        <v>11</v>
      </c>
      <c r="H3077" s="304">
        <v>42.609840815999995</v>
      </c>
    </row>
    <row r="3078" spans="1:8" x14ac:dyDescent="0.25">
      <c r="A3078" t="s">
        <v>338</v>
      </c>
      <c r="B3078" t="s">
        <v>116</v>
      </c>
      <c r="C3078" t="s">
        <v>116</v>
      </c>
      <c r="D3078" t="s">
        <v>248</v>
      </c>
      <c r="E3078" t="s">
        <v>364</v>
      </c>
      <c r="F3078" t="s">
        <v>346</v>
      </c>
      <c r="G3078">
        <v>11</v>
      </c>
      <c r="H3078" s="304">
        <v>0.11</v>
      </c>
    </row>
    <row r="3079" spans="1:8" x14ac:dyDescent="0.25">
      <c r="A3079" t="s">
        <v>338</v>
      </c>
      <c r="B3079" t="s">
        <v>116</v>
      </c>
      <c r="C3079" t="s">
        <v>116</v>
      </c>
      <c r="D3079" t="s">
        <v>248</v>
      </c>
      <c r="E3079" t="s">
        <v>364</v>
      </c>
      <c r="F3079" t="s">
        <v>347</v>
      </c>
      <c r="G3079">
        <v>11</v>
      </c>
      <c r="H3079" s="304">
        <v>5.3194899999999992</v>
      </c>
    </row>
    <row r="3080" spans="1:8" x14ac:dyDescent="0.25">
      <c r="A3080" t="s">
        <v>338</v>
      </c>
      <c r="B3080" t="s">
        <v>116</v>
      </c>
      <c r="C3080" t="s">
        <v>116</v>
      </c>
      <c r="D3080" t="s">
        <v>248</v>
      </c>
      <c r="E3080" t="s">
        <v>364</v>
      </c>
      <c r="F3080" t="s">
        <v>348</v>
      </c>
      <c r="G3080">
        <v>11</v>
      </c>
      <c r="H3080" s="304">
        <v>4.6870824897599999</v>
      </c>
    </row>
    <row r="3081" spans="1:8" x14ac:dyDescent="0.25">
      <c r="A3081" t="s">
        <v>338</v>
      </c>
      <c r="B3081" t="s">
        <v>116</v>
      </c>
      <c r="C3081" t="s">
        <v>116</v>
      </c>
      <c r="D3081" t="s">
        <v>125</v>
      </c>
      <c r="E3081" t="s">
        <v>364</v>
      </c>
      <c r="F3081" t="s">
        <v>340</v>
      </c>
      <c r="G3081">
        <v>12</v>
      </c>
      <c r="H3081" s="304">
        <v>54.166983524999992</v>
      </c>
    </row>
    <row r="3082" spans="1:8" x14ac:dyDescent="0.25">
      <c r="A3082" t="s">
        <v>338</v>
      </c>
      <c r="B3082" t="s">
        <v>116</v>
      </c>
      <c r="C3082" t="s">
        <v>116</v>
      </c>
      <c r="D3082" t="s">
        <v>125</v>
      </c>
      <c r="E3082" t="s">
        <v>364</v>
      </c>
      <c r="F3082" t="s">
        <v>341</v>
      </c>
      <c r="G3082">
        <v>12</v>
      </c>
      <c r="H3082" s="304">
        <v>1.3834457150000001</v>
      </c>
    </row>
    <row r="3083" spans="1:8" x14ac:dyDescent="0.25">
      <c r="A3083" t="s">
        <v>338</v>
      </c>
      <c r="B3083" t="s">
        <v>116</v>
      </c>
      <c r="C3083" t="s">
        <v>116</v>
      </c>
      <c r="D3083" t="s">
        <v>125</v>
      </c>
      <c r="E3083" t="s">
        <v>364</v>
      </c>
      <c r="F3083" t="s">
        <v>342</v>
      </c>
      <c r="G3083">
        <v>12</v>
      </c>
      <c r="H3083" s="304">
        <v>13.481520514</v>
      </c>
    </row>
    <row r="3084" spans="1:8" x14ac:dyDescent="0.25">
      <c r="A3084" t="s">
        <v>338</v>
      </c>
      <c r="B3084" t="s">
        <v>116</v>
      </c>
      <c r="C3084" t="s">
        <v>116</v>
      </c>
      <c r="D3084" t="s">
        <v>125</v>
      </c>
      <c r="E3084" t="s">
        <v>364</v>
      </c>
      <c r="F3084" t="s">
        <v>343</v>
      </c>
      <c r="G3084">
        <v>12</v>
      </c>
      <c r="H3084" s="304">
        <v>42.068908725999989</v>
      </c>
    </row>
    <row r="3085" spans="1:8" x14ac:dyDescent="0.25">
      <c r="A3085" t="s">
        <v>338</v>
      </c>
      <c r="B3085" t="s">
        <v>116</v>
      </c>
      <c r="C3085" t="s">
        <v>116</v>
      </c>
      <c r="D3085" t="s">
        <v>125</v>
      </c>
      <c r="E3085" t="s">
        <v>364</v>
      </c>
      <c r="F3085" t="s">
        <v>344</v>
      </c>
      <c r="G3085">
        <v>12</v>
      </c>
      <c r="H3085" s="304">
        <v>33.007287699999999</v>
      </c>
    </row>
    <row r="3086" spans="1:8" x14ac:dyDescent="0.25">
      <c r="A3086" t="s">
        <v>338</v>
      </c>
      <c r="B3086" t="s">
        <v>116</v>
      </c>
      <c r="C3086" t="s">
        <v>116</v>
      </c>
      <c r="D3086" t="s">
        <v>125</v>
      </c>
      <c r="E3086" t="s">
        <v>364</v>
      </c>
      <c r="F3086" t="s">
        <v>345</v>
      </c>
      <c r="G3086">
        <v>12</v>
      </c>
      <c r="H3086" s="304">
        <v>33.007287699999999</v>
      </c>
    </row>
    <row r="3087" spans="1:8" x14ac:dyDescent="0.25">
      <c r="A3087" t="s">
        <v>338</v>
      </c>
      <c r="B3087" t="s">
        <v>116</v>
      </c>
      <c r="C3087" t="s">
        <v>116</v>
      </c>
      <c r="D3087" t="s">
        <v>125</v>
      </c>
      <c r="E3087" t="s">
        <v>364</v>
      </c>
      <c r="F3087" t="s">
        <v>346</v>
      </c>
      <c r="G3087">
        <v>12</v>
      </c>
      <c r="H3087" s="304">
        <v>0.1</v>
      </c>
    </row>
    <row r="3088" spans="1:8" x14ac:dyDescent="0.25">
      <c r="A3088" t="s">
        <v>338</v>
      </c>
      <c r="B3088" t="s">
        <v>116</v>
      </c>
      <c r="C3088" t="s">
        <v>116</v>
      </c>
      <c r="D3088" t="s">
        <v>125</v>
      </c>
      <c r="E3088" t="s">
        <v>364</v>
      </c>
      <c r="F3088" t="s">
        <v>347</v>
      </c>
      <c r="G3088">
        <v>12</v>
      </c>
      <c r="H3088" s="304">
        <v>3.3007287700000001</v>
      </c>
    </row>
    <row r="3089" spans="1:8" x14ac:dyDescent="0.25">
      <c r="A3089" t="s">
        <v>338</v>
      </c>
      <c r="B3089" t="s">
        <v>116</v>
      </c>
      <c r="C3089" t="s">
        <v>116</v>
      </c>
      <c r="D3089" t="s">
        <v>125</v>
      </c>
      <c r="E3089" t="s">
        <v>364</v>
      </c>
      <c r="F3089" t="s">
        <v>348</v>
      </c>
      <c r="G3089">
        <v>12</v>
      </c>
      <c r="H3089" s="304">
        <v>3.3007287700000001</v>
      </c>
    </row>
    <row r="3090" spans="1:8" x14ac:dyDescent="0.25">
      <c r="A3090" t="s">
        <v>338</v>
      </c>
      <c r="B3090" t="s">
        <v>116</v>
      </c>
      <c r="C3090" t="s">
        <v>116</v>
      </c>
      <c r="D3090" t="s">
        <v>249</v>
      </c>
      <c r="E3090" t="s">
        <v>364</v>
      </c>
      <c r="F3090" t="s">
        <v>340</v>
      </c>
      <c r="G3090">
        <v>13</v>
      </c>
      <c r="H3090" s="304">
        <v>8.3003910649999995</v>
      </c>
    </row>
    <row r="3091" spans="1:8" x14ac:dyDescent="0.25">
      <c r="A3091" t="s">
        <v>338</v>
      </c>
      <c r="B3091" t="s">
        <v>116</v>
      </c>
      <c r="C3091" t="s">
        <v>116</v>
      </c>
      <c r="D3091" t="s">
        <v>249</v>
      </c>
      <c r="E3091" t="s">
        <v>364</v>
      </c>
      <c r="F3091" t="s">
        <v>341</v>
      </c>
      <c r="G3091">
        <v>13</v>
      </c>
      <c r="H3091" s="304">
        <v>2.7029510290000003</v>
      </c>
    </row>
    <row r="3092" spans="1:8" x14ac:dyDescent="0.25">
      <c r="A3092" t="s">
        <v>338</v>
      </c>
      <c r="B3092" t="s">
        <v>116</v>
      </c>
      <c r="C3092" t="s">
        <v>116</v>
      </c>
      <c r="D3092" t="s">
        <v>249</v>
      </c>
      <c r="E3092" t="s">
        <v>364</v>
      </c>
      <c r="F3092" t="s">
        <v>342</v>
      </c>
      <c r="G3092">
        <v>13</v>
      </c>
      <c r="H3092" s="304">
        <v>1.238122476</v>
      </c>
    </row>
    <row r="3093" spans="1:8" x14ac:dyDescent="0.25">
      <c r="A3093" t="s">
        <v>338</v>
      </c>
      <c r="B3093" t="s">
        <v>116</v>
      </c>
      <c r="C3093" t="s">
        <v>116</v>
      </c>
      <c r="D3093" t="s">
        <v>249</v>
      </c>
      <c r="E3093" t="s">
        <v>364</v>
      </c>
      <c r="F3093" t="s">
        <v>343</v>
      </c>
      <c r="G3093">
        <v>13</v>
      </c>
      <c r="H3093" s="304">
        <v>9.7652196179999997</v>
      </c>
    </row>
    <row r="3094" spans="1:8" x14ac:dyDescent="0.25">
      <c r="A3094" t="s">
        <v>338</v>
      </c>
      <c r="B3094" t="s">
        <v>116</v>
      </c>
      <c r="C3094" t="s">
        <v>116</v>
      </c>
      <c r="D3094" t="s">
        <v>249</v>
      </c>
      <c r="E3094" t="s">
        <v>364</v>
      </c>
      <c r="F3094" t="s">
        <v>344</v>
      </c>
      <c r="G3094">
        <v>13</v>
      </c>
      <c r="H3094" s="304">
        <v>0.6</v>
      </c>
    </row>
    <row r="3095" spans="1:8" x14ac:dyDescent="0.25">
      <c r="A3095" t="s">
        <v>338</v>
      </c>
      <c r="B3095" t="s">
        <v>116</v>
      </c>
      <c r="C3095" t="s">
        <v>116</v>
      </c>
      <c r="D3095" t="s">
        <v>249</v>
      </c>
      <c r="E3095" t="s">
        <v>364</v>
      </c>
      <c r="F3095" t="s">
        <v>345</v>
      </c>
      <c r="G3095">
        <v>13</v>
      </c>
      <c r="H3095" s="304">
        <v>0.5099971975868367</v>
      </c>
    </row>
    <row r="3096" spans="1:8" x14ac:dyDescent="0.25">
      <c r="A3096" t="s">
        <v>338</v>
      </c>
      <c r="B3096" t="s">
        <v>116</v>
      </c>
      <c r="C3096" t="s">
        <v>116</v>
      </c>
      <c r="D3096" t="s">
        <v>249</v>
      </c>
      <c r="E3096" t="s">
        <v>364</v>
      </c>
      <c r="F3096" t="s">
        <v>346</v>
      </c>
      <c r="G3096">
        <v>13</v>
      </c>
      <c r="H3096" s="304">
        <v>0.12</v>
      </c>
    </row>
    <row r="3097" spans="1:8" x14ac:dyDescent="0.25">
      <c r="A3097" t="s">
        <v>338</v>
      </c>
      <c r="B3097" t="s">
        <v>116</v>
      </c>
      <c r="C3097" t="s">
        <v>116</v>
      </c>
      <c r="D3097" t="s">
        <v>249</v>
      </c>
      <c r="E3097" t="s">
        <v>364</v>
      </c>
      <c r="F3097" t="s">
        <v>347</v>
      </c>
      <c r="G3097">
        <v>13</v>
      </c>
      <c r="H3097" s="304">
        <v>7.1999999999999995E-2</v>
      </c>
    </row>
    <row r="3098" spans="1:8" x14ac:dyDescent="0.25">
      <c r="A3098" t="s">
        <v>338</v>
      </c>
      <c r="B3098" t="s">
        <v>116</v>
      </c>
      <c r="C3098" t="s">
        <v>116</v>
      </c>
      <c r="D3098" t="s">
        <v>249</v>
      </c>
      <c r="E3098" t="s">
        <v>364</v>
      </c>
      <c r="F3098" t="s">
        <v>348</v>
      </c>
      <c r="G3098">
        <v>13</v>
      </c>
      <c r="H3098" s="304">
        <v>6.1199663710420404E-2</v>
      </c>
    </row>
    <row r="3099" spans="1:8" x14ac:dyDescent="0.25">
      <c r="A3099" t="s">
        <v>338</v>
      </c>
      <c r="B3099" t="s">
        <v>116</v>
      </c>
      <c r="C3099" t="s">
        <v>116</v>
      </c>
      <c r="D3099" t="s">
        <v>250</v>
      </c>
      <c r="E3099" t="s">
        <v>364</v>
      </c>
      <c r="F3099" t="s">
        <v>340</v>
      </c>
      <c r="G3099">
        <v>14</v>
      </c>
      <c r="H3099" s="304">
        <v>58.519162884000011</v>
      </c>
    </row>
    <row r="3100" spans="1:8" x14ac:dyDescent="0.25">
      <c r="A3100" t="s">
        <v>338</v>
      </c>
      <c r="B3100" t="s">
        <v>116</v>
      </c>
      <c r="C3100" t="s">
        <v>116</v>
      </c>
      <c r="D3100" t="s">
        <v>250</v>
      </c>
      <c r="E3100" t="s">
        <v>364</v>
      </c>
      <c r="F3100" t="s">
        <v>341</v>
      </c>
      <c r="G3100">
        <v>14</v>
      </c>
      <c r="H3100" s="304">
        <v>13.195940556</v>
      </c>
    </row>
    <row r="3101" spans="1:8" x14ac:dyDescent="0.25">
      <c r="A3101" t="s">
        <v>338</v>
      </c>
      <c r="B3101" t="s">
        <v>116</v>
      </c>
      <c r="C3101" t="s">
        <v>116</v>
      </c>
      <c r="D3101" t="s">
        <v>250</v>
      </c>
      <c r="E3101" t="s">
        <v>364</v>
      </c>
      <c r="F3101" t="s">
        <v>342</v>
      </c>
      <c r="G3101">
        <v>14</v>
      </c>
      <c r="H3101" s="304">
        <v>3.0588163320000001</v>
      </c>
    </row>
    <row r="3102" spans="1:8" x14ac:dyDescent="0.25">
      <c r="A3102" t="s">
        <v>338</v>
      </c>
      <c r="B3102" t="s">
        <v>116</v>
      </c>
      <c r="C3102" t="s">
        <v>116</v>
      </c>
      <c r="D3102" t="s">
        <v>250</v>
      </c>
      <c r="E3102" t="s">
        <v>364</v>
      </c>
      <c r="F3102" t="s">
        <v>343</v>
      </c>
      <c r="G3102">
        <v>14</v>
      </c>
      <c r="H3102" s="304">
        <v>68.656287108000001</v>
      </c>
    </row>
    <row r="3103" spans="1:8" x14ac:dyDescent="0.25">
      <c r="A3103" t="s">
        <v>338</v>
      </c>
      <c r="B3103" t="s">
        <v>116</v>
      </c>
      <c r="C3103" t="s">
        <v>116</v>
      </c>
      <c r="D3103" t="s">
        <v>250</v>
      </c>
      <c r="E3103" t="s">
        <v>364</v>
      </c>
      <c r="F3103" t="s">
        <v>344</v>
      </c>
      <c r="G3103">
        <v>14</v>
      </c>
      <c r="H3103" s="304">
        <v>56.143000000000001</v>
      </c>
    </row>
    <row r="3104" spans="1:8" x14ac:dyDescent="0.25">
      <c r="A3104" t="s">
        <v>338</v>
      </c>
      <c r="B3104" t="s">
        <v>116</v>
      </c>
      <c r="C3104" t="s">
        <v>116</v>
      </c>
      <c r="D3104" t="s">
        <v>250</v>
      </c>
      <c r="E3104" t="s">
        <v>364</v>
      </c>
      <c r="F3104" t="s">
        <v>345</v>
      </c>
      <c r="G3104">
        <v>14</v>
      </c>
      <c r="H3104" s="304">
        <v>44.266653499599997</v>
      </c>
    </row>
    <row r="3105" spans="1:8" x14ac:dyDescent="0.25">
      <c r="A3105" t="s">
        <v>338</v>
      </c>
      <c r="B3105" t="s">
        <v>116</v>
      </c>
      <c r="C3105" t="s">
        <v>116</v>
      </c>
      <c r="D3105" t="s">
        <v>250</v>
      </c>
      <c r="E3105" t="s">
        <v>364</v>
      </c>
      <c r="F3105" t="s">
        <v>346</v>
      </c>
      <c r="G3105">
        <v>14</v>
      </c>
      <c r="H3105" s="304">
        <v>0.08</v>
      </c>
    </row>
    <row r="3106" spans="1:8" x14ac:dyDescent="0.25">
      <c r="A3106" t="s">
        <v>338</v>
      </c>
      <c r="B3106" t="s">
        <v>116</v>
      </c>
      <c r="C3106" t="s">
        <v>116</v>
      </c>
      <c r="D3106" t="s">
        <v>250</v>
      </c>
      <c r="E3106" t="s">
        <v>364</v>
      </c>
      <c r="F3106" t="s">
        <v>347</v>
      </c>
      <c r="G3106">
        <v>14</v>
      </c>
      <c r="H3106" s="304">
        <v>4.4914399999999999</v>
      </c>
    </row>
    <row r="3107" spans="1:8" x14ac:dyDescent="0.25">
      <c r="A3107" t="s">
        <v>338</v>
      </c>
      <c r="B3107" t="s">
        <v>116</v>
      </c>
      <c r="C3107" t="s">
        <v>116</v>
      </c>
      <c r="D3107" t="s">
        <v>250</v>
      </c>
      <c r="E3107" t="s">
        <v>364</v>
      </c>
      <c r="F3107" t="s">
        <v>348</v>
      </c>
      <c r="G3107">
        <v>14</v>
      </c>
      <c r="H3107" s="304">
        <v>3.5413322799679996</v>
      </c>
    </row>
    <row r="3108" spans="1:8" x14ac:dyDescent="0.25">
      <c r="A3108" t="s">
        <v>338</v>
      </c>
      <c r="B3108" t="s">
        <v>116</v>
      </c>
      <c r="C3108" t="s">
        <v>116</v>
      </c>
      <c r="D3108" t="s">
        <v>127</v>
      </c>
      <c r="E3108" t="s">
        <v>364</v>
      </c>
      <c r="F3108" t="s">
        <v>340</v>
      </c>
      <c r="G3108">
        <v>15</v>
      </c>
      <c r="H3108" s="304">
        <v>7.5687112743092388</v>
      </c>
    </row>
    <row r="3109" spans="1:8" x14ac:dyDescent="0.25">
      <c r="A3109" t="s">
        <v>338</v>
      </c>
      <c r="B3109" t="s">
        <v>116</v>
      </c>
      <c r="C3109" t="s">
        <v>116</v>
      </c>
      <c r="D3109" t="s">
        <v>127</v>
      </c>
      <c r="E3109" t="s">
        <v>364</v>
      </c>
      <c r="F3109" t="s">
        <v>341</v>
      </c>
      <c r="G3109">
        <v>15</v>
      </c>
      <c r="H3109" s="304">
        <v>5.1398922999999999E-2</v>
      </c>
    </row>
    <row r="3110" spans="1:8" x14ac:dyDescent="0.25">
      <c r="A3110" t="s">
        <v>338</v>
      </c>
      <c r="B3110" t="s">
        <v>116</v>
      </c>
      <c r="C3110" t="s">
        <v>116</v>
      </c>
      <c r="D3110" t="s">
        <v>127</v>
      </c>
      <c r="E3110" t="s">
        <v>364</v>
      </c>
      <c r="F3110" t="s">
        <v>342</v>
      </c>
      <c r="G3110">
        <v>15</v>
      </c>
      <c r="H3110" s="304">
        <v>0.18242456899999998</v>
      </c>
    </row>
    <row r="3111" spans="1:8" x14ac:dyDescent="0.25">
      <c r="A3111" t="s">
        <v>338</v>
      </c>
      <c r="B3111" t="s">
        <v>116</v>
      </c>
      <c r="C3111" t="s">
        <v>116</v>
      </c>
      <c r="D3111" t="s">
        <v>127</v>
      </c>
      <c r="E3111" t="s">
        <v>364</v>
      </c>
      <c r="F3111" t="s">
        <v>343</v>
      </c>
      <c r="G3111">
        <v>15</v>
      </c>
      <c r="H3111" s="304">
        <v>7.4376856283092385</v>
      </c>
    </row>
    <row r="3112" spans="1:8" x14ac:dyDescent="0.25">
      <c r="A3112" t="s">
        <v>338</v>
      </c>
      <c r="B3112" t="s">
        <v>116</v>
      </c>
      <c r="C3112" t="s">
        <v>116</v>
      </c>
      <c r="D3112" t="s">
        <v>127</v>
      </c>
      <c r="E3112" t="s">
        <v>364</v>
      </c>
      <c r="F3112" t="s">
        <v>344</v>
      </c>
      <c r="G3112">
        <v>15</v>
      </c>
      <c r="H3112" s="304">
        <v>2.9958641008263491</v>
      </c>
    </row>
    <row r="3113" spans="1:8" x14ac:dyDescent="0.25">
      <c r="A3113" t="s">
        <v>338</v>
      </c>
      <c r="B3113" t="s">
        <v>116</v>
      </c>
      <c r="C3113" t="s">
        <v>116</v>
      </c>
      <c r="D3113" t="s">
        <v>127</v>
      </c>
      <c r="E3113" t="s">
        <v>364</v>
      </c>
      <c r="F3113" t="s">
        <v>345</v>
      </c>
      <c r="G3113">
        <v>15</v>
      </c>
      <c r="H3113" s="304">
        <v>2.9958641008263491</v>
      </c>
    </row>
    <row r="3114" spans="1:8" x14ac:dyDescent="0.25">
      <c r="A3114" t="s">
        <v>338</v>
      </c>
      <c r="B3114" t="s">
        <v>116</v>
      </c>
      <c r="C3114" t="s">
        <v>116</v>
      </c>
      <c r="D3114" t="s">
        <v>127</v>
      </c>
      <c r="E3114" t="s">
        <v>364</v>
      </c>
      <c r="F3114" t="s">
        <v>346</v>
      </c>
      <c r="G3114">
        <v>15</v>
      </c>
      <c r="H3114" s="304">
        <v>0.11</v>
      </c>
    </row>
    <row r="3115" spans="1:8" x14ac:dyDescent="0.25">
      <c r="A3115" t="s">
        <v>338</v>
      </c>
      <c r="B3115" t="s">
        <v>116</v>
      </c>
      <c r="C3115" t="s">
        <v>116</v>
      </c>
      <c r="D3115" t="s">
        <v>127</v>
      </c>
      <c r="E3115" t="s">
        <v>364</v>
      </c>
      <c r="F3115" t="s">
        <v>347</v>
      </c>
      <c r="G3115">
        <v>15</v>
      </c>
      <c r="H3115" s="304">
        <v>0.32954505109089843</v>
      </c>
    </row>
    <row r="3116" spans="1:8" x14ac:dyDescent="0.25">
      <c r="A3116" t="s">
        <v>338</v>
      </c>
      <c r="B3116" t="s">
        <v>116</v>
      </c>
      <c r="C3116" t="s">
        <v>116</v>
      </c>
      <c r="D3116" t="s">
        <v>127</v>
      </c>
      <c r="E3116" t="s">
        <v>364</v>
      </c>
      <c r="F3116" t="s">
        <v>348</v>
      </c>
      <c r="G3116">
        <v>15</v>
      </c>
      <c r="H3116" s="304">
        <v>0.32954505109089843</v>
      </c>
    </row>
    <row r="3117" spans="1:8" x14ac:dyDescent="0.25">
      <c r="A3117" t="s">
        <v>338</v>
      </c>
      <c r="B3117" t="s">
        <v>116</v>
      </c>
      <c r="C3117" t="s">
        <v>116</v>
      </c>
      <c r="D3117" t="s">
        <v>128</v>
      </c>
      <c r="E3117" t="s">
        <v>364</v>
      </c>
      <c r="F3117" t="s">
        <v>340</v>
      </c>
      <c r="G3117">
        <v>16</v>
      </c>
      <c r="H3117" s="304">
        <v>0.72565749999999996</v>
      </c>
    </row>
    <row r="3118" spans="1:8" x14ac:dyDescent="0.25">
      <c r="A3118" t="s">
        <v>338</v>
      </c>
      <c r="B3118" t="s">
        <v>116</v>
      </c>
      <c r="C3118" t="s">
        <v>116</v>
      </c>
      <c r="D3118" t="s">
        <v>128</v>
      </c>
      <c r="E3118" t="s">
        <v>364</v>
      </c>
      <c r="F3118" t="s">
        <v>341</v>
      </c>
      <c r="G3118">
        <v>16</v>
      </c>
      <c r="H3118" s="304">
        <v>0.1152343</v>
      </c>
    </row>
    <row r="3119" spans="1:8" x14ac:dyDescent="0.25">
      <c r="A3119" t="s">
        <v>338</v>
      </c>
      <c r="B3119" t="s">
        <v>116</v>
      </c>
      <c r="C3119" t="s">
        <v>116</v>
      </c>
      <c r="D3119" t="s">
        <v>128</v>
      </c>
      <c r="E3119" t="s">
        <v>364</v>
      </c>
      <c r="F3119" t="s">
        <v>342</v>
      </c>
      <c r="G3119">
        <v>16</v>
      </c>
      <c r="H3119" s="304">
        <v>1.3018013E-2</v>
      </c>
    </row>
    <row r="3120" spans="1:8" x14ac:dyDescent="0.25">
      <c r="A3120" t="s">
        <v>338</v>
      </c>
      <c r="B3120" t="s">
        <v>116</v>
      </c>
      <c r="C3120" t="s">
        <v>116</v>
      </c>
      <c r="D3120" t="s">
        <v>128</v>
      </c>
      <c r="E3120" t="s">
        <v>364</v>
      </c>
      <c r="F3120" t="s">
        <v>343</v>
      </c>
      <c r="G3120">
        <v>16</v>
      </c>
      <c r="H3120" s="304">
        <v>0.82787378699999992</v>
      </c>
    </row>
    <row r="3121" spans="1:8" x14ac:dyDescent="0.25">
      <c r="A3121" t="s">
        <v>338</v>
      </c>
      <c r="B3121" t="s">
        <v>116</v>
      </c>
      <c r="C3121" t="s">
        <v>116</v>
      </c>
      <c r="D3121" t="s">
        <v>128</v>
      </c>
      <c r="E3121" t="s">
        <v>364</v>
      </c>
      <c r="F3121" t="s">
        <v>344</v>
      </c>
      <c r="G3121">
        <v>16</v>
      </c>
      <c r="H3121" s="304">
        <v>0.65141330647093199</v>
      </c>
    </row>
    <row r="3122" spans="1:8" x14ac:dyDescent="0.25">
      <c r="A3122" t="s">
        <v>338</v>
      </c>
      <c r="B3122" t="s">
        <v>116</v>
      </c>
      <c r="C3122" t="s">
        <v>116</v>
      </c>
      <c r="D3122" t="s">
        <v>128</v>
      </c>
      <c r="E3122" t="s">
        <v>364</v>
      </c>
      <c r="F3122" t="s">
        <v>345</v>
      </c>
      <c r="G3122">
        <v>16</v>
      </c>
      <c r="H3122" s="304">
        <v>0.57098432015027711</v>
      </c>
    </row>
    <row r="3123" spans="1:8" x14ac:dyDescent="0.25">
      <c r="A3123" t="s">
        <v>338</v>
      </c>
      <c r="B3123" t="s">
        <v>116</v>
      </c>
      <c r="C3123" t="s">
        <v>116</v>
      </c>
      <c r="D3123" t="s">
        <v>128</v>
      </c>
      <c r="E3123" t="s">
        <v>364</v>
      </c>
      <c r="F3123" t="s">
        <v>346</v>
      </c>
      <c r="G3123">
        <v>16</v>
      </c>
      <c r="H3123" s="304">
        <v>0.11</v>
      </c>
    </row>
    <row r="3124" spans="1:8" x14ac:dyDescent="0.25">
      <c r="A3124" t="s">
        <v>338</v>
      </c>
      <c r="B3124" t="s">
        <v>116</v>
      </c>
      <c r="C3124" t="s">
        <v>116</v>
      </c>
      <c r="D3124" t="s">
        <v>128</v>
      </c>
      <c r="E3124" t="s">
        <v>364</v>
      </c>
      <c r="F3124" t="s">
        <v>347</v>
      </c>
      <c r="G3124">
        <v>16</v>
      </c>
      <c r="H3124" s="304">
        <v>7.1655463711802522E-2</v>
      </c>
    </row>
    <row r="3125" spans="1:8" x14ac:dyDescent="0.25">
      <c r="A3125" t="s">
        <v>338</v>
      </c>
      <c r="B3125" t="s">
        <v>116</v>
      </c>
      <c r="C3125" t="s">
        <v>116</v>
      </c>
      <c r="D3125" t="s">
        <v>128</v>
      </c>
      <c r="E3125" t="s">
        <v>364</v>
      </c>
      <c r="F3125" t="s">
        <v>348</v>
      </c>
      <c r="G3125">
        <v>16</v>
      </c>
      <c r="H3125" s="304">
        <v>6.2808275216530485E-2</v>
      </c>
    </row>
    <row r="3126" spans="1:8" x14ac:dyDescent="0.25">
      <c r="A3126" t="s">
        <v>338</v>
      </c>
      <c r="B3126" t="s">
        <v>116</v>
      </c>
      <c r="C3126" t="s">
        <v>116</v>
      </c>
      <c r="D3126" t="s">
        <v>129</v>
      </c>
      <c r="E3126" t="s">
        <v>364</v>
      </c>
      <c r="F3126" t="s">
        <v>340</v>
      </c>
      <c r="G3126">
        <v>17</v>
      </c>
      <c r="H3126" s="304">
        <v>6.7118485000000012</v>
      </c>
    </row>
    <row r="3127" spans="1:8" x14ac:dyDescent="0.25">
      <c r="A3127" t="s">
        <v>338</v>
      </c>
      <c r="B3127" t="s">
        <v>116</v>
      </c>
      <c r="C3127" t="s">
        <v>116</v>
      </c>
      <c r="D3127" t="s">
        <v>129</v>
      </c>
      <c r="E3127" t="s">
        <v>364</v>
      </c>
      <c r="F3127" t="s">
        <v>341</v>
      </c>
      <c r="G3127">
        <v>17</v>
      </c>
      <c r="H3127" s="304">
        <v>7.3623645000000001E-2</v>
      </c>
    </row>
    <row r="3128" spans="1:8" x14ac:dyDescent="0.25">
      <c r="A3128" t="s">
        <v>338</v>
      </c>
      <c r="B3128" t="s">
        <v>116</v>
      </c>
      <c r="C3128" t="s">
        <v>116</v>
      </c>
      <c r="D3128" t="s">
        <v>129</v>
      </c>
      <c r="E3128" t="s">
        <v>364</v>
      </c>
      <c r="F3128" t="s">
        <v>342</v>
      </c>
      <c r="G3128">
        <v>17</v>
      </c>
      <c r="H3128" s="304">
        <v>0.25832807400000002</v>
      </c>
    </row>
    <row r="3129" spans="1:8" x14ac:dyDescent="0.25">
      <c r="A3129" t="s">
        <v>338</v>
      </c>
      <c r="B3129" t="s">
        <v>116</v>
      </c>
      <c r="C3129" t="s">
        <v>116</v>
      </c>
      <c r="D3129" t="s">
        <v>129</v>
      </c>
      <c r="E3129" t="s">
        <v>364</v>
      </c>
      <c r="F3129" t="s">
        <v>343</v>
      </c>
      <c r="G3129">
        <v>17</v>
      </c>
      <c r="H3129" s="304">
        <v>6.5271440710000004</v>
      </c>
    </row>
    <row r="3130" spans="1:8" x14ac:dyDescent="0.25">
      <c r="A3130" t="s">
        <v>338</v>
      </c>
      <c r="B3130" t="s">
        <v>116</v>
      </c>
      <c r="C3130" t="s">
        <v>116</v>
      </c>
      <c r="D3130" t="s">
        <v>129</v>
      </c>
      <c r="E3130" t="s">
        <v>364</v>
      </c>
      <c r="F3130" t="s">
        <v>344</v>
      </c>
      <c r="G3130">
        <v>17</v>
      </c>
      <c r="H3130" s="304">
        <v>4.6921595850967197</v>
      </c>
    </row>
    <row r="3131" spans="1:8" x14ac:dyDescent="0.25">
      <c r="A3131" t="s">
        <v>338</v>
      </c>
      <c r="B3131" t="s">
        <v>116</v>
      </c>
      <c r="C3131" t="s">
        <v>116</v>
      </c>
      <c r="D3131" t="s">
        <v>129</v>
      </c>
      <c r="E3131" t="s">
        <v>364</v>
      </c>
      <c r="F3131" t="s">
        <v>345</v>
      </c>
      <c r="G3131">
        <v>17</v>
      </c>
      <c r="H3131" s="304">
        <v>4.6921595850967197</v>
      </c>
    </row>
    <row r="3132" spans="1:8" x14ac:dyDescent="0.25">
      <c r="A3132" t="s">
        <v>338</v>
      </c>
      <c r="B3132" t="s">
        <v>116</v>
      </c>
      <c r="C3132" t="s">
        <v>116</v>
      </c>
      <c r="D3132" t="s">
        <v>129</v>
      </c>
      <c r="E3132" t="s">
        <v>364</v>
      </c>
      <c r="F3132" t="s">
        <v>346</v>
      </c>
      <c r="G3132">
        <v>17</v>
      </c>
      <c r="H3132" s="304">
        <v>0.11</v>
      </c>
    </row>
    <row r="3133" spans="1:8" x14ac:dyDescent="0.25">
      <c r="A3133" t="s">
        <v>338</v>
      </c>
      <c r="B3133" t="s">
        <v>116</v>
      </c>
      <c r="C3133" t="s">
        <v>116</v>
      </c>
      <c r="D3133" t="s">
        <v>129</v>
      </c>
      <c r="E3133" t="s">
        <v>364</v>
      </c>
      <c r="F3133" t="s">
        <v>347</v>
      </c>
      <c r="G3133">
        <v>17</v>
      </c>
      <c r="H3133" s="304">
        <v>0.51613755436063913</v>
      </c>
    </row>
    <row r="3134" spans="1:8" x14ac:dyDescent="0.25">
      <c r="A3134" t="s">
        <v>338</v>
      </c>
      <c r="B3134" t="s">
        <v>116</v>
      </c>
      <c r="C3134" t="s">
        <v>116</v>
      </c>
      <c r="D3134" t="s">
        <v>129</v>
      </c>
      <c r="E3134" t="s">
        <v>364</v>
      </c>
      <c r="F3134" t="s">
        <v>348</v>
      </c>
      <c r="G3134">
        <v>17</v>
      </c>
      <c r="H3134" s="304">
        <v>0.51613755436063913</v>
      </c>
    </row>
    <row r="3135" spans="1:8" x14ac:dyDescent="0.25">
      <c r="A3135" t="s">
        <v>338</v>
      </c>
      <c r="B3135" t="s">
        <v>116</v>
      </c>
      <c r="C3135" t="s">
        <v>116</v>
      </c>
      <c r="D3135" t="s">
        <v>130</v>
      </c>
      <c r="E3135" t="s">
        <v>364</v>
      </c>
      <c r="F3135" t="s">
        <v>340</v>
      </c>
      <c r="G3135">
        <v>18</v>
      </c>
      <c r="H3135" s="304">
        <v>12.422274199999999</v>
      </c>
    </row>
    <row r="3136" spans="1:8" x14ac:dyDescent="0.25">
      <c r="A3136" t="s">
        <v>338</v>
      </c>
      <c r="B3136" t="s">
        <v>116</v>
      </c>
      <c r="C3136" t="s">
        <v>116</v>
      </c>
      <c r="D3136" t="s">
        <v>130</v>
      </c>
      <c r="E3136" t="s">
        <v>364</v>
      </c>
      <c r="F3136" t="s">
        <v>341</v>
      </c>
      <c r="G3136">
        <v>18</v>
      </c>
      <c r="H3136" s="304">
        <v>1.0874599999999999E-4</v>
      </c>
    </row>
    <row r="3137" spans="1:8" x14ac:dyDescent="0.25">
      <c r="A3137" t="s">
        <v>338</v>
      </c>
      <c r="B3137" t="s">
        <v>116</v>
      </c>
      <c r="C3137" t="s">
        <v>116</v>
      </c>
      <c r="D3137" t="s">
        <v>130</v>
      </c>
      <c r="E3137" t="s">
        <v>364</v>
      </c>
      <c r="F3137" t="s">
        <v>342</v>
      </c>
      <c r="G3137">
        <v>18</v>
      </c>
      <c r="H3137" s="304">
        <v>2.5647220000000002E-3</v>
      </c>
    </row>
    <row r="3138" spans="1:8" x14ac:dyDescent="0.25">
      <c r="A3138" t="s">
        <v>338</v>
      </c>
      <c r="B3138" t="s">
        <v>116</v>
      </c>
      <c r="C3138" t="s">
        <v>116</v>
      </c>
      <c r="D3138" t="s">
        <v>130</v>
      </c>
      <c r="E3138" t="s">
        <v>364</v>
      </c>
      <c r="F3138" t="s">
        <v>343</v>
      </c>
      <c r="G3138">
        <v>18</v>
      </c>
      <c r="H3138" s="304">
        <v>12.419818223999998</v>
      </c>
    </row>
    <row r="3139" spans="1:8" x14ac:dyDescent="0.25">
      <c r="A3139" t="s">
        <v>338</v>
      </c>
      <c r="B3139" t="s">
        <v>116</v>
      </c>
      <c r="C3139" t="s">
        <v>116</v>
      </c>
      <c r="D3139" t="s">
        <v>130</v>
      </c>
      <c r="E3139" t="s">
        <v>364</v>
      </c>
      <c r="F3139" t="s">
        <v>344</v>
      </c>
      <c r="G3139">
        <v>18</v>
      </c>
      <c r="H3139" s="304">
        <v>10.999982448297382</v>
      </c>
    </row>
    <row r="3140" spans="1:8" x14ac:dyDescent="0.25">
      <c r="A3140" t="s">
        <v>338</v>
      </c>
      <c r="B3140" t="s">
        <v>116</v>
      </c>
      <c r="C3140" t="s">
        <v>116</v>
      </c>
      <c r="D3140" t="s">
        <v>130</v>
      </c>
      <c r="E3140" t="s">
        <v>364</v>
      </c>
      <c r="F3140" t="s">
        <v>345</v>
      </c>
      <c r="G3140">
        <v>18</v>
      </c>
      <c r="H3140" s="304">
        <v>10.999982448297382</v>
      </c>
    </row>
    <row r="3141" spans="1:8" x14ac:dyDescent="0.25">
      <c r="A3141" t="s">
        <v>338</v>
      </c>
      <c r="B3141" t="s">
        <v>116</v>
      </c>
      <c r="C3141" t="s">
        <v>116</v>
      </c>
      <c r="D3141" t="s">
        <v>130</v>
      </c>
      <c r="E3141" t="s">
        <v>364</v>
      </c>
      <c r="F3141" t="s">
        <v>346</v>
      </c>
      <c r="G3141">
        <v>18</v>
      </c>
      <c r="H3141" s="304">
        <v>0.11</v>
      </c>
    </row>
    <row r="3142" spans="1:8" x14ac:dyDescent="0.25">
      <c r="A3142" t="s">
        <v>338</v>
      </c>
      <c r="B3142" t="s">
        <v>116</v>
      </c>
      <c r="C3142" t="s">
        <v>116</v>
      </c>
      <c r="D3142" t="s">
        <v>130</v>
      </c>
      <c r="E3142" t="s">
        <v>364</v>
      </c>
      <c r="F3142" t="s">
        <v>347</v>
      </c>
      <c r="G3142">
        <v>18</v>
      </c>
      <c r="H3142" s="304">
        <v>1.2099980693127121</v>
      </c>
    </row>
    <row r="3143" spans="1:8" x14ac:dyDescent="0.25">
      <c r="A3143" t="s">
        <v>338</v>
      </c>
      <c r="B3143" t="s">
        <v>116</v>
      </c>
      <c r="C3143" t="s">
        <v>116</v>
      </c>
      <c r="D3143" t="s">
        <v>130</v>
      </c>
      <c r="E3143" t="s">
        <v>364</v>
      </c>
      <c r="F3143" t="s">
        <v>348</v>
      </c>
      <c r="G3143">
        <v>18</v>
      </c>
      <c r="H3143" s="304">
        <v>1.2099980693127121</v>
      </c>
    </row>
    <row r="3144" spans="1:8" x14ac:dyDescent="0.25">
      <c r="A3144" t="s">
        <v>338</v>
      </c>
      <c r="B3144" t="s">
        <v>116</v>
      </c>
      <c r="C3144" t="s">
        <v>116</v>
      </c>
      <c r="D3144" t="s">
        <v>251</v>
      </c>
      <c r="E3144" t="s">
        <v>364</v>
      </c>
      <c r="F3144" t="s">
        <v>340</v>
      </c>
      <c r="G3144">
        <v>19</v>
      </c>
      <c r="H3144" s="304">
        <v>3.2423932502692168</v>
      </c>
    </row>
    <row r="3145" spans="1:8" x14ac:dyDescent="0.25">
      <c r="A3145" t="s">
        <v>338</v>
      </c>
      <c r="B3145" t="s">
        <v>116</v>
      </c>
      <c r="C3145" t="s">
        <v>116</v>
      </c>
      <c r="D3145" t="s">
        <v>251</v>
      </c>
      <c r="E3145" t="s">
        <v>364</v>
      </c>
      <c r="F3145" t="s">
        <v>341</v>
      </c>
      <c r="G3145">
        <v>19</v>
      </c>
      <c r="H3145" s="304">
        <v>0.17315617999999999</v>
      </c>
    </row>
    <row r="3146" spans="1:8" x14ac:dyDescent="0.25">
      <c r="A3146" t="s">
        <v>338</v>
      </c>
      <c r="B3146" t="s">
        <v>116</v>
      </c>
      <c r="C3146" t="s">
        <v>116</v>
      </c>
      <c r="D3146" t="s">
        <v>251</v>
      </c>
      <c r="E3146" t="s">
        <v>364</v>
      </c>
      <c r="F3146" t="s">
        <v>342</v>
      </c>
      <c r="G3146">
        <v>19</v>
      </c>
      <c r="H3146" s="304">
        <v>1.6955497999999999E-2</v>
      </c>
    </row>
    <row r="3147" spans="1:8" x14ac:dyDescent="0.25">
      <c r="A3147" t="s">
        <v>338</v>
      </c>
      <c r="B3147" t="s">
        <v>116</v>
      </c>
      <c r="C3147" t="s">
        <v>116</v>
      </c>
      <c r="D3147" t="s">
        <v>251</v>
      </c>
      <c r="E3147" t="s">
        <v>364</v>
      </c>
      <c r="F3147" t="s">
        <v>343</v>
      </c>
      <c r="G3147">
        <v>19</v>
      </c>
      <c r="H3147" s="304">
        <v>3.3985939322692165</v>
      </c>
    </row>
    <row r="3148" spans="1:8" x14ac:dyDescent="0.25">
      <c r="A3148" t="s">
        <v>338</v>
      </c>
      <c r="B3148" t="s">
        <v>116</v>
      </c>
      <c r="C3148" t="s">
        <v>116</v>
      </c>
      <c r="D3148" t="s">
        <v>251</v>
      </c>
      <c r="E3148" t="s">
        <v>364</v>
      </c>
      <c r="F3148" t="s">
        <v>344</v>
      </c>
      <c r="G3148">
        <v>19</v>
      </c>
      <c r="H3148" s="304">
        <v>3.9046607774973396</v>
      </c>
    </row>
    <row r="3149" spans="1:8" x14ac:dyDescent="0.25">
      <c r="A3149" t="s">
        <v>338</v>
      </c>
      <c r="B3149" t="s">
        <v>116</v>
      </c>
      <c r="C3149" t="s">
        <v>116</v>
      </c>
      <c r="D3149" t="s">
        <v>251</v>
      </c>
      <c r="E3149" t="s">
        <v>364</v>
      </c>
      <c r="F3149" t="s">
        <v>345</v>
      </c>
      <c r="G3149">
        <v>19</v>
      </c>
      <c r="H3149" s="304">
        <v>3.7252010689888566</v>
      </c>
    </row>
    <row r="3150" spans="1:8" x14ac:dyDescent="0.25">
      <c r="A3150" t="s">
        <v>338</v>
      </c>
      <c r="B3150" t="s">
        <v>116</v>
      </c>
      <c r="C3150" t="s">
        <v>116</v>
      </c>
      <c r="D3150" t="s">
        <v>251</v>
      </c>
      <c r="E3150" t="s">
        <v>364</v>
      </c>
      <c r="F3150" t="s">
        <v>346</v>
      </c>
      <c r="G3150">
        <v>19</v>
      </c>
      <c r="H3150" s="304">
        <v>0.11</v>
      </c>
    </row>
    <row r="3151" spans="1:8" x14ac:dyDescent="0.25">
      <c r="A3151" t="s">
        <v>338</v>
      </c>
      <c r="B3151" t="s">
        <v>116</v>
      </c>
      <c r="C3151" t="s">
        <v>116</v>
      </c>
      <c r="D3151" t="s">
        <v>251</v>
      </c>
      <c r="E3151" t="s">
        <v>364</v>
      </c>
      <c r="F3151" t="s">
        <v>347</v>
      </c>
      <c r="G3151">
        <v>19</v>
      </c>
      <c r="H3151" s="304">
        <v>0.42951268552470734</v>
      </c>
    </row>
    <row r="3152" spans="1:8" x14ac:dyDescent="0.25">
      <c r="A3152" t="s">
        <v>338</v>
      </c>
      <c r="B3152" t="s">
        <v>116</v>
      </c>
      <c r="C3152" t="s">
        <v>116</v>
      </c>
      <c r="D3152" t="s">
        <v>251</v>
      </c>
      <c r="E3152" t="s">
        <v>364</v>
      </c>
      <c r="F3152" t="s">
        <v>348</v>
      </c>
      <c r="G3152">
        <v>19</v>
      </c>
      <c r="H3152" s="304">
        <v>0.40977211758877424</v>
      </c>
    </row>
    <row r="3153" spans="1:8" x14ac:dyDescent="0.25">
      <c r="A3153" t="s">
        <v>338</v>
      </c>
      <c r="B3153" t="s">
        <v>132</v>
      </c>
      <c r="C3153" t="s">
        <v>132</v>
      </c>
      <c r="D3153" t="s">
        <v>22</v>
      </c>
      <c r="E3153" t="s">
        <v>364</v>
      </c>
      <c r="F3153" t="s">
        <v>340</v>
      </c>
      <c r="G3153">
        <v>23</v>
      </c>
      <c r="H3153" s="304">
        <v>2.3410100000000003</v>
      </c>
    </row>
    <row r="3154" spans="1:8" x14ac:dyDescent="0.25">
      <c r="A3154" t="s">
        <v>338</v>
      </c>
      <c r="B3154" t="s">
        <v>132</v>
      </c>
      <c r="C3154" t="s">
        <v>132</v>
      </c>
      <c r="D3154" t="s">
        <v>22</v>
      </c>
      <c r="E3154" t="s">
        <v>364</v>
      </c>
      <c r="F3154" t="s">
        <v>341</v>
      </c>
      <c r="G3154">
        <v>23</v>
      </c>
      <c r="H3154" s="304">
        <v>14.129783229000001</v>
      </c>
    </row>
    <row r="3155" spans="1:8" x14ac:dyDescent="0.25">
      <c r="A3155" t="s">
        <v>338</v>
      </c>
      <c r="B3155" t="s">
        <v>132</v>
      </c>
      <c r="C3155" t="s">
        <v>132</v>
      </c>
      <c r="D3155" t="s">
        <v>22</v>
      </c>
      <c r="E3155" t="s">
        <v>364</v>
      </c>
      <c r="F3155" t="s">
        <v>342</v>
      </c>
      <c r="G3155">
        <v>23</v>
      </c>
      <c r="H3155" s="304">
        <v>0.18280827100000005</v>
      </c>
    </row>
    <row r="3156" spans="1:8" x14ac:dyDescent="0.25">
      <c r="A3156" t="s">
        <v>338</v>
      </c>
      <c r="B3156" t="s">
        <v>132</v>
      </c>
      <c r="C3156" t="s">
        <v>132</v>
      </c>
      <c r="D3156" t="s">
        <v>22</v>
      </c>
      <c r="E3156" t="s">
        <v>364</v>
      </c>
      <c r="F3156" t="s">
        <v>343</v>
      </c>
      <c r="G3156">
        <v>23</v>
      </c>
      <c r="H3156" s="304">
        <v>16.287984958000003</v>
      </c>
    </row>
    <row r="3157" spans="1:8" x14ac:dyDescent="0.25">
      <c r="A3157" t="s">
        <v>338</v>
      </c>
      <c r="B3157" t="s">
        <v>132</v>
      </c>
      <c r="C3157" t="s">
        <v>132</v>
      </c>
      <c r="D3157" t="s">
        <v>22</v>
      </c>
      <c r="E3157" t="s">
        <v>364</v>
      </c>
      <c r="F3157" t="s">
        <v>344</v>
      </c>
      <c r="G3157">
        <v>23</v>
      </c>
      <c r="H3157" s="304">
        <v>1.0534545000000002</v>
      </c>
    </row>
    <row r="3158" spans="1:8" x14ac:dyDescent="0.25">
      <c r="A3158" t="s">
        <v>338</v>
      </c>
      <c r="B3158" t="s">
        <v>132</v>
      </c>
      <c r="C3158" t="s">
        <v>132</v>
      </c>
      <c r="D3158" t="s">
        <v>22</v>
      </c>
      <c r="E3158" t="s">
        <v>364</v>
      </c>
      <c r="F3158" t="s">
        <v>345</v>
      </c>
      <c r="G3158">
        <v>23</v>
      </c>
      <c r="H3158" s="304">
        <v>1.0534545000000002</v>
      </c>
    </row>
    <row r="3159" spans="1:8" x14ac:dyDescent="0.25">
      <c r="A3159" t="s">
        <v>338</v>
      </c>
      <c r="B3159" t="s">
        <v>132</v>
      </c>
      <c r="C3159" t="s">
        <v>132</v>
      </c>
      <c r="D3159" t="s">
        <v>22</v>
      </c>
      <c r="E3159" t="s">
        <v>364</v>
      </c>
      <c r="F3159" t="s">
        <v>346</v>
      </c>
      <c r="G3159">
        <v>23</v>
      </c>
      <c r="H3159" s="304">
        <v>0.33</v>
      </c>
    </row>
    <row r="3160" spans="1:8" x14ac:dyDescent="0.25">
      <c r="A3160" t="s">
        <v>338</v>
      </c>
      <c r="B3160" t="s">
        <v>132</v>
      </c>
      <c r="C3160" t="s">
        <v>132</v>
      </c>
      <c r="D3160" t="s">
        <v>22</v>
      </c>
      <c r="E3160" t="s">
        <v>364</v>
      </c>
      <c r="F3160" t="s">
        <v>347</v>
      </c>
      <c r="G3160">
        <v>23</v>
      </c>
      <c r="H3160" s="304">
        <v>0.3476399850000001</v>
      </c>
    </row>
    <row r="3161" spans="1:8" x14ac:dyDescent="0.25">
      <c r="A3161" t="s">
        <v>338</v>
      </c>
      <c r="B3161" t="s">
        <v>132</v>
      </c>
      <c r="C3161" t="s">
        <v>132</v>
      </c>
      <c r="D3161" t="s">
        <v>22</v>
      </c>
      <c r="E3161" t="s">
        <v>364</v>
      </c>
      <c r="F3161" t="s">
        <v>348</v>
      </c>
      <c r="G3161">
        <v>23</v>
      </c>
      <c r="H3161" s="304">
        <v>0.3476399850000001</v>
      </c>
    </row>
    <row r="3162" spans="1:8" x14ac:dyDescent="0.25">
      <c r="A3162" t="s">
        <v>338</v>
      </c>
      <c r="B3162" t="s">
        <v>132</v>
      </c>
      <c r="C3162" t="s">
        <v>132</v>
      </c>
      <c r="D3162" t="s">
        <v>23</v>
      </c>
      <c r="E3162" t="s">
        <v>364</v>
      </c>
      <c r="F3162" t="s">
        <v>340</v>
      </c>
      <c r="G3162">
        <v>24</v>
      </c>
      <c r="H3162" s="304">
        <v>19.299510000000001</v>
      </c>
    </row>
    <row r="3163" spans="1:8" x14ac:dyDescent="0.25">
      <c r="A3163" t="s">
        <v>338</v>
      </c>
      <c r="B3163" t="s">
        <v>132</v>
      </c>
      <c r="C3163" t="s">
        <v>132</v>
      </c>
      <c r="D3163" t="s">
        <v>23</v>
      </c>
      <c r="E3163" t="s">
        <v>364</v>
      </c>
      <c r="F3163" t="s">
        <v>341</v>
      </c>
      <c r="G3163">
        <v>24</v>
      </c>
      <c r="H3163" s="304">
        <v>3.6535254729999997</v>
      </c>
    </row>
    <row r="3164" spans="1:8" x14ac:dyDescent="0.25">
      <c r="A3164" t="s">
        <v>338</v>
      </c>
      <c r="B3164" t="s">
        <v>132</v>
      </c>
      <c r="C3164" t="s">
        <v>132</v>
      </c>
      <c r="D3164" t="s">
        <v>23</v>
      </c>
      <c r="E3164" t="s">
        <v>364</v>
      </c>
      <c r="F3164" t="s">
        <v>342</v>
      </c>
      <c r="G3164">
        <v>24</v>
      </c>
      <c r="H3164" s="304">
        <v>0.37108243899999999</v>
      </c>
    </row>
    <row r="3165" spans="1:8" x14ac:dyDescent="0.25">
      <c r="A3165" t="s">
        <v>338</v>
      </c>
      <c r="B3165" t="s">
        <v>132</v>
      </c>
      <c r="C3165" t="s">
        <v>132</v>
      </c>
      <c r="D3165" t="s">
        <v>23</v>
      </c>
      <c r="E3165" t="s">
        <v>364</v>
      </c>
      <c r="F3165" t="s">
        <v>343</v>
      </c>
      <c r="G3165">
        <v>24</v>
      </c>
      <c r="H3165" s="304">
        <v>22.581953034000001</v>
      </c>
    </row>
    <row r="3166" spans="1:8" x14ac:dyDescent="0.25">
      <c r="A3166" t="s">
        <v>338</v>
      </c>
      <c r="B3166" t="s">
        <v>132</v>
      </c>
      <c r="C3166" t="s">
        <v>132</v>
      </c>
      <c r="D3166" t="s">
        <v>23</v>
      </c>
      <c r="E3166" t="s">
        <v>364</v>
      </c>
      <c r="F3166" t="s">
        <v>344</v>
      </c>
      <c r="G3166">
        <v>24</v>
      </c>
      <c r="H3166" s="304">
        <v>0.19299510000000003</v>
      </c>
    </row>
    <row r="3167" spans="1:8" x14ac:dyDescent="0.25">
      <c r="A3167" t="s">
        <v>338</v>
      </c>
      <c r="B3167" t="s">
        <v>132</v>
      </c>
      <c r="C3167" t="s">
        <v>132</v>
      </c>
      <c r="D3167" t="s">
        <v>23</v>
      </c>
      <c r="E3167" t="s">
        <v>364</v>
      </c>
      <c r="F3167" t="s">
        <v>345</v>
      </c>
      <c r="G3167">
        <v>24</v>
      </c>
      <c r="H3167" s="304">
        <v>0.19299510000000003</v>
      </c>
    </row>
    <row r="3168" spans="1:8" x14ac:dyDescent="0.25">
      <c r="A3168" t="s">
        <v>338</v>
      </c>
      <c r="B3168" t="s">
        <v>132</v>
      </c>
      <c r="C3168" t="s">
        <v>132</v>
      </c>
      <c r="D3168" t="s">
        <v>23</v>
      </c>
      <c r="E3168" t="s">
        <v>364</v>
      </c>
      <c r="F3168" t="s">
        <v>346</v>
      </c>
      <c r="G3168">
        <v>24</v>
      </c>
      <c r="H3168" s="304">
        <v>0.18809999999999999</v>
      </c>
    </row>
    <row r="3169" spans="1:8" x14ac:dyDescent="0.25">
      <c r="A3169" t="s">
        <v>338</v>
      </c>
      <c r="B3169" t="s">
        <v>132</v>
      </c>
      <c r="C3169" t="s">
        <v>132</v>
      </c>
      <c r="D3169" t="s">
        <v>23</v>
      </c>
      <c r="E3169" t="s">
        <v>364</v>
      </c>
      <c r="F3169" t="s">
        <v>347</v>
      </c>
      <c r="G3169">
        <v>24</v>
      </c>
      <c r="H3169" s="304">
        <v>3.6302378310000001E-2</v>
      </c>
    </row>
    <row r="3170" spans="1:8" x14ac:dyDescent="0.25">
      <c r="A3170" t="s">
        <v>338</v>
      </c>
      <c r="B3170" t="s">
        <v>132</v>
      </c>
      <c r="C3170" t="s">
        <v>132</v>
      </c>
      <c r="D3170" t="s">
        <v>23</v>
      </c>
      <c r="E3170" t="s">
        <v>364</v>
      </c>
      <c r="F3170" t="s">
        <v>348</v>
      </c>
      <c r="G3170">
        <v>24</v>
      </c>
      <c r="H3170" s="304">
        <v>3.6302378310000001E-2</v>
      </c>
    </row>
    <row r="3171" spans="1:8" x14ac:dyDescent="0.25">
      <c r="A3171" t="s">
        <v>338</v>
      </c>
      <c r="B3171" t="s">
        <v>132</v>
      </c>
      <c r="C3171" t="s">
        <v>132</v>
      </c>
      <c r="D3171" t="s">
        <v>24</v>
      </c>
      <c r="E3171" t="s">
        <v>364</v>
      </c>
      <c r="F3171" t="s">
        <v>340</v>
      </c>
      <c r="G3171">
        <v>25</v>
      </c>
      <c r="H3171" s="304">
        <v>7.8836699999999995</v>
      </c>
    </row>
    <row r="3172" spans="1:8" x14ac:dyDescent="0.25">
      <c r="A3172" t="s">
        <v>338</v>
      </c>
      <c r="B3172" t="s">
        <v>132</v>
      </c>
      <c r="C3172" t="s">
        <v>132</v>
      </c>
      <c r="D3172" t="s">
        <v>24</v>
      </c>
      <c r="E3172" t="s">
        <v>364</v>
      </c>
      <c r="F3172" t="s">
        <v>341</v>
      </c>
      <c r="G3172">
        <v>25</v>
      </c>
      <c r="H3172" s="304">
        <v>0.46440537700000006</v>
      </c>
    </row>
    <row r="3173" spans="1:8" x14ac:dyDescent="0.25">
      <c r="A3173" t="s">
        <v>338</v>
      </c>
      <c r="B3173" t="s">
        <v>132</v>
      </c>
      <c r="C3173" t="s">
        <v>132</v>
      </c>
      <c r="D3173" t="s">
        <v>24</v>
      </c>
      <c r="E3173" t="s">
        <v>364</v>
      </c>
      <c r="F3173" t="s">
        <v>342</v>
      </c>
      <c r="G3173">
        <v>25</v>
      </c>
      <c r="H3173" s="304">
        <v>0.45057214099999998</v>
      </c>
    </row>
    <row r="3174" spans="1:8" x14ac:dyDescent="0.25">
      <c r="A3174" t="s">
        <v>338</v>
      </c>
      <c r="B3174" t="s">
        <v>132</v>
      </c>
      <c r="C3174" t="s">
        <v>132</v>
      </c>
      <c r="D3174" t="s">
        <v>24</v>
      </c>
      <c r="E3174" t="s">
        <v>364</v>
      </c>
      <c r="F3174" t="s">
        <v>343</v>
      </c>
      <c r="G3174">
        <v>25</v>
      </c>
      <c r="H3174" s="304">
        <v>7.8975032359999986</v>
      </c>
    </row>
    <row r="3175" spans="1:8" x14ac:dyDescent="0.25">
      <c r="A3175" t="s">
        <v>338</v>
      </c>
      <c r="B3175" t="s">
        <v>132</v>
      </c>
      <c r="C3175" t="s">
        <v>132</v>
      </c>
      <c r="D3175" t="s">
        <v>24</v>
      </c>
      <c r="E3175" t="s">
        <v>364</v>
      </c>
      <c r="F3175" t="s">
        <v>344</v>
      </c>
      <c r="G3175">
        <v>25</v>
      </c>
      <c r="H3175" s="304">
        <v>0.15767339999999999</v>
      </c>
    </row>
    <row r="3176" spans="1:8" x14ac:dyDescent="0.25">
      <c r="A3176" t="s">
        <v>338</v>
      </c>
      <c r="B3176" t="s">
        <v>132</v>
      </c>
      <c r="C3176" t="s">
        <v>132</v>
      </c>
      <c r="D3176" t="s">
        <v>24</v>
      </c>
      <c r="E3176" t="s">
        <v>364</v>
      </c>
      <c r="F3176" t="s">
        <v>345</v>
      </c>
      <c r="G3176">
        <v>25</v>
      </c>
      <c r="H3176" s="304">
        <v>0.15767339999999999</v>
      </c>
    </row>
    <row r="3177" spans="1:8" x14ac:dyDescent="0.25">
      <c r="A3177" t="s">
        <v>338</v>
      </c>
      <c r="B3177" t="s">
        <v>132</v>
      </c>
      <c r="C3177" t="s">
        <v>132</v>
      </c>
      <c r="D3177" t="s">
        <v>24</v>
      </c>
      <c r="E3177" t="s">
        <v>364</v>
      </c>
      <c r="F3177" t="s">
        <v>346</v>
      </c>
      <c r="G3177">
        <v>25</v>
      </c>
      <c r="H3177" s="304">
        <v>0.14799999999999999</v>
      </c>
    </row>
    <row r="3178" spans="1:8" x14ac:dyDescent="0.25">
      <c r="A3178" t="s">
        <v>338</v>
      </c>
      <c r="B3178" t="s">
        <v>132</v>
      </c>
      <c r="C3178" t="s">
        <v>132</v>
      </c>
      <c r="D3178" t="s">
        <v>24</v>
      </c>
      <c r="E3178" t="s">
        <v>364</v>
      </c>
      <c r="F3178" t="s">
        <v>347</v>
      </c>
      <c r="G3178">
        <v>25</v>
      </c>
      <c r="H3178" s="304">
        <v>2.3335663199999999E-2</v>
      </c>
    </row>
    <row r="3179" spans="1:8" x14ac:dyDescent="0.25">
      <c r="A3179" t="s">
        <v>338</v>
      </c>
      <c r="B3179" t="s">
        <v>132</v>
      </c>
      <c r="C3179" t="s">
        <v>132</v>
      </c>
      <c r="D3179" t="s">
        <v>24</v>
      </c>
      <c r="E3179" t="s">
        <v>364</v>
      </c>
      <c r="F3179" t="s">
        <v>348</v>
      </c>
      <c r="G3179">
        <v>25</v>
      </c>
      <c r="H3179" s="304">
        <v>2.3335663199999999E-2</v>
      </c>
    </row>
    <row r="3180" spans="1:8" x14ac:dyDescent="0.25">
      <c r="A3180" t="s">
        <v>338</v>
      </c>
      <c r="B3180" t="s">
        <v>349</v>
      </c>
      <c r="C3180" t="s">
        <v>349</v>
      </c>
      <c r="D3180" t="s">
        <v>87</v>
      </c>
      <c r="E3180" t="s">
        <v>364</v>
      </c>
      <c r="F3180" t="s">
        <v>340</v>
      </c>
      <c r="G3180">
        <v>29</v>
      </c>
      <c r="H3180" s="304">
        <v>1.8971200000000001</v>
      </c>
    </row>
    <row r="3181" spans="1:8" x14ac:dyDescent="0.25">
      <c r="A3181" t="s">
        <v>338</v>
      </c>
      <c r="B3181" t="s">
        <v>349</v>
      </c>
      <c r="C3181" t="s">
        <v>349</v>
      </c>
      <c r="D3181" t="s">
        <v>87</v>
      </c>
      <c r="E3181" t="s">
        <v>364</v>
      </c>
      <c r="F3181" t="s">
        <v>341</v>
      </c>
      <c r="G3181">
        <v>29</v>
      </c>
      <c r="H3181" s="304">
        <v>6.0517905999999996E-2</v>
      </c>
    </row>
    <row r="3182" spans="1:8" x14ac:dyDescent="0.25">
      <c r="A3182" t="s">
        <v>338</v>
      </c>
      <c r="B3182" t="s">
        <v>349</v>
      </c>
      <c r="C3182" t="s">
        <v>349</v>
      </c>
      <c r="D3182" t="s">
        <v>87</v>
      </c>
      <c r="E3182" t="s">
        <v>364</v>
      </c>
      <c r="F3182" t="s">
        <v>342</v>
      </c>
      <c r="G3182">
        <v>29</v>
      </c>
      <c r="H3182" s="304">
        <v>0.48862923900000005</v>
      </c>
    </row>
    <row r="3183" spans="1:8" x14ac:dyDescent="0.25">
      <c r="A3183" t="s">
        <v>338</v>
      </c>
      <c r="B3183" t="s">
        <v>349</v>
      </c>
      <c r="C3183" t="s">
        <v>349</v>
      </c>
      <c r="D3183" t="s">
        <v>87</v>
      </c>
      <c r="E3183" t="s">
        <v>364</v>
      </c>
      <c r="F3183" t="s">
        <v>343</v>
      </c>
      <c r="G3183">
        <v>29</v>
      </c>
      <c r="H3183" s="304">
        <v>1.469008667</v>
      </c>
    </row>
    <row r="3184" spans="1:8" x14ac:dyDescent="0.25">
      <c r="A3184" t="s">
        <v>338</v>
      </c>
      <c r="B3184" t="s">
        <v>349</v>
      </c>
      <c r="C3184" t="s">
        <v>349</v>
      </c>
      <c r="D3184" t="s">
        <v>87</v>
      </c>
      <c r="E3184" t="s">
        <v>364</v>
      </c>
      <c r="F3184" t="s">
        <v>344</v>
      </c>
      <c r="G3184">
        <v>29</v>
      </c>
      <c r="H3184" s="304">
        <v>1.0571244692400001</v>
      </c>
    </row>
    <row r="3185" spans="1:8" x14ac:dyDescent="0.25">
      <c r="A3185" t="s">
        <v>338</v>
      </c>
      <c r="B3185" t="s">
        <v>349</v>
      </c>
      <c r="C3185" t="s">
        <v>349</v>
      </c>
      <c r="D3185" t="s">
        <v>87</v>
      </c>
      <c r="E3185" t="s">
        <v>364</v>
      </c>
      <c r="F3185" t="s">
        <v>345</v>
      </c>
      <c r="G3185">
        <v>29</v>
      </c>
      <c r="H3185" s="304">
        <v>1.0571244692400001</v>
      </c>
    </row>
    <row r="3186" spans="1:8" x14ac:dyDescent="0.25">
      <c r="A3186" t="s">
        <v>338</v>
      </c>
      <c r="B3186" t="s">
        <v>349</v>
      </c>
      <c r="C3186" t="s">
        <v>349</v>
      </c>
      <c r="D3186" t="s">
        <v>87</v>
      </c>
      <c r="E3186" t="s">
        <v>364</v>
      </c>
      <c r="F3186" t="s">
        <v>346</v>
      </c>
      <c r="G3186">
        <v>29</v>
      </c>
      <c r="H3186" s="304">
        <v>0.22500000000000001</v>
      </c>
    </row>
    <row r="3187" spans="1:8" x14ac:dyDescent="0.25">
      <c r="A3187" t="s">
        <v>338</v>
      </c>
      <c r="B3187" t="s">
        <v>349</v>
      </c>
      <c r="C3187" t="s">
        <v>349</v>
      </c>
      <c r="D3187" t="s">
        <v>87</v>
      </c>
      <c r="E3187" t="s">
        <v>364</v>
      </c>
      <c r="F3187" t="s">
        <v>347</v>
      </c>
      <c r="G3187">
        <v>29</v>
      </c>
      <c r="H3187" s="304">
        <v>0.23785300557900005</v>
      </c>
    </row>
    <row r="3188" spans="1:8" x14ac:dyDescent="0.25">
      <c r="A3188" t="s">
        <v>338</v>
      </c>
      <c r="B3188" t="s">
        <v>349</v>
      </c>
      <c r="C3188" t="s">
        <v>349</v>
      </c>
      <c r="D3188" t="s">
        <v>87</v>
      </c>
      <c r="E3188" t="s">
        <v>364</v>
      </c>
      <c r="F3188" t="s">
        <v>348</v>
      </c>
      <c r="G3188">
        <v>29</v>
      </c>
      <c r="H3188" s="304">
        <v>0.23785300557900005</v>
      </c>
    </row>
    <row r="3189" spans="1:8" x14ac:dyDescent="0.25">
      <c r="A3189" t="s">
        <v>338</v>
      </c>
      <c r="B3189" t="s">
        <v>349</v>
      </c>
      <c r="C3189" t="s">
        <v>349</v>
      </c>
      <c r="D3189" t="s">
        <v>27</v>
      </c>
      <c r="E3189" t="s">
        <v>364</v>
      </c>
      <c r="F3189" t="s">
        <v>340</v>
      </c>
      <c r="G3189">
        <v>30</v>
      </c>
      <c r="H3189" s="304">
        <v>1.2234499999999995</v>
      </c>
    </row>
    <row r="3190" spans="1:8" x14ac:dyDescent="0.25">
      <c r="A3190" t="s">
        <v>338</v>
      </c>
      <c r="B3190" t="s">
        <v>349</v>
      </c>
      <c r="C3190" t="s">
        <v>349</v>
      </c>
      <c r="D3190" t="s">
        <v>27</v>
      </c>
      <c r="E3190" t="s">
        <v>364</v>
      </c>
      <c r="F3190" t="s">
        <v>341</v>
      </c>
      <c r="G3190">
        <v>30</v>
      </c>
      <c r="H3190" s="304">
        <v>2.3320551999999998E-2</v>
      </c>
    </row>
    <row r="3191" spans="1:8" x14ac:dyDescent="0.25">
      <c r="A3191" t="s">
        <v>338</v>
      </c>
      <c r="B3191" t="s">
        <v>349</v>
      </c>
      <c r="C3191" t="s">
        <v>349</v>
      </c>
      <c r="D3191" t="s">
        <v>27</v>
      </c>
      <c r="E3191" t="s">
        <v>364</v>
      </c>
      <c r="F3191" t="s">
        <v>342</v>
      </c>
      <c r="G3191">
        <v>30</v>
      </c>
      <c r="H3191" s="304">
        <v>0.27632078700000001</v>
      </c>
    </row>
    <row r="3192" spans="1:8" x14ac:dyDescent="0.25">
      <c r="A3192" t="s">
        <v>338</v>
      </c>
      <c r="B3192" t="s">
        <v>349</v>
      </c>
      <c r="C3192" t="s">
        <v>349</v>
      </c>
      <c r="D3192" t="s">
        <v>27</v>
      </c>
      <c r="E3192" t="s">
        <v>364</v>
      </c>
      <c r="F3192" t="s">
        <v>343</v>
      </c>
      <c r="G3192">
        <v>30</v>
      </c>
      <c r="H3192" s="304">
        <v>0.97044976499999946</v>
      </c>
    </row>
    <row r="3193" spans="1:8" x14ac:dyDescent="0.25">
      <c r="A3193" t="s">
        <v>338</v>
      </c>
      <c r="B3193" t="s">
        <v>349</v>
      </c>
      <c r="C3193" t="s">
        <v>349</v>
      </c>
      <c r="D3193" t="s">
        <v>27</v>
      </c>
      <c r="E3193" t="s">
        <v>364</v>
      </c>
      <c r="F3193" t="s">
        <v>344</v>
      </c>
      <c r="G3193">
        <v>30</v>
      </c>
      <c r="H3193" s="304">
        <v>0.82286856431999966</v>
      </c>
    </row>
    <row r="3194" spans="1:8" x14ac:dyDescent="0.25">
      <c r="A3194" t="s">
        <v>338</v>
      </c>
      <c r="B3194" t="s">
        <v>349</v>
      </c>
      <c r="C3194" t="s">
        <v>349</v>
      </c>
      <c r="D3194" t="s">
        <v>27</v>
      </c>
      <c r="E3194" t="s">
        <v>364</v>
      </c>
      <c r="F3194" t="s">
        <v>345</v>
      </c>
      <c r="G3194">
        <v>30</v>
      </c>
      <c r="H3194" s="304">
        <v>0.82286856431999966</v>
      </c>
    </row>
    <row r="3195" spans="1:8" x14ac:dyDescent="0.25">
      <c r="A3195" t="s">
        <v>338</v>
      </c>
      <c r="B3195" t="s">
        <v>349</v>
      </c>
      <c r="C3195" t="s">
        <v>349</v>
      </c>
      <c r="D3195" t="s">
        <v>27</v>
      </c>
      <c r="E3195" t="s">
        <v>364</v>
      </c>
      <c r="F3195" t="s">
        <v>346</v>
      </c>
      <c r="G3195">
        <v>30</v>
      </c>
      <c r="H3195" s="304">
        <v>0.26</v>
      </c>
    </row>
    <row r="3196" spans="1:8" x14ac:dyDescent="0.25">
      <c r="A3196" t="s">
        <v>338</v>
      </c>
      <c r="B3196" t="s">
        <v>349</v>
      </c>
      <c r="C3196" t="s">
        <v>349</v>
      </c>
      <c r="D3196" t="s">
        <v>27</v>
      </c>
      <c r="E3196" t="s">
        <v>364</v>
      </c>
      <c r="F3196" t="s">
        <v>347</v>
      </c>
      <c r="G3196">
        <v>30</v>
      </c>
      <c r="H3196" s="304">
        <v>0.21394582672319992</v>
      </c>
    </row>
    <row r="3197" spans="1:8" x14ac:dyDescent="0.25">
      <c r="A3197" t="s">
        <v>338</v>
      </c>
      <c r="B3197" t="s">
        <v>349</v>
      </c>
      <c r="C3197" t="s">
        <v>349</v>
      </c>
      <c r="D3197" t="s">
        <v>27</v>
      </c>
      <c r="E3197" t="s">
        <v>364</v>
      </c>
      <c r="F3197" t="s">
        <v>348</v>
      </c>
      <c r="G3197">
        <v>30</v>
      </c>
      <c r="H3197" s="304">
        <v>0.21394582672319992</v>
      </c>
    </row>
    <row r="3198" spans="1:8" x14ac:dyDescent="0.25">
      <c r="A3198" t="s">
        <v>338</v>
      </c>
      <c r="B3198" t="s">
        <v>349</v>
      </c>
      <c r="C3198" t="s">
        <v>349</v>
      </c>
      <c r="D3198" t="s">
        <v>28</v>
      </c>
      <c r="E3198" t="s">
        <v>364</v>
      </c>
      <c r="F3198" t="s">
        <v>340</v>
      </c>
      <c r="G3198">
        <v>31</v>
      </c>
      <c r="H3198" s="304">
        <v>0.36370999999999998</v>
      </c>
    </row>
    <row r="3199" spans="1:8" x14ac:dyDescent="0.25">
      <c r="A3199" t="s">
        <v>338</v>
      </c>
      <c r="B3199" t="s">
        <v>349</v>
      </c>
      <c r="C3199" t="s">
        <v>349</v>
      </c>
      <c r="D3199" t="s">
        <v>28</v>
      </c>
      <c r="E3199" t="s">
        <v>364</v>
      </c>
      <c r="F3199" t="s">
        <v>341</v>
      </c>
      <c r="G3199">
        <v>31</v>
      </c>
      <c r="H3199" s="304">
        <v>8.9158913000000006E-2</v>
      </c>
    </row>
    <row r="3200" spans="1:8" x14ac:dyDescent="0.25">
      <c r="A3200" t="s">
        <v>338</v>
      </c>
      <c r="B3200" t="s">
        <v>349</v>
      </c>
      <c r="C3200" t="s">
        <v>349</v>
      </c>
      <c r="D3200" t="s">
        <v>28</v>
      </c>
      <c r="E3200" t="s">
        <v>364</v>
      </c>
      <c r="F3200" t="s">
        <v>342</v>
      </c>
      <c r="G3200">
        <v>31</v>
      </c>
      <c r="H3200" s="304">
        <v>2.5443900000000002E-4</v>
      </c>
    </row>
    <row r="3201" spans="1:8" x14ac:dyDescent="0.25">
      <c r="A3201" t="s">
        <v>338</v>
      </c>
      <c r="B3201" t="s">
        <v>349</v>
      </c>
      <c r="C3201" t="s">
        <v>349</v>
      </c>
      <c r="D3201" t="s">
        <v>28</v>
      </c>
      <c r="E3201" t="s">
        <v>364</v>
      </c>
      <c r="F3201" t="s">
        <v>343</v>
      </c>
      <c r="G3201">
        <v>31</v>
      </c>
      <c r="H3201" s="304">
        <v>0.45261447400000004</v>
      </c>
    </row>
    <row r="3202" spans="1:8" x14ac:dyDescent="0.25">
      <c r="A3202" t="s">
        <v>338</v>
      </c>
      <c r="B3202" t="s">
        <v>349</v>
      </c>
      <c r="C3202" t="s">
        <v>349</v>
      </c>
      <c r="D3202" t="s">
        <v>28</v>
      </c>
      <c r="E3202" t="s">
        <v>364</v>
      </c>
      <c r="F3202" t="s">
        <v>344</v>
      </c>
      <c r="G3202">
        <v>31</v>
      </c>
      <c r="H3202" s="304">
        <v>0.44834022387</v>
      </c>
    </row>
    <row r="3203" spans="1:8" x14ac:dyDescent="0.25">
      <c r="A3203" t="s">
        <v>338</v>
      </c>
      <c r="B3203" t="s">
        <v>349</v>
      </c>
      <c r="C3203" t="s">
        <v>349</v>
      </c>
      <c r="D3203" t="s">
        <v>28</v>
      </c>
      <c r="E3203" t="s">
        <v>364</v>
      </c>
      <c r="F3203" t="s">
        <v>345</v>
      </c>
      <c r="G3203">
        <v>31</v>
      </c>
      <c r="H3203" s="304">
        <v>0.36027531639157806</v>
      </c>
    </row>
    <row r="3204" spans="1:8" x14ac:dyDescent="0.25">
      <c r="A3204" t="s">
        <v>338</v>
      </c>
      <c r="B3204" t="s">
        <v>349</v>
      </c>
      <c r="C3204" t="s">
        <v>349</v>
      </c>
      <c r="D3204" t="s">
        <v>28</v>
      </c>
      <c r="E3204" t="s">
        <v>364</v>
      </c>
      <c r="F3204" t="s">
        <v>346</v>
      </c>
      <c r="G3204">
        <v>31</v>
      </c>
      <c r="H3204" s="304">
        <v>0.35</v>
      </c>
    </row>
    <row r="3205" spans="1:8" x14ac:dyDescent="0.25">
      <c r="A3205" t="s">
        <v>338</v>
      </c>
      <c r="B3205" t="s">
        <v>349</v>
      </c>
      <c r="C3205" t="s">
        <v>349</v>
      </c>
      <c r="D3205" t="s">
        <v>28</v>
      </c>
      <c r="E3205" t="s">
        <v>364</v>
      </c>
      <c r="F3205" t="s">
        <v>347</v>
      </c>
      <c r="G3205">
        <v>31</v>
      </c>
      <c r="H3205" s="304">
        <v>0.1569190783545</v>
      </c>
    </row>
    <row r="3206" spans="1:8" x14ac:dyDescent="0.25">
      <c r="A3206" t="s">
        <v>338</v>
      </c>
      <c r="B3206" t="s">
        <v>349</v>
      </c>
      <c r="C3206" t="s">
        <v>349</v>
      </c>
      <c r="D3206" t="s">
        <v>28</v>
      </c>
      <c r="E3206" t="s">
        <v>364</v>
      </c>
      <c r="F3206" t="s">
        <v>348</v>
      </c>
      <c r="G3206">
        <v>31</v>
      </c>
      <c r="H3206" s="304">
        <v>0.12609636073705233</v>
      </c>
    </row>
    <row r="3207" spans="1:8" x14ac:dyDescent="0.25">
      <c r="A3207" t="s">
        <v>338</v>
      </c>
      <c r="B3207" t="s">
        <v>349</v>
      </c>
      <c r="C3207" t="s">
        <v>349</v>
      </c>
      <c r="D3207" t="s">
        <v>29</v>
      </c>
      <c r="E3207" t="s">
        <v>364</v>
      </c>
      <c r="F3207" t="s">
        <v>340</v>
      </c>
      <c r="G3207">
        <v>32</v>
      </c>
      <c r="H3207" s="304">
        <v>0.65467000000000009</v>
      </c>
    </row>
    <row r="3208" spans="1:8" x14ac:dyDescent="0.25">
      <c r="A3208" t="s">
        <v>338</v>
      </c>
      <c r="B3208" t="s">
        <v>349</v>
      </c>
      <c r="C3208" t="s">
        <v>349</v>
      </c>
      <c r="D3208" t="s">
        <v>29</v>
      </c>
      <c r="E3208" t="s">
        <v>364</v>
      </c>
      <c r="F3208" t="s">
        <v>341</v>
      </c>
      <c r="G3208">
        <v>32</v>
      </c>
      <c r="H3208" s="304">
        <v>0.37908529200000002</v>
      </c>
    </row>
    <row r="3209" spans="1:8" x14ac:dyDescent="0.25">
      <c r="A3209" t="s">
        <v>338</v>
      </c>
      <c r="B3209" t="s">
        <v>349</v>
      </c>
      <c r="C3209" t="s">
        <v>349</v>
      </c>
      <c r="D3209" t="s">
        <v>29</v>
      </c>
      <c r="E3209" t="s">
        <v>364</v>
      </c>
      <c r="F3209" t="s">
        <v>342</v>
      </c>
      <c r="G3209">
        <v>32</v>
      </c>
      <c r="H3209" s="304">
        <v>2.6428639999999996E-2</v>
      </c>
    </row>
    <row r="3210" spans="1:8" x14ac:dyDescent="0.25">
      <c r="A3210" t="s">
        <v>338</v>
      </c>
      <c r="B3210" t="s">
        <v>349</v>
      </c>
      <c r="C3210" t="s">
        <v>349</v>
      </c>
      <c r="D3210" t="s">
        <v>29</v>
      </c>
      <c r="E3210" t="s">
        <v>364</v>
      </c>
      <c r="F3210" t="s">
        <v>343</v>
      </c>
      <c r="G3210">
        <v>32</v>
      </c>
      <c r="H3210" s="304">
        <v>1.0073266520000002</v>
      </c>
    </row>
    <row r="3211" spans="1:8" x14ac:dyDescent="0.25">
      <c r="A3211" t="s">
        <v>338</v>
      </c>
      <c r="B3211" t="s">
        <v>349</v>
      </c>
      <c r="C3211" t="s">
        <v>349</v>
      </c>
      <c r="D3211" t="s">
        <v>29</v>
      </c>
      <c r="E3211" t="s">
        <v>364</v>
      </c>
      <c r="F3211" t="s">
        <v>344</v>
      </c>
      <c r="G3211">
        <v>32</v>
      </c>
      <c r="H3211" s="304">
        <v>0.49035082782417555</v>
      </c>
    </row>
    <row r="3212" spans="1:8" x14ac:dyDescent="0.25">
      <c r="A3212" t="s">
        <v>338</v>
      </c>
      <c r="B3212" t="s">
        <v>349</v>
      </c>
      <c r="C3212" t="s">
        <v>349</v>
      </c>
      <c r="D3212" t="s">
        <v>29</v>
      </c>
      <c r="E3212" t="s">
        <v>364</v>
      </c>
      <c r="F3212" t="s">
        <v>345</v>
      </c>
      <c r="G3212">
        <v>32</v>
      </c>
      <c r="H3212" s="304">
        <v>0.31868309630673108</v>
      </c>
    </row>
    <row r="3213" spans="1:8" x14ac:dyDescent="0.25">
      <c r="A3213" t="s">
        <v>338</v>
      </c>
      <c r="B3213" t="s">
        <v>349</v>
      </c>
      <c r="C3213" t="s">
        <v>349</v>
      </c>
      <c r="D3213" t="s">
        <v>29</v>
      </c>
      <c r="E3213" t="s">
        <v>364</v>
      </c>
      <c r="F3213" t="s">
        <v>346</v>
      </c>
      <c r="G3213">
        <v>32</v>
      </c>
      <c r="H3213" s="304">
        <v>0.25</v>
      </c>
    </row>
    <row r="3214" spans="1:8" x14ac:dyDescent="0.25">
      <c r="A3214" t="s">
        <v>338</v>
      </c>
      <c r="B3214" t="s">
        <v>349</v>
      </c>
      <c r="C3214" t="s">
        <v>349</v>
      </c>
      <c r="D3214" t="s">
        <v>29</v>
      </c>
      <c r="E3214" t="s">
        <v>364</v>
      </c>
      <c r="F3214" t="s">
        <v>347</v>
      </c>
      <c r="G3214">
        <v>32</v>
      </c>
      <c r="H3214" s="304">
        <v>0.12258770695604389</v>
      </c>
    </row>
    <row r="3215" spans="1:8" x14ac:dyDescent="0.25">
      <c r="A3215" t="s">
        <v>338</v>
      </c>
      <c r="B3215" t="s">
        <v>349</v>
      </c>
      <c r="C3215" t="s">
        <v>349</v>
      </c>
      <c r="D3215" t="s">
        <v>29</v>
      </c>
      <c r="E3215" t="s">
        <v>364</v>
      </c>
      <c r="F3215" t="s">
        <v>348</v>
      </c>
      <c r="G3215">
        <v>32</v>
      </c>
      <c r="H3215" s="304">
        <v>7.9670774076682771E-2</v>
      </c>
    </row>
    <row r="3216" spans="1:8" x14ac:dyDescent="0.25">
      <c r="A3216" t="s">
        <v>146</v>
      </c>
      <c r="B3216" t="s">
        <v>350</v>
      </c>
      <c r="C3216" t="s">
        <v>351</v>
      </c>
      <c r="D3216" t="s">
        <v>33</v>
      </c>
      <c r="E3216" t="s">
        <v>364</v>
      </c>
      <c r="F3216" t="s">
        <v>340</v>
      </c>
      <c r="G3216">
        <v>40</v>
      </c>
      <c r="H3216" s="304">
        <v>0.87275031091000022</v>
      </c>
    </row>
    <row r="3217" spans="1:8" x14ac:dyDescent="0.25">
      <c r="A3217" t="s">
        <v>146</v>
      </c>
      <c r="B3217" t="s">
        <v>350</v>
      </c>
      <c r="C3217" t="s">
        <v>351</v>
      </c>
      <c r="D3217" t="s">
        <v>33</v>
      </c>
      <c r="E3217" t="s">
        <v>364</v>
      </c>
      <c r="F3217" t="s">
        <v>343</v>
      </c>
      <c r="G3217">
        <v>40</v>
      </c>
      <c r="H3217" s="304">
        <v>0.87275031091000022</v>
      </c>
    </row>
    <row r="3218" spans="1:8" x14ac:dyDescent="0.25">
      <c r="A3218" t="s">
        <v>146</v>
      </c>
      <c r="B3218" t="s">
        <v>350</v>
      </c>
      <c r="C3218" t="s">
        <v>351</v>
      </c>
      <c r="D3218" t="s">
        <v>33</v>
      </c>
      <c r="E3218" t="s">
        <v>364</v>
      </c>
      <c r="F3218" t="s">
        <v>344</v>
      </c>
      <c r="G3218">
        <v>40</v>
      </c>
      <c r="H3218" s="304">
        <v>0.85529530469180015</v>
      </c>
    </row>
    <row r="3219" spans="1:8" x14ac:dyDescent="0.25">
      <c r="A3219" t="s">
        <v>146</v>
      </c>
      <c r="B3219" t="s">
        <v>350</v>
      </c>
      <c r="C3219" t="s">
        <v>351</v>
      </c>
      <c r="D3219" t="s">
        <v>33</v>
      </c>
      <c r="E3219" t="s">
        <v>364</v>
      </c>
      <c r="F3219" t="s">
        <v>345</v>
      </c>
      <c r="G3219">
        <v>40</v>
      </c>
      <c r="H3219" s="304">
        <v>0.85529530469180015</v>
      </c>
    </row>
    <row r="3220" spans="1:8" x14ac:dyDescent="0.25">
      <c r="A3220" t="s">
        <v>146</v>
      </c>
      <c r="B3220" t="s">
        <v>350</v>
      </c>
      <c r="C3220" t="s">
        <v>351</v>
      </c>
      <c r="D3220" t="s">
        <v>33</v>
      </c>
      <c r="E3220" t="s">
        <v>364</v>
      </c>
      <c r="F3220" t="s">
        <v>346</v>
      </c>
      <c r="G3220">
        <v>40</v>
      </c>
      <c r="H3220" s="304">
        <v>0.43</v>
      </c>
    </row>
    <row r="3221" spans="1:8" x14ac:dyDescent="0.25">
      <c r="A3221" t="s">
        <v>146</v>
      </c>
      <c r="B3221" t="s">
        <v>350</v>
      </c>
      <c r="C3221" t="s">
        <v>351</v>
      </c>
      <c r="D3221" t="s">
        <v>33</v>
      </c>
      <c r="E3221" t="s">
        <v>364</v>
      </c>
      <c r="F3221" t="s">
        <v>347</v>
      </c>
      <c r="G3221">
        <v>40</v>
      </c>
      <c r="H3221" s="304">
        <v>0.36777698101747408</v>
      </c>
    </row>
    <row r="3222" spans="1:8" x14ac:dyDescent="0.25">
      <c r="A3222" t="s">
        <v>146</v>
      </c>
      <c r="B3222" t="s">
        <v>350</v>
      </c>
      <c r="C3222" t="s">
        <v>351</v>
      </c>
      <c r="D3222" t="s">
        <v>33</v>
      </c>
      <c r="E3222" t="s">
        <v>364</v>
      </c>
      <c r="F3222" t="s">
        <v>348</v>
      </c>
      <c r="G3222">
        <v>40</v>
      </c>
      <c r="H3222" s="304">
        <v>0.36777698101747408</v>
      </c>
    </row>
    <row r="3223" spans="1:8" x14ac:dyDescent="0.25">
      <c r="A3223" t="s">
        <v>146</v>
      </c>
      <c r="B3223" t="s">
        <v>350</v>
      </c>
      <c r="C3223" t="s">
        <v>351</v>
      </c>
      <c r="D3223" t="s">
        <v>34</v>
      </c>
      <c r="E3223" t="s">
        <v>364</v>
      </c>
      <c r="F3223" t="s">
        <v>340</v>
      </c>
      <c r="G3223">
        <v>41</v>
      </c>
      <c r="H3223" s="304">
        <v>9.6513685698258485</v>
      </c>
    </row>
    <row r="3224" spans="1:8" x14ac:dyDescent="0.25">
      <c r="A3224" t="s">
        <v>146</v>
      </c>
      <c r="B3224" t="s">
        <v>350</v>
      </c>
      <c r="C3224" t="s">
        <v>351</v>
      </c>
      <c r="D3224" t="s">
        <v>34</v>
      </c>
      <c r="E3224" t="s">
        <v>364</v>
      </c>
      <c r="F3224" t="s">
        <v>342</v>
      </c>
      <c r="G3224">
        <v>41</v>
      </c>
      <c r="H3224" s="304">
        <v>0.75941858399999995</v>
      </c>
    </row>
    <row r="3225" spans="1:8" x14ac:dyDescent="0.25">
      <c r="A3225" t="s">
        <v>146</v>
      </c>
      <c r="B3225" t="s">
        <v>350</v>
      </c>
      <c r="C3225" t="s">
        <v>351</v>
      </c>
      <c r="D3225" t="s">
        <v>34</v>
      </c>
      <c r="E3225" t="s">
        <v>364</v>
      </c>
      <c r="F3225" t="s">
        <v>343</v>
      </c>
      <c r="G3225">
        <v>41</v>
      </c>
      <c r="H3225" s="304">
        <v>8.8919499858258479</v>
      </c>
    </row>
    <row r="3226" spans="1:8" x14ac:dyDescent="0.25">
      <c r="A3226" t="s">
        <v>146</v>
      </c>
      <c r="B3226" t="s">
        <v>350</v>
      </c>
      <c r="C3226" t="s">
        <v>351</v>
      </c>
      <c r="D3226" t="s">
        <v>34</v>
      </c>
      <c r="E3226" t="s">
        <v>364</v>
      </c>
      <c r="F3226" t="s">
        <v>344</v>
      </c>
      <c r="G3226">
        <v>41</v>
      </c>
      <c r="H3226" s="304">
        <v>8.7141109861093309</v>
      </c>
    </row>
    <row r="3227" spans="1:8" x14ac:dyDescent="0.25">
      <c r="A3227" t="s">
        <v>146</v>
      </c>
      <c r="B3227" t="s">
        <v>350</v>
      </c>
      <c r="C3227" t="s">
        <v>351</v>
      </c>
      <c r="D3227" t="s">
        <v>34</v>
      </c>
      <c r="E3227" t="s">
        <v>364</v>
      </c>
      <c r="F3227" t="s">
        <v>345</v>
      </c>
      <c r="G3227">
        <v>41</v>
      </c>
      <c r="H3227" s="304">
        <v>0</v>
      </c>
    </row>
    <row r="3228" spans="1:8" x14ac:dyDescent="0.25">
      <c r="A3228" t="s">
        <v>146</v>
      </c>
      <c r="B3228" t="s">
        <v>350</v>
      </c>
      <c r="C3228" t="s">
        <v>351</v>
      </c>
      <c r="D3228" t="s">
        <v>34</v>
      </c>
      <c r="E3228" t="s">
        <v>364</v>
      </c>
      <c r="F3228" t="s">
        <v>346</v>
      </c>
      <c r="G3228">
        <v>41</v>
      </c>
      <c r="H3228" s="304">
        <v>0.45500000000000002</v>
      </c>
    </row>
    <row r="3229" spans="1:8" x14ac:dyDescent="0.25">
      <c r="A3229" t="s">
        <v>146</v>
      </c>
      <c r="B3229" t="s">
        <v>350</v>
      </c>
      <c r="C3229" t="s">
        <v>351</v>
      </c>
      <c r="D3229" t="s">
        <v>34</v>
      </c>
      <c r="E3229" t="s">
        <v>364</v>
      </c>
      <c r="F3229" t="s">
        <v>347</v>
      </c>
      <c r="G3229">
        <v>41</v>
      </c>
      <c r="H3229" s="304">
        <v>3.9649204986797457</v>
      </c>
    </row>
    <row r="3230" spans="1:8" x14ac:dyDescent="0.25">
      <c r="A3230" t="s">
        <v>146</v>
      </c>
      <c r="B3230" t="s">
        <v>350</v>
      </c>
      <c r="C3230" t="s">
        <v>351</v>
      </c>
      <c r="D3230" t="s">
        <v>34</v>
      </c>
      <c r="E3230" t="s">
        <v>364</v>
      </c>
      <c r="F3230" t="s">
        <v>348</v>
      </c>
      <c r="G3230">
        <v>41</v>
      </c>
      <c r="H3230" s="304">
        <v>0</v>
      </c>
    </row>
    <row r="3231" spans="1:8" x14ac:dyDescent="0.25">
      <c r="A3231" t="s">
        <v>146</v>
      </c>
      <c r="B3231" t="s">
        <v>350</v>
      </c>
      <c r="C3231" t="s">
        <v>351</v>
      </c>
      <c r="D3231" t="s">
        <v>35</v>
      </c>
      <c r="E3231" t="s">
        <v>364</v>
      </c>
      <c r="F3231" t="s">
        <v>341</v>
      </c>
      <c r="G3231">
        <v>42</v>
      </c>
      <c r="H3231" s="304">
        <v>18.638581898000002</v>
      </c>
    </row>
    <row r="3232" spans="1:8" x14ac:dyDescent="0.25">
      <c r="A3232" t="s">
        <v>146</v>
      </c>
      <c r="B3232" t="s">
        <v>350</v>
      </c>
      <c r="C3232" t="s">
        <v>351</v>
      </c>
      <c r="D3232" t="s">
        <v>35</v>
      </c>
      <c r="E3232" t="s">
        <v>364</v>
      </c>
      <c r="F3232" t="s">
        <v>343</v>
      </c>
      <c r="G3232">
        <v>42</v>
      </c>
      <c r="H3232" s="304">
        <v>18.638581898000002</v>
      </c>
    </row>
    <row r="3233" spans="1:8" x14ac:dyDescent="0.25">
      <c r="A3233" t="s">
        <v>146</v>
      </c>
      <c r="B3233" t="s">
        <v>350</v>
      </c>
      <c r="C3233" t="s">
        <v>351</v>
      </c>
      <c r="D3233" t="s">
        <v>35</v>
      </c>
      <c r="E3233" t="s">
        <v>364</v>
      </c>
      <c r="F3233" t="s">
        <v>344</v>
      </c>
      <c r="G3233">
        <v>42</v>
      </c>
      <c r="H3233" s="304">
        <v>18.638581898000002</v>
      </c>
    </row>
    <row r="3234" spans="1:8" x14ac:dyDescent="0.25">
      <c r="A3234" t="s">
        <v>146</v>
      </c>
      <c r="B3234" t="s">
        <v>350</v>
      </c>
      <c r="C3234" t="s">
        <v>351</v>
      </c>
      <c r="D3234" t="s">
        <v>35</v>
      </c>
      <c r="E3234" t="s">
        <v>364</v>
      </c>
      <c r="F3234" t="s">
        <v>345</v>
      </c>
      <c r="G3234">
        <v>42</v>
      </c>
      <c r="H3234" s="304">
        <v>0</v>
      </c>
    </row>
    <row r="3235" spans="1:8" x14ac:dyDescent="0.25">
      <c r="A3235" t="s">
        <v>146</v>
      </c>
      <c r="B3235" t="s">
        <v>350</v>
      </c>
      <c r="C3235" t="s">
        <v>351</v>
      </c>
      <c r="D3235" t="s">
        <v>35</v>
      </c>
      <c r="E3235" t="s">
        <v>364</v>
      </c>
      <c r="F3235" t="s">
        <v>346</v>
      </c>
      <c r="G3235">
        <v>42</v>
      </c>
      <c r="H3235" s="304">
        <v>0.45500000000000002</v>
      </c>
    </row>
    <row r="3236" spans="1:8" x14ac:dyDescent="0.25">
      <c r="A3236" t="s">
        <v>146</v>
      </c>
      <c r="B3236" t="s">
        <v>350</v>
      </c>
      <c r="C3236" t="s">
        <v>351</v>
      </c>
      <c r="D3236" t="s">
        <v>35</v>
      </c>
      <c r="E3236" t="s">
        <v>364</v>
      </c>
      <c r="F3236" t="s">
        <v>347</v>
      </c>
      <c r="G3236">
        <v>42</v>
      </c>
      <c r="H3236" s="304">
        <v>8.4805547635900016</v>
      </c>
    </row>
    <row r="3237" spans="1:8" x14ac:dyDescent="0.25">
      <c r="A3237" t="s">
        <v>146</v>
      </c>
      <c r="B3237" t="s">
        <v>350</v>
      </c>
      <c r="C3237" t="s">
        <v>351</v>
      </c>
      <c r="D3237" t="s">
        <v>35</v>
      </c>
      <c r="E3237" t="s">
        <v>364</v>
      </c>
      <c r="F3237" t="s">
        <v>348</v>
      </c>
      <c r="G3237">
        <v>42</v>
      </c>
      <c r="H3237" s="304">
        <v>0</v>
      </c>
    </row>
    <row r="3238" spans="1:8" x14ac:dyDescent="0.25">
      <c r="A3238" t="s">
        <v>146</v>
      </c>
      <c r="B3238" t="s">
        <v>350</v>
      </c>
      <c r="C3238" t="s">
        <v>351</v>
      </c>
      <c r="D3238" t="s">
        <v>89</v>
      </c>
      <c r="E3238" t="s">
        <v>364</v>
      </c>
      <c r="F3238" t="s">
        <v>340</v>
      </c>
      <c r="G3238">
        <v>43</v>
      </c>
      <c r="H3238" s="304">
        <v>0.3</v>
      </c>
    </row>
    <row r="3239" spans="1:8" x14ac:dyDescent="0.25">
      <c r="A3239" t="s">
        <v>146</v>
      </c>
      <c r="B3239" t="s">
        <v>350</v>
      </c>
      <c r="C3239" t="s">
        <v>351</v>
      </c>
      <c r="D3239" t="s">
        <v>89</v>
      </c>
      <c r="E3239" t="s">
        <v>364</v>
      </c>
      <c r="F3239" t="s">
        <v>343</v>
      </c>
      <c r="G3239">
        <v>43</v>
      </c>
      <c r="H3239" s="304">
        <v>0.3</v>
      </c>
    </row>
    <row r="3240" spans="1:8" x14ac:dyDescent="0.25">
      <c r="A3240" t="s">
        <v>146</v>
      </c>
      <c r="B3240" t="s">
        <v>350</v>
      </c>
      <c r="C3240" t="s">
        <v>351</v>
      </c>
      <c r="D3240" t="s">
        <v>89</v>
      </c>
      <c r="E3240" t="s">
        <v>364</v>
      </c>
      <c r="F3240" t="s">
        <v>344</v>
      </c>
      <c r="G3240">
        <v>43</v>
      </c>
      <c r="H3240" s="304">
        <v>0.3</v>
      </c>
    </row>
    <row r="3241" spans="1:8" x14ac:dyDescent="0.25">
      <c r="A3241" t="s">
        <v>146</v>
      </c>
      <c r="B3241" t="s">
        <v>350</v>
      </c>
      <c r="C3241" t="s">
        <v>351</v>
      </c>
      <c r="D3241" t="s">
        <v>89</v>
      </c>
      <c r="E3241" t="s">
        <v>364</v>
      </c>
      <c r="F3241" t="s">
        <v>345</v>
      </c>
      <c r="G3241">
        <v>43</v>
      </c>
      <c r="H3241" s="304">
        <v>0</v>
      </c>
    </row>
    <row r="3242" spans="1:8" x14ac:dyDescent="0.25">
      <c r="A3242" t="s">
        <v>146</v>
      </c>
      <c r="B3242" t="s">
        <v>350</v>
      </c>
      <c r="C3242" t="s">
        <v>351</v>
      </c>
      <c r="D3242" t="s">
        <v>89</v>
      </c>
      <c r="E3242" t="s">
        <v>364</v>
      </c>
      <c r="F3242" t="s">
        <v>346</v>
      </c>
      <c r="G3242">
        <v>43</v>
      </c>
      <c r="H3242" s="304">
        <v>0.625</v>
      </c>
    </row>
    <row r="3243" spans="1:8" x14ac:dyDescent="0.25">
      <c r="A3243" t="s">
        <v>146</v>
      </c>
      <c r="B3243" t="s">
        <v>350</v>
      </c>
      <c r="C3243" t="s">
        <v>351</v>
      </c>
      <c r="D3243" t="s">
        <v>89</v>
      </c>
      <c r="E3243" t="s">
        <v>364</v>
      </c>
      <c r="F3243" t="s">
        <v>347</v>
      </c>
      <c r="G3243">
        <v>43</v>
      </c>
      <c r="H3243" s="304">
        <v>0.1875</v>
      </c>
    </row>
    <row r="3244" spans="1:8" x14ac:dyDescent="0.25">
      <c r="A3244" t="s">
        <v>146</v>
      </c>
      <c r="B3244" t="s">
        <v>350</v>
      </c>
      <c r="C3244" t="s">
        <v>351</v>
      </c>
      <c r="D3244" t="s">
        <v>89</v>
      </c>
      <c r="E3244" t="s">
        <v>364</v>
      </c>
      <c r="F3244" t="s">
        <v>348</v>
      </c>
      <c r="G3244">
        <v>43</v>
      </c>
      <c r="H3244" s="304">
        <v>0</v>
      </c>
    </row>
    <row r="3245" spans="1:8" x14ac:dyDescent="0.25">
      <c r="A3245" t="s">
        <v>146</v>
      </c>
      <c r="B3245" t="s">
        <v>350</v>
      </c>
      <c r="C3245" t="s">
        <v>351</v>
      </c>
      <c r="D3245" t="s">
        <v>89</v>
      </c>
      <c r="E3245" t="s">
        <v>364</v>
      </c>
      <c r="F3245" t="s">
        <v>360</v>
      </c>
      <c r="G3245">
        <v>43</v>
      </c>
      <c r="H3245" s="304">
        <v>0</v>
      </c>
    </row>
    <row r="3246" spans="1:8" x14ac:dyDescent="0.25">
      <c r="A3246" t="s">
        <v>146</v>
      </c>
      <c r="B3246" t="s">
        <v>350</v>
      </c>
      <c r="C3246" t="s">
        <v>351</v>
      </c>
      <c r="D3246" t="s">
        <v>89</v>
      </c>
      <c r="E3246" t="s">
        <v>364</v>
      </c>
      <c r="F3246" t="s">
        <v>361</v>
      </c>
      <c r="G3246">
        <v>43</v>
      </c>
      <c r="H3246" s="304">
        <v>0</v>
      </c>
    </row>
    <row r="3247" spans="1:8" x14ac:dyDescent="0.25">
      <c r="A3247" t="s">
        <v>146</v>
      </c>
      <c r="B3247" t="s">
        <v>350</v>
      </c>
      <c r="C3247" t="s">
        <v>352</v>
      </c>
      <c r="D3247" t="s">
        <v>38</v>
      </c>
      <c r="E3247" t="s">
        <v>364</v>
      </c>
      <c r="F3247" t="s">
        <v>340</v>
      </c>
      <c r="G3247">
        <v>47</v>
      </c>
      <c r="H3247" s="304">
        <v>10.418580572922734</v>
      </c>
    </row>
    <row r="3248" spans="1:8" x14ac:dyDescent="0.25">
      <c r="A3248" t="s">
        <v>146</v>
      </c>
      <c r="B3248" t="s">
        <v>350</v>
      </c>
      <c r="C3248" t="s">
        <v>352</v>
      </c>
      <c r="D3248" t="s">
        <v>38</v>
      </c>
      <c r="E3248" t="s">
        <v>364</v>
      </c>
      <c r="F3248" t="s">
        <v>342</v>
      </c>
      <c r="G3248">
        <v>47</v>
      </c>
      <c r="H3248" s="304">
        <v>0.61415334099999985</v>
      </c>
    </row>
    <row r="3249" spans="1:8" x14ac:dyDescent="0.25">
      <c r="A3249" t="s">
        <v>146</v>
      </c>
      <c r="B3249" t="s">
        <v>350</v>
      </c>
      <c r="C3249" t="s">
        <v>352</v>
      </c>
      <c r="D3249" t="s">
        <v>38</v>
      </c>
      <c r="E3249" t="s">
        <v>364</v>
      </c>
      <c r="F3249" t="s">
        <v>343</v>
      </c>
      <c r="G3249">
        <v>47</v>
      </c>
      <c r="H3249" s="304">
        <v>9.8044272319227339</v>
      </c>
    </row>
    <row r="3250" spans="1:8" x14ac:dyDescent="0.25">
      <c r="A3250" t="s">
        <v>146</v>
      </c>
      <c r="B3250" t="s">
        <v>350</v>
      </c>
      <c r="C3250" t="s">
        <v>352</v>
      </c>
      <c r="D3250" t="s">
        <v>38</v>
      </c>
      <c r="E3250" t="s">
        <v>364</v>
      </c>
      <c r="F3250" t="s">
        <v>344</v>
      </c>
      <c r="G3250">
        <v>47</v>
      </c>
      <c r="H3250" s="304">
        <v>9.8044272319227339</v>
      </c>
    </row>
    <row r="3251" spans="1:8" x14ac:dyDescent="0.25">
      <c r="A3251" t="s">
        <v>146</v>
      </c>
      <c r="B3251" t="s">
        <v>350</v>
      </c>
      <c r="C3251" t="s">
        <v>352</v>
      </c>
      <c r="D3251" t="s">
        <v>38</v>
      </c>
      <c r="E3251" t="s">
        <v>364</v>
      </c>
      <c r="F3251" t="s">
        <v>345</v>
      </c>
      <c r="G3251">
        <v>47</v>
      </c>
      <c r="H3251" s="304">
        <v>9.8044272319227339</v>
      </c>
    </row>
    <row r="3252" spans="1:8" x14ac:dyDescent="0.25">
      <c r="A3252" t="s">
        <v>146</v>
      </c>
      <c r="B3252" t="s">
        <v>350</v>
      </c>
      <c r="C3252" t="s">
        <v>352</v>
      </c>
      <c r="D3252" t="s">
        <v>38</v>
      </c>
      <c r="E3252" t="s">
        <v>364</v>
      </c>
      <c r="F3252" t="s">
        <v>346</v>
      </c>
      <c r="G3252">
        <v>47</v>
      </c>
      <c r="H3252" s="304">
        <v>0.33</v>
      </c>
    </row>
    <row r="3253" spans="1:8" x14ac:dyDescent="0.25">
      <c r="A3253" t="s">
        <v>146</v>
      </c>
      <c r="B3253" t="s">
        <v>350</v>
      </c>
      <c r="C3253" t="s">
        <v>352</v>
      </c>
      <c r="D3253" t="s">
        <v>38</v>
      </c>
      <c r="E3253" t="s">
        <v>364</v>
      </c>
      <c r="F3253" t="s">
        <v>347</v>
      </c>
      <c r="G3253">
        <v>47</v>
      </c>
      <c r="H3253" s="304">
        <v>3.2354609865345023</v>
      </c>
    </row>
    <row r="3254" spans="1:8" x14ac:dyDescent="0.25">
      <c r="A3254" t="s">
        <v>146</v>
      </c>
      <c r="B3254" t="s">
        <v>350</v>
      </c>
      <c r="C3254" t="s">
        <v>352</v>
      </c>
      <c r="D3254" t="s">
        <v>38</v>
      </c>
      <c r="E3254" t="s">
        <v>364</v>
      </c>
      <c r="F3254" t="s">
        <v>348</v>
      </c>
      <c r="G3254">
        <v>47</v>
      </c>
      <c r="H3254" s="304">
        <v>3.2354609865345023</v>
      </c>
    </row>
    <row r="3255" spans="1:8" x14ac:dyDescent="0.25">
      <c r="A3255" t="s">
        <v>146</v>
      </c>
      <c r="B3255" t="s">
        <v>350</v>
      </c>
      <c r="C3255" t="s">
        <v>352</v>
      </c>
      <c r="D3255" t="s">
        <v>39</v>
      </c>
      <c r="E3255" t="s">
        <v>364</v>
      </c>
      <c r="F3255" t="s">
        <v>340</v>
      </c>
      <c r="G3255">
        <v>48</v>
      </c>
      <c r="H3255" s="304">
        <v>2.010972617403469</v>
      </c>
    </row>
    <row r="3256" spans="1:8" x14ac:dyDescent="0.25">
      <c r="A3256" t="s">
        <v>146</v>
      </c>
      <c r="B3256" t="s">
        <v>350</v>
      </c>
      <c r="C3256" t="s">
        <v>352</v>
      </c>
      <c r="D3256" t="s">
        <v>39</v>
      </c>
      <c r="E3256" t="s">
        <v>364</v>
      </c>
      <c r="F3256" t="s">
        <v>343</v>
      </c>
      <c r="G3256">
        <v>48</v>
      </c>
      <c r="H3256" s="304">
        <v>2.010972617403469</v>
      </c>
    </row>
    <row r="3257" spans="1:8" x14ac:dyDescent="0.25">
      <c r="A3257" t="s">
        <v>146</v>
      </c>
      <c r="B3257" t="s">
        <v>350</v>
      </c>
      <c r="C3257" t="s">
        <v>352</v>
      </c>
      <c r="D3257" t="s">
        <v>39</v>
      </c>
      <c r="E3257" t="s">
        <v>364</v>
      </c>
      <c r="F3257" t="s">
        <v>344</v>
      </c>
      <c r="G3257">
        <v>48</v>
      </c>
      <c r="H3257" s="304">
        <v>2.010972617403469</v>
      </c>
    </row>
    <row r="3258" spans="1:8" x14ac:dyDescent="0.25">
      <c r="A3258" t="s">
        <v>146</v>
      </c>
      <c r="B3258" t="s">
        <v>350</v>
      </c>
      <c r="C3258" t="s">
        <v>352</v>
      </c>
      <c r="D3258" t="s">
        <v>39</v>
      </c>
      <c r="E3258" t="s">
        <v>364</v>
      </c>
      <c r="F3258" t="s">
        <v>345</v>
      </c>
      <c r="G3258">
        <v>48</v>
      </c>
      <c r="H3258" s="304">
        <v>0</v>
      </c>
    </row>
    <row r="3259" spans="1:8" x14ac:dyDescent="0.25">
      <c r="A3259" t="s">
        <v>146</v>
      </c>
      <c r="B3259" t="s">
        <v>350</v>
      </c>
      <c r="C3259" t="s">
        <v>352</v>
      </c>
      <c r="D3259" t="s">
        <v>39</v>
      </c>
      <c r="E3259" t="s">
        <v>364</v>
      </c>
      <c r="F3259" t="s">
        <v>346</v>
      </c>
      <c r="G3259">
        <v>48</v>
      </c>
      <c r="H3259" s="304">
        <v>0.33</v>
      </c>
    </row>
    <row r="3260" spans="1:8" x14ac:dyDescent="0.25">
      <c r="A3260" t="s">
        <v>146</v>
      </c>
      <c r="B3260" t="s">
        <v>350</v>
      </c>
      <c r="C3260" t="s">
        <v>352</v>
      </c>
      <c r="D3260" t="s">
        <v>39</v>
      </c>
      <c r="E3260" t="s">
        <v>364</v>
      </c>
      <c r="F3260" t="s">
        <v>347</v>
      </c>
      <c r="G3260">
        <v>48</v>
      </c>
      <c r="H3260" s="304">
        <v>0.66362096374314483</v>
      </c>
    </row>
    <row r="3261" spans="1:8" x14ac:dyDescent="0.25">
      <c r="A3261" t="s">
        <v>146</v>
      </c>
      <c r="B3261" t="s">
        <v>350</v>
      </c>
      <c r="C3261" t="s">
        <v>352</v>
      </c>
      <c r="D3261" t="s">
        <v>39</v>
      </c>
      <c r="E3261" t="s">
        <v>364</v>
      </c>
      <c r="F3261" t="s">
        <v>348</v>
      </c>
      <c r="G3261">
        <v>48</v>
      </c>
      <c r="H3261" s="304">
        <v>0</v>
      </c>
    </row>
    <row r="3262" spans="1:8" x14ac:dyDescent="0.25">
      <c r="A3262" t="s">
        <v>146</v>
      </c>
      <c r="B3262" t="s">
        <v>350</v>
      </c>
      <c r="C3262" t="s">
        <v>352</v>
      </c>
      <c r="D3262" t="s">
        <v>40</v>
      </c>
      <c r="E3262" t="s">
        <v>364</v>
      </c>
      <c r="F3262" t="s">
        <v>341</v>
      </c>
      <c r="G3262">
        <v>49</v>
      </c>
      <c r="H3262" s="304">
        <v>0.47964443299999993</v>
      </c>
    </row>
    <row r="3263" spans="1:8" x14ac:dyDescent="0.25">
      <c r="A3263" t="s">
        <v>146</v>
      </c>
      <c r="B3263" t="s">
        <v>350</v>
      </c>
      <c r="C3263" t="s">
        <v>352</v>
      </c>
      <c r="D3263" t="s">
        <v>40</v>
      </c>
      <c r="E3263" t="s">
        <v>364</v>
      </c>
      <c r="F3263" t="s">
        <v>343</v>
      </c>
      <c r="G3263">
        <v>49</v>
      </c>
      <c r="H3263" s="304">
        <v>0.47964443299999993</v>
      </c>
    </row>
    <row r="3264" spans="1:8" x14ac:dyDescent="0.25">
      <c r="A3264" t="s">
        <v>146</v>
      </c>
      <c r="B3264" t="s">
        <v>350</v>
      </c>
      <c r="C3264" t="s">
        <v>352</v>
      </c>
      <c r="D3264" t="s">
        <v>40</v>
      </c>
      <c r="E3264" t="s">
        <v>364</v>
      </c>
      <c r="F3264" t="s">
        <v>344</v>
      </c>
      <c r="G3264">
        <v>49</v>
      </c>
      <c r="H3264" s="304">
        <v>0.47964443299999993</v>
      </c>
    </row>
    <row r="3265" spans="1:8" x14ac:dyDescent="0.25">
      <c r="A3265" t="s">
        <v>146</v>
      </c>
      <c r="B3265" t="s">
        <v>350</v>
      </c>
      <c r="C3265" t="s">
        <v>352</v>
      </c>
      <c r="D3265" t="s">
        <v>40</v>
      </c>
      <c r="E3265" t="s">
        <v>364</v>
      </c>
      <c r="F3265" t="s">
        <v>345</v>
      </c>
      <c r="G3265">
        <v>49</v>
      </c>
      <c r="H3265" s="304">
        <v>0</v>
      </c>
    </row>
    <row r="3266" spans="1:8" x14ac:dyDescent="0.25">
      <c r="A3266" t="s">
        <v>146</v>
      </c>
      <c r="B3266" t="s">
        <v>350</v>
      </c>
      <c r="C3266" t="s">
        <v>352</v>
      </c>
      <c r="D3266" t="s">
        <v>40</v>
      </c>
      <c r="E3266" t="s">
        <v>364</v>
      </c>
      <c r="F3266" t="s">
        <v>346</v>
      </c>
      <c r="G3266">
        <v>49</v>
      </c>
      <c r="H3266" s="304">
        <v>0.33</v>
      </c>
    </row>
    <row r="3267" spans="1:8" x14ac:dyDescent="0.25">
      <c r="A3267" t="s">
        <v>146</v>
      </c>
      <c r="B3267" t="s">
        <v>350</v>
      </c>
      <c r="C3267" t="s">
        <v>352</v>
      </c>
      <c r="D3267" t="s">
        <v>40</v>
      </c>
      <c r="E3267" t="s">
        <v>364</v>
      </c>
      <c r="F3267" t="s">
        <v>347</v>
      </c>
      <c r="G3267">
        <v>49</v>
      </c>
      <c r="H3267" s="304">
        <v>0.15828266288999998</v>
      </c>
    </row>
    <row r="3268" spans="1:8" x14ac:dyDescent="0.25">
      <c r="A3268" t="s">
        <v>146</v>
      </c>
      <c r="B3268" t="s">
        <v>350</v>
      </c>
      <c r="C3268" t="s">
        <v>352</v>
      </c>
      <c r="D3268" t="s">
        <v>40</v>
      </c>
      <c r="E3268" t="s">
        <v>364</v>
      </c>
      <c r="F3268" t="s">
        <v>348</v>
      </c>
      <c r="G3268">
        <v>49</v>
      </c>
      <c r="H3268" s="304">
        <v>0</v>
      </c>
    </row>
    <row r="3269" spans="1:8" x14ac:dyDescent="0.25">
      <c r="A3269" t="s">
        <v>146</v>
      </c>
      <c r="B3269" t="s">
        <v>350</v>
      </c>
      <c r="C3269" t="s">
        <v>353</v>
      </c>
      <c r="D3269" t="s">
        <v>42</v>
      </c>
      <c r="E3269" t="s">
        <v>364</v>
      </c>
      <c r="F3269" t="s">
        <v>340</v>
      </c>
      <c r="G3269">
        <v>53</v>
      </c>
      <c r="H3269" s="304">
        <v>3.5487588021086958</v>
      </c>
    </row>
    <row r="3270" spans="1:8" x14ac:dyDescent="0.25">
      <c r="A3270" t="s">
        <v>146</v>
      </c>
      <c r="B3270" t="s">
        <v>350</v>
      </c>
      <c r="C3270" t="s">
        <v>353</v>
      </c>
      <c r="D3270" t="s">
        <v>42</v>
      </c>
      <c r="E3270" t="s">
        <v>364</v>
      </c>
      <c r="F3270" t="s">
        <v>342</v>
      </c>
      <c r="G3270">
        <v>53</v>
      </c>
      <c r="H3270" s="304">
        <v>0.38880365700000002</v>
      </c>
    </row>
    <row r="3271" spans="1:8" x14ac:dyDescent="0.25">
      <c r="A3271" t="s">
        <v>146</v>
      </c>
      <c r="B3271" t="s">
        <v>350</v>
      </c>
      <c r="C3271" t="s">
        <v>353</v>
      </c>
      <c r="D3271" t="s">
        <v>42</v>
      </c>
      <c r="E3271" t="s">
        <v>364</v>
      </c>
      <c r="F3271" t="s">
        <v>343</v>
      </c>
      <c r="G3271">
        <v>53</v>
      </c>
      <c r="H3271" s="304">
        <v>3.1599551451086958</v>
      </c>
    </row>
    <row r="3272" spans="1:8" x14ac:dyDescent="0.25">
      <c r="A3272" t="s">
        <v>146</v>
      </c>
      <c r="B3272" t="s">
        <v>350</v>
      </c>
      <c r="C3272" t="s">
        <v>353</v>
      </c>
      <c r="D3272" t="s">
        <v>42</v>
      </c>
      <c r="E3272" t="s">
        <v>364</v>
      </c>
      <c r="F3272" t="s">
        <v>344</v>
      </c>
      <c r="G3272">
        <v>53</v>
      </c>
      <c r="H3272" s="304">
        <v>3.1599551451086958</v>
      </c>
    </row>
    <row r="3273" spans="1:8" x14ac:dyDescent="0.25">
      <c r="A3273" t="s">
        <v>146</v>
      </c>
      <c r="B3273" t="s">
        <v>350</v>
      </c>
      <c r="C3273" t="s">
        <v>353</v>
      </c>
      <c r="D3273" t="s">
        <v>42</v>
      </c>
      <c r="E3273" t="s">
        <v>364</v>
      </c>
      <c r="F3273" t="s">
        <v>345</v>
      </c>
      <c r="G3273">
        <v>53</v>
      </c>
      <c r="H3273" s="304">
        <v>3.1599551451086958</v>
      </c>
    </row>
    <row r="3274" spans="1:8" x14ac:dyDescent="0.25">
      <c r="A3274" t="s">
        <v>146</v>
      </c>
      <c r="B3274" t="s">
        <v>350</v>
      </c>
      <c r="C3274" t="s">
        <v>353</v>
      </c>
      <c r="D3274" t="s">
        <v>42</v>
      </c>
      <c r="E3274" t="s">
        <v>364</v>
      </c>
      <c r="F3274" t="s">
        <v>346</v>
      </c>
      <c r="G3274">
        <v>53</v>
      </c>
      <c r="H3274" s="304">
        <v>0.36</v>
      </c>
    </row>
    <row r="3275" spans="1:8" x14ac:dyDescent="0.25">
      <c r="A3275" t="s">
        <v>146</v>
      </c>
      <c r="B3275" t="s">
        <v>350</v>
      </c>
      <c r="C3275" t="s">
        <v>353</v>
      </c>
      <c r="D3275" t="s">
        <v>42</v>
      </c>
      <c r="E3275" t="s">
        <v>364</v>
      </c>
      <c r="F3275" t="s">
        <v>347</v>
      </c>
      <c r="G3275">
        <v>53</v>
      </c>
      <c r="H3275" s="304">
        <v>1.1375838522391304</v>
      </c>
    </row>
    <row r="3276" spans="1:8" x14ac:dyDescent="0.25">
      <c r="A3276" t="s">
        <v>146</v>
      </c>
      <c r="B3276" t="s">
        <v>350</v>
      </c>
      <c r="C3276" t="s">
        <v>353</v>
      </c>
      <c r="D3276" t="s">
        <v>42</v>
      </c>
      <c r="E3276" t="s">
        <v>364</v>
      </c>
      <c r="F3276" t="s">
        <v>348</v>
      </c>
      <c r="G3276">
        <v>53</v>
      </c>
      <c r="H3276" s="304">
        <v>1.1375838522391304</v>
      </c>
    </row>
    <row r="3277" spans="1:8" x14ac:dyDescent="0.25">
      <c r="A3277" t="s">
        <v>146</v>
      </c>
      <c r="B3277" t="s">
        <v>350</v>
      </c>
      <c r="C3277" t="s">
        <v>353</v>
      </c>
      <c r="D3277" t="s">
        <v>43</v>
      </c>
      <c r="E3277" t="s">
        <v>364</v>
      </c>
      <c r="F3277" t="s">
        <v>340</v>
      </c>
      <c r="G3277">
        <v>54</v>
      </c>
      <c r="H3277" s="304">
        <v>0.22171949039792102</v>
      </c>
    </row>
    <row r="3278" spans="1:8" x14ac:dyDescent="0.25">
      <c r="A3278" t="s">
        <v>146</v>
      </c>
      <c r="B3278" t="s">
        <v>350</v>
      </c>
      <c r="C3278" t="s">
        <v>353</v>
      </c>
      <c r="D3278" t="s">
        <v>43</v>
      </c>
      <c r="E3278" t="s">
        <v>364</v>
      </c>
      <c r="F3278" t="s">
        <v>343</v>
      </c>
      <c r="G3278">
        <v>54</v>
      </c>
      <c r="H3278" s="304">
        <v>0.22171949039792102</v>
      </c>
    </row>
    <row r="3279" spans="1:8" x14ac:dyDescent="0.25">
      <c r="A3279" t="s">
        <v>146</v>
      </c>
      <c r="B3279" t="s">
        <v>350</v>
      </c>
      <c r="C3279" t="s">
        <v>353</v>
      </c>
      <c r="D3279" t="s">
        <v>43</v>
      </c>
      <c r="E3279" t="s">
        <v>364</v>
      </c>
      <c r="F3279" t="s">
        <v>344</v>
      </c>
      <c r="G3279">
        <v>54</v>
      </c>
      <c r="H3279" s="304">
        <v>0.22171949039792102</v>
      </c>
    </row>
    <row r="3280" spans="1:8" x14ac:dyDescent="0.25">
      <c r="A3280" t="s">
        <v>146</v>
      </c>
      <c r="B3280" t="s">
        <v>350</v>
      </c>
      <c r="C3280" t="s">
        <v>353</v>
      </c>
      <c r="D3280" t="s">
        <v>43</v>
      </c>
      <c r="E3280" t="s">
        <v>364</v>
      </c>
      <c r="F3280" t="s">
        <v>345</v>
      </c>
      <c r="G3280">
        <v>54</v>
      </c>
      <c r="H3280" s="304">
        <v>0</v>
      </c>
    </row>
    <row r="3281" spans="1:8" x14ac:dyDescent="0.25">
      <c r="A3281" t="s">
        <v>146</v>
      </c>
      <c r="B3281" t="s">
        <v>350</v>
      </c>
      <c r="C3281" t="s">
        <v>353</v>
      </c>
      <c r="D3281" t="s">
        <v>43</v>
      </c>
      <c r="E3281" t="s">
        <v>364</v>
      </c>
      <c r="F3281" t="s">
        <v>346</v>
      </c>
      <c r="G3281">
        <v>54</v>
      </c>
      <c r="H3281" s="304">
        <v>0.36</v>
      </c>
    </row>
    <row r="3282" spans="1:8" x14ac:dyDescent="0.25">
      <c r="A3282" t="s">
        <v>146</v>
      </c>
      <c r="B3282" t="s">
        <v>350</v>
      </c>
      <c r="C3282" t="s">
        <v>353</v>
      </c>
      <c r="D3282" t="s">
        <v>43</v>
      </c>
      <c r="E3282" t="s">
        <v>364</v>
      </c>
      <c r="F3282" t="s">
        <v>347</v>
      </c>
      <c r="G3282">
        <v>54</v>
      </c>
      <c r="H3282" s="304">
        <v>7.9819016543251561E-2</v>
      </c>
    </row>
    <row r="3283" spans="1:8" x14ac:dyDescent="0.25">
      <c r="A3283" t="s">
        <v>146</v>
      </c>
      <c r="B3283" t="s">
        <v>350</v>
      </c>
      <c r="C3283" t="s">
        <v>353</v>
      </c>
      <c r="D3283" t="s">
        <v>43</v>
      </c>
      <c r="E3283" t="s">
        <v>364</v>
      </c>
      <c r="F3283" t="s">
        <v>348</v>
      </c>
      <c r="G3283">
        <v>54</v>
      </c>
      <c r="H3283" s="304">
        <v>0</v>
      </c>
    </row>
    <row r="3284" spans="1:8" x14ac:dyDescent="0.25">
      <c r="A3284" t="s">
        <v>146</v>
      </c>
      <c r="B3284" t="s">
        <v>350</v>
      </c>
      <c r="C3284" t="s">
        <v>353</v>
      </c>
      <c r="D3284" t="s">
        <v>44</v>
      </c>
      <c r="E3284" t="s">
        <v>364</v>
      </c>
      <c r="F3284" t="s">
        <v>341</v>
      </c>
      <c r="G3284">
        <v>55</v>
      </c>
      <c r="H3284" s="304">
        <v>2.997941891</v>
      </c>
    </row>
    <row r="3285" spans="1:8" x14ac:dyDescent="0.25">
      <c r="A3285" t="s">
        <v>146</v>
      </c>
      <c r="B3285" t="s">
        <v>350</v>
      </c>
      <c r="C3285" t="s">
        <v>353</v>
      </c>
      <c r="D3285" t="s">
        <v>44</v>
      </c>
      <c r="E3285" t="s">
        <v>364</v>
      </c>
      <c r="F3285" t="s">
        <v>343</v>
      </c>
      <c r="G3285">
        <v>55</v>
      </c>
      <c r="H3285" s="304">
        <v>2.997941891</v>
      </c>
    </row>
    <row r="3286" spans="1:8" x14ac:dyDescent="0.25">
      <c r="A3286" t="s">
        <v>146</v>
      </c>
      <c r="B3286" t="s">
        <v>350</v>
      </c>
      <c r="C3286" t="s">
        <v>353</v>
      </c>
      <c r="D3286" t="s">
        <v>44</v>
      </c>
      <c r="E3286" t="s">
        <v>364</v>
      </c>
      <c r="F3286" t="s">
        <v>344</v>
      </c>
      <c r="G3286">
        <v>55</v>
      </c>
      <c r="H3286" s="304">
        <v>2.997941891</v>
      </c>
    </row>
    <row r="3287" spans="1:8" x14ac:dyDescent="0.25">
      <c r="A3287" t="s">
        <v>146</v>
      </c>
      <c r="B3287" t="s">
        <v>350</v>
      </c>
      <c r="C3287" t="s">
        <v>353</v>
      </c>
      <c r="D3287" t="s">
        <v>44</v>
      </c>
      <c r="E3287" t="s">
        <v>364</v>
      </c>
      <c r="F3287" t="s">
        <v>345</v>
      </c>
      <c r="G3287">
        <v>55</v>
      </c>
      <c r="H3287" s="304">
        <v>0</v>
      </c>
    </row>
    <row r="3288" spans="1:8" x14ac:dyDescent="0.25">
      <c r="A3288" t="s">
        <v>146</v>
      </c>
      <c r="B3288" t="s">
        <v>350</v>
      </c>
      <c r="C3288" t="s">
        <v>353</v>
      </c>
      <c r="D3288" t="s">
        <v>44</v>
      </c>
      <c r="E3288" t="s">
        <v>364</v>
      </c>
      <c r="F3288" t="s">
        <v>346</v>
      </c>
      <c r="G3288">
        <v>55</v>
      </c>
      <c r="H3288" s="304">
        <v>0.36</v>
      </c>
    </row>
    <row r="3289" spans="1:8" x14ac:dyDescent="0.25">
      <c r="A3289" t="s">
        <v>146</v>
      </c>
      <c r="B3289" t="s">
        <v>350</v>
      </c>
      <c r="C3289" t="s">
        <v>353</v>
      </c>
      <c r="D3289" t="s">
        <v>44</v>
      </c>
      <c r="E3289" t="s">
        <v>364</v>
      </c>
      <c r="F3289" t="s">
        <v>347</v>
      </c>
      <c r="G3289">
        <v>55</v>
      </c>
      <c r="H3289" s="304">
        <v>1.07925908076</v>
      </c>
    </row>
    <row r="3290" spans="1:8" x14ac:dyDescent="0.25">
      <c r="A3290" t="s">
        <v>146</v>
      </c>
      <c r="B3290" t="s">
        <v>350</v>
      </c>
      <c r="C3290" t="s">
        <v>353</v>
      </c>
      <c r="D3290" t="s">
        <v>44</v>
      </c>
      <c r="E3290" t="s">
        <v>364</v>
      </c>
      <c r="F3290" t="s">
        <v>348</v>
      </c>
      <c r="G3290">
        <v>55</v>
      </c>
      <c r="H3290" s="304">
        <v>0</v>
      </c>
    </row>
    <row r="3291" spans="1:8" x14ac:dyDescent="0.25">
      <c r="A3291" t="s">
        <v>146</v>
      </c>
      <c r="B3291" t="s">
        <v>350</v>
      </c>
      <c r="C3291" t="s">
        <v>48</v>
      </c>
      <c r="D3291" t="s">
        <v>46</v>
      </c>
      <c r="E3291" t="s">
        <v>364</v>
      </c>
      <c r="F3291" t="s">
        <v>340</v>
      </c>
      <c r="G3291">
        <v>59</v>
      </c>
      <c r="H3291" s="304">
        <v>0</v>
      </c>
    </row>
    <row r="3292" spans="1:8" x14ac:dyDescent="0.25">
      <c r="A3292" t="s">
        <v>146</v>
      </c>
      <c r="B3292" t="s">
        <v>350</v>
      </c>
      <c r="C3292" t="s">
        <v>48</v>
      </c>
      <c r="D3292" t="s">
        <v>46</v>
      </c>
      <c r="E3292" t="s">
        <v>364</v>
      </c>
      <c r="F3292" t="s">
        <v>341</v>
      </c>
      <c r="G3292">
        <v>59</v>
      </c>
      <c r="H3292" s="304">
        <v>2.2322603490000001</v>
      </c>
    </row>
    <row r="3293" spans="1:8" x14ac:dyDescent="0.25">
      <c r="A3293" t="s">
        <v>146</v>
      </c>
      <c r="B3293" t="s">
        <v>350</v>
      </c>
      <c r="C3293" t="s">
        <v>48</v>
      </c>
      <c r="D3293" t="s">
        <v>46</v>
      </c>
      <c r="E3293" t="s">
        <v>364</v>
      </c>
      <c r="F3293" t="s">
        <v>342</v>
      </c>
      <c r="G3293">
        <v>59</v>
      </c>
      <c r="H3293" s="304">
        <v>8.6898926999999987E-2</v>
      </c>
    </row>
    <row r="3294" spans="1:8" x14ac:dyDescent="0.25">
      <c r="A3294" t="s">
        <v>146</v>
      </c>
      <c r="B3294" t="s">
        <v>350</v>
      </c>
      <c r="C3294" t="s">
        <v>48</v>
      </c>
      <c r="D3294" t="s">
        <v>46</v>
      </c>
      <c r="E3294" t="s">
        <v>364</v>
      </c>
      <c r="F3294" t="s">
        <v>343</v>
      </c>
      <c r="G3294">
        <v>59</v>
      </c>
      <c r="H3294" s="304">
        <v>2.1453614220000001</v>
      </c>
    </row>
    <row r="3295" spans="1:8" x14ac:dyDescent="0.25">
      <c r="A3295" t="s">
        <v>146</v>
      </c>
      <c r="B3295" t="s">
        <v>350</v>
      </c>
      <c r="C3295" t="s">
        <v>48</v>
      </c>
      <c r="D3295" t="s">
        <v>46</v>
      </c>
      <c r="E3295" t="s">
        <v>364</v>
      </c>
      <c r="F3295" t="s">
        <v>344</v>
      </c>
      <c r="G3295">
        <v>59</v>
      </c>
      <c r="H3295" s="304">
        <v>2.1453614220000001</v>
      </c>
    </row>
    <row r="3296" spans="1:8" x14ac:dyDescent="0.25">
      <c r="A3296" t="s">
        <v>146</v>
      </c>
      <c r="B3296" t="s">
        <v>350</v>
      </c>
      <c r="C3296" t="s">
        <v>48</v>
      </c>
      <c r="D3296" t="s">
        <v>46</v>
      </c>
      <c r="E3296" t="s">
        <v>364</v>
      </c>
      <c r="F3296" t="s">
        <v>345</v>
      </c>
      <c r="G3296">
        <v>59</v>
      </c>
      <c r="H3296" s="304">
        <v>-8.6898926999999987E-2</v>
      </c>
    </row>
    <row r="3297" spans="1:8" x14ac:dyDescent="0.25">
      <c r="A3297" t="s">
        <v>146</v>
      </c>
      <c r="B3297" t="s">
        <v>350</v>
      </c>
      <c r="C3297" t="s">
        <v>48</v>
      </c>
      <c r="D3297" t="s">
        <v>46</v>
      </c>
      <c r="E3297" t="s">
        <v>364</v>
      </c>
      <c r="F3297" t="s">
        <v>346</v>
      </c>
      <c r="G3297">
        <v>59</v>
      </c>
      <c r="H3297" s="304">
        <v>0.16</v>
      </c>
    </row>
    <row r="3298" spans="1:8" x14ac:dyDescent="0.25">
      <c r="A3298" t="s">
        <v>146</v>
      </c>
      <c r="B3298" t="s">
        <v>350</v>
      </c>
      <c r="C3298" t="s">
        <v>48</v>
      </c>
      <c r="D3298" t="s">
        <v>46</v>
      </c>
      <c r="E3298" t="s">
        <v>364</v>
      </c>
      <c r="F3298" t="s">
        <v>347</v>
      </c>
      <c r="G3298">
        <v>59</v>
      </c>
      <c r="H3298" s="304">
        <v>0.34325782752</v>
      </c>
    </row>
    <row r="3299" spans="1:8" x14ac:dyDescent="0.25">
      <c r="A3299" t="s">
        <v>146</v>
      </c>
      <c r="B3299" t="s">
        <v>350</v>
      </c>
      <c r="C3299" t="s">
        <v>48</v>
      </c>
      <c r="D3299" t="s">
        <v>46</v>
      </c>
      <c r="E3299" t="s">
        <v>364</v>
      </c>
      <c r="F3299" t="s">
        <v>348</v>
      </c>
      <c r="G3299">
        <v>59</v>
      </c>
      <c r="H3299" s="304">
        <v>-1.3903828319999999E-2</v>
      </c>
    </row>
    <row r="3300" spans="1:8" x14ac:dyDescent="0.25">
      <c r="A3300" t="s">
        <v>146</v>
      </c>
      <c r="B3300" t="s">
        <v>350</v>
      </c>
      <c r="C3300" t="s">
        <v>48</v>
      </c>
      <c r="D3300" t="s">
        <v>47</v>
      </c>
      <c r="E3300" t="s">
        <v>364</v>
      </c>
      <c r="F3300" t="s">
        <v>340</v>
      </c>
      <c r="G3300">
        <v>60</v>
      </c>
      <c r="H3300" s="304">
        <v>0.40899999999999997</v>
      </c>
    </row>
    <row r="3301" spans="1:8" x14ac:dyDescent="0.25">
      <c r="A3301" t="s">
        <v>146</v>
      </c>
      <c r="B3301" t="s">
        <v>350</v>
      </c>
      <c r="C3301" t="s">
        <v>48</v>
      </c>
      <c r="D3301" t="s">
        <v>47</v>
      </c>
      <c r="E3301" t="s">
        <v>364</v>
      </c>
      <c r="F3301" t="s">
        <v>341</v>
      </c>
      <c r="G3301">
        <v>60</v>
      </c>
      <c r="H3301" s="304">
        <v>1.1931813999999999E-2</v>
      </c>
    </row>
    <row r="3302" spans="1:8" x14ac:dyDescent="0.25">
      <c r="A3302" t="s">
        <v>146</v>
      </c>
      <c r="B3302" t="s">
        <v>350</v>
      </c>
      <c r="C3302" t="s">
        <v>48</v>
      </c>
      <c r="D3302" t="s">
        <v>47</v>
      </c>
      <c r="E3302" t="s">
        <v>364</v>
      </c>
      <c r="F3302" t="s">
        <v>342</v>
      </c>
      <c r="G3302">
        <v>60</v>
      </c>
      <c r="H3302" s="304">
        <v>1.0976805000000001E-2</v>
      </c>
    </row>
    <row r="3303" spans="1:8" x14ac:dyDescent="0.25">
      <c r="A3303" t="s">
        <v>146</v>
      </c>
      <c r="B3303" t="s">
        <v>350</v>
      </c>
      <c r="C3303" t="s">
        <v>48</v>
      </c>
      <c r="D3303" t="s">
        <v>47</v>
      </c>
      <c r="E3303" t="s">
        <v>364</v>
      </c>
      <c r="F3303" t="s">
        <v>343</v>
      </c>
      <c r="G3303">
        <v>60</v>
      </c>
      <c r="H3303" s="304">
        <v>0.40995500899999998</v>
      </c>
    </row>
    <row r="3304" spans="1:8" x14ac:dyDescent="0.25">
      <c r="A3304" t="s">
        <v>146</v>
      </c>
      <c r="B3304" t="s">
        <v>350</v>
      </c>
      <c r="C3304" t="s">
        <v>48</v>
      </c>
      <c r="D3304" t="s">
        <v>47</v>
      </c>
      <c r="E3304" t="s">
        <v>364</v>
      </c>
      <c r="F3304" t="s">
        <v>344</v>
      </c>
      <c r="G3304">
        <v>60</v>
      </c>
      <c r="H3304" s="304">
        <v>0.40995500899999998</v>
      </c>
    </row>
    <row r="3305" spans="1:8" x14ac:dyDescent="0.25">
      <c r="A3305" t="s">
        <v>146</v>
      </c>
      <c r="B3305" t="s">
        <v>350</v>
      </c>
      <c r="C3305" t="s">
        <v>48</v>
      </c>
      <c r="D3305" t="s">
        <v>47</v>
      </c>
      <c r="E3305" t="s">
        <v>364</v>
      </c>
      <c r="F3305" t="s">
        <v>345</v>
      </c>
      <c r="G3305">
        <v>60</v>
      </c>
      <c r="H3305" s="304">
        <v>0</v>
      </c>
    </row>
    <row r="3306" spans="1:8" x14ac:dyDescent="0.25">
      <c r="A3306" t="s">
        <v>146</v>
      </c>
      <c r="B3306" t="s">
        <v>350</v>
      </c>
      <c r="C3306" t="s">
        <v>48</v>
      </c>
      <c r="D3306" t="s">
        <v>47</v>
      </c>
      <c r="E3306" t="s">
        <v>364</v>
      </c>
      <c r="F3306" t="s">
        <v>346</v>
      </c>
      <c r="G3306">
        <v>60</v>
      </c>
      <c r="H3306" s="304">
        <v>0.34</v>
      </c>
    </row>
    <row r="3307" spans="1:8" x14ac:dyDescent="0.25">
      <c r="A3307" t="s">
        <v>146</v>
      </c>
      <c r="B3307" t="s">
        <v>350</v>
      </c>
      <c r="C3307" t="s">
        <v>48</v>
      </c>
      <c r="D3307" t="s">
        <v>47</v>
      </c>
      <c r="E3307" t="s">
        <v>364</v>
      </c>
      <c r="F3307" t="s">
        <v>347</v>
      </c>
      <c r="G3307">
        <v>60</v>
      </c>
      <c r="H3307" s="304">
        <v>0.13938470306</v>
      </c>
    </row>
    <row r="3308" spans="1:8" x14ac:dyDescent="0.25">
      <c r="A3308" t="s">
        <v>146</v>
      </c>
      <c r="B3308" t="s">
        <v>350</v>
      </c>
      <c r="C3308" t="s">
        <v>48</v>
      </c>
      <c r="D3308" t="s">
        <v>47</v>
      </c>
      <c r="E3308" t="s">
        <v>364</v>
      </c>
      <c r="F3308" t="s">
        <v>348</v>
      </c>
      <c r="G3308">
        <v>60</v>
      </c>
      <c r="H3308" s="304">
        <v>0</v>
      </c>
    </row>
    <row r="3309" spans="1:8" x14ac:dyDescent="0.25">
      <c r="A3309" t="s">
        <v>146</v>
      </c>
      <c r="B3309" t="s">
        <v>350</v>
      </c>
      <c r="C3309" t="s">
        <v>48</v>
      </c>
      <c r="D3309" t="s">
        <v>48</v>
      </c>
      <c r="E3309" t="s">
        <v>364</v>
      </c>
      <c r="F3309" t="s">
        <v>340</v>
      </c>
      <c r="G3309">
        <v>61</v>
      </c>
      <c r="H3309" s="304">
        <v>0.192</v>
      </c>
    </row>
    <row r="3310" spans="1:8" x14ac:dyDescent="0.25">
      <c r="A3310" t="s">
        <v>146</v>
      </c>
      <c r="B3310" t="s">
        <v>350</v>
      </c>
      <c r="C3310" t="s">
        <v>48</v>
      </c>
      <c r="D3310" t="s">
        <v>48</v>
      </c>
      <c r="E3310" t="s">
        <v>364</v>
      </c>
      <c r="F3310" t="s">
        <v>341</v>
      </c>
      <c r="G3310">
        <v>61</v>
      </c>
      <c r="H3310" s="304">
        <v>2.9172491999999994E-2</v>
      </c>
    </row>
    <row r="3311" spans="1:8" x14ac:dyDescent="0.25">
      <c r="A3311" t="s">
        <v>146</v>
      </c>
      <c r="B3311" t="s">
        <v>350</v>
      </c>
      <c r="C3311" t="s">
        <v>48</v>
      </c>
      <c r="D3311" t="s">
        <v>48</v>
      </c>
      <c r="E3311" t="s">
        <v>364</v>
      </c>
      <c r="F3311" t="s">
        <v>342</v>
      </c>
      <c r="G3311">
        <v>61</v>
      </c>
      <c r="H3311" s="304">
        <v>3.0643362999999996E-2</v>
      </c>
    </row>
    <row r="3312" spans="1:8" x14ac:dyDescent="0.25">
      <c r="A3312" t="s">
        <v>146</v>
      </c>
      <c r="B3312" t="s">
        <v>350</v>
      </c>
      <c r="C3312" t="s">
        <v>48</v>
      </c>
      <c r="D3312" t="s">
        <v>48</v>
      </c>
      <c r="E3312" t="s">
        <v>364</v>
      </c>
      <c r="F3312" t="s">
        <v>343</v>
      </c>
      <c r="G3312">
        <v>61</v>
      </c>
      <c r="H3312" s="304">
        <v>0.19052912899999999</v>
      </c>
    </row>
    <row r="3313" spans="1:8" x14ac:dyDescent="0.25">
      <c r="A3313" t="s">
        <v>146</v>
      </c>
      <c r="B3313" t="s">
        <v>350</v>
      </c>
      <c r="C3313" t="s">
        <v>48</v>
      </c>
      <c r="D3313" t="s">
        <v>48</v>
      </c>
      <c r="E3313" t="s">
        <v>364</v>
      </c>
      <c r="F3313" t="s">
        <v>344</v>
      </c>
      <c r="G3313">
        <v>61</v>
      </c>
      <c r="H3313" s="304">
        <v>0.19052912899999999</v>
      </c>
    </row>
    <row r="3314" spans="1:8" x14ac:dyDescent="0.25">
      <c r="A3314" t="s">
        <v>146</v>
      </c>
      <c r="B3314" t="s">
        <v>350</v>
      </c>
      <c r="C3314" t="s">
        <v>48</v>
      </c>
      <c r="D3314" t="s">
        <v>48</v>
      </c>
      <c r="E3314" t="s">
        <v>364</v>
      </c>
      <c r="F3314" t="s">
        <v>345</v>
      </c>
      <c r="G3314">
        <v>61</v>
      </c>
      <c r="H3314" s="304">
        <v>0.19052912899999999</v>
      </c>
    </row>
    <row r="3315" spans="1:8" x14ac:dyDescent="0.25">
      <c r="A3315" t="s">
        <v>146</v>
      </c>
      <c r="B3315" t="s">
        <v>350</v>
      </c>
      <c r="C3315" t="s">
        <v>48</v>
      </c>
      <c r="D3315" t="s">
        <v>48</v>
      </c>
      <c r="E3315" t="s">
        <v>364</v>
      </c>
      <c r="F3315" t="s">
        <v>346</v>
      </c>
      <c r="G3315">
        <v>61</v>
      </c>
      <c r="H3315" s="304">
        <v>0.37</v>
      </c>
    </row>
    <row r="3316" spans="1:8" x14ac:dyDescent="0.25">
      <c r="A3316" t="s">
        <v>146</v>
      </c>
      <c r="B3316" t="s">
        <v>350</v>
      </c>
      <c r="C3316" t="s">
        <v>48</v>
      </c>
      <c r="D3316" t="s">
        <v>48</v>
      </c>
      <c r="E3316" t="s">
        <v>364</v>
      </c>
      <c r="F3316" t="s">
        <v>347</v>
      </c>
      <c r="G3316">
        <v>61</v>
      </c>
      <c r="H3316" s="304">
        <v>7.049577773E-2</v>
      </c>
    </row>
    <row r="3317" spans="1:8" x14ac:dyDescent="0.25">
      <c r="A3317" t="s">
        <v>146</v>
      </c>
      <c r="B3317" t="s">
        <v>350</v>
      </c>
      <c r="C3317" t="s">
        <v>48</v>
      </c>
      <c r="D3317" t="s">
        <v>48</v>
      </c>
      <c r="E3317" t="s">
        <v>364</v>
      </c>
      <c r="F3317" t="s">
        <v>348</v>
      </c>
      <c r="G3317">
        <v>61</v>
      </c>
      <c r="H3317" s="304">
        <v>7.049577773E-2</v>
      </c>
    </row>
    <row r="3318" spans="1:8" x14ac:dyDescent="0.25">
      <c r="A3318" t="s">
        <v>146</v>
      </c>
      <c r="B3318" t="s">
        <v>354</v>
      </c>
      <c r="C3318" t="s">
        <v>354</v>
      </c>
      <c r="D3318" t="s">
        <v>50</v>
      </c>
      <c r="E3318" t="s">
        <v>364</v>
      </c>
      <c r="F3318" t="s">
        <v>340</v>
      </c>
      <c r="G3318">
        <v>65</v>
      </c>
      <c r="H3318" s="304">
        <v>4.0731052651740409</v>
      </c>
    </row>
    <row r="3319" spans="1:8" x14ac:dyDescent="0.25">
      <c r="A3319" t="s">
        <v>146</v>
      </c>
      <c r="B3319" t="s">
        <v>354</v>
      </c>
      <c r="C3319" t="s">
        <v>354</v>
      </c>
      <c r="D3319" t="s">
        <v>50</v>
      </c>
      <c r="E3319" t="s">
        <v>364</v>
      </c>
      <c r="F3319" t="s">
        <v>341</v>
      </c>
      <c r="G3319">
        <v>65</v>
      </c>
      <c r="H3319" s="304">
        <v>0.62024284699999999</v>
      </c>
    </row>
    <row r="3320" spans="1:8" x14ac:dyDescent="0.25">
      <c r="A3320" t="s">
        <v>146</v>
      </c>
      <c r="B3320" t="s">
        <v>354</v>
      </c>
      <c r="C3320" t="s">
        <v>354</v>
      </c>
      <c r="D3320" t="s">
        <v>50</v>
      </c>
      <c r="E3320" t="s">
        <v>364</v>
      </c>
      <c r="F3320" t="s">
        <v>342</v>
      </c>
      <c r="G3320">
        <v>65</v>
      </c>
      <c r="H3320" s="304">
        <v>0.53469118399999993</v>
      </c>
    </row>
    <row r="3321" spans="1:8" x14ac:dyDescent="0.25">
      <c r="A3321" t="s">
        <v>146</v>
      </c>
      <c r="B3321" t="s">
        <v>354</v>
      </c>
      <c r="C3321" t="s">
        <v>354</v>
      </c>
      <c r="D3321" t="s">
        <v>50</v>
      </c>
      <c r="E3321" t="s">
        <v>364</v>
      </c>
      <c r="F3321" t="s">
        <v>343</v>
      </c>
      <c r="G3321">
        <v>65</v>
      </c>
      <c r="H3321" s="304">
        <v>4.1586569281740413</v>
      </c>
    </row>
    <row r="3322" spans="1:8" x14ac:dyDescent="0.25">
      <c r="A3322" t="s">
        <v>146</v>
      </c>
      <c r="B3322" t="s">
        <v>354</v>
      </c>
      <c r="C3322" t="s">
        <v>354</v>
      </c>
      <c r="D3322" t="s">
        <v>50</v>
      </c>
      <c r="E3322" t="s">
        <v>364</v>
      </c>
      <c r="F3322" t="s">
        <v>344</v>
      </c>
      <c r="G3322">
        <v>65</v>
      </c>
      <c r="H3322" s="304">
        <v>4.1586569281740413</v>
      </c>
    </row>
    <row r="3323" spans="1:8" x14ac:dyDescent="0.25">
      <c r="A3323" t="s">
        <v>146</v>
      </c>
      <c r="B3323" t="s">
        <v>354</v>
      </c>
      <c r="C3323" t="s">
        <v>354</v>
      </c>
      <c r="D3323" t="s">
        <v>50</v>
      </c>
      <c r="E3323" t="s">
        <v>364</v>
      </c>
      <c r="F3323" t="s">
        <v>345</v>
      </c>
      <c r="G3323">
        <v>65</v>
      </c>
      <c r="H3323" s="304">
        <v>4.1586569281740413</v>
      </c>
    </row>
    <row r="3324" spans="1:8" x14ac:dyDescent="0.25">
      <c r="A3324" t="s">
        <v>146</v>
      </c>
      <c r="B3324" t="s">
        <v>354</v>
      </c>
      <c r="C3324" t="s">
        <v>354</v>
      </c>
      <c r="D3324" t="s">
        <v>50</v>
      </c>
      <c r="E3324" t="s">
        <v>364</v>
      </c>
      <c r="F3324" t="s">
        <v>346</v>
      </c>
      <c r="G3324">
        <v>65</v>
      </c>
      <c r="H3324" s="304">
        <v>0.19</v>
      </c>
    </row>
    <row r="3325" spans="1:8" x14ac:dyDescent="0.25">
      <c r="A3325" t="s">
        <v>146</v>
      </c>
      <c r="B3325" t="s">
        <v>354</v>
      </c>
      <c r="C3325" t="s">
        <v>354</v>
      </c>
      <c r="D3325" t="s">
        <v>50</v>
      </c>
      <c r="E3325" t="s">
        <v>364</v>
      </c>
      <c r="F3325" t="s">
        <v>347</v>
      </c>
      <c r="G3325">
        <v>65</v>
      </c>
      <c r="H3325" s="304">
        <v>0.79014481635306788</v>
      </c>
    </row>
    <row r="3326" spans="1:8" x14ac:dyDescent="0.25">
      <c r="A3326" t="s">
        <v>146</v>
      </c>
      <c r="B3326" t="s">
        <v>354</v>
      </c>
      <c r="C3326" t="s">
        <v>354</v>
      </c>
      <c r="D3326" t="s">
        <v>50</v>
      </c>
      <c r="E3326" t="s">
        <v>364</v>
      </c>
      <c r="F3326" t="s">
        <v>348</v>
      </c>
      <c r="G3326">
        <v>65</v>
      </c>
      <c r="H3326" s="304">
        <v>0.79014481635306788</v>
      </c>
    </row>
    <row r="3327" spans="1:8" x14ac:dyDescent="0.25">
      <c r="A3327" t="s">
        <v>146</v>
      </c>
      <c r="B3327" t="s">
        <v>354</v>
      </c>
      <c r="C3327" t="s">
        <v>354</v>
      </c>
      <c r="D3327" t="s">
        <v>51</v>
      </c>
      <c r="E3327" t="s">
        <v>364</v>
      </c>
      <c r="F3327" t="s">
        <v>340</v>
      </c>
      <c r="G3327">
        <v>66</v>
      </c>
      <c r="H3327" s="304">
        <v>1.0191872828679625</v>
      </c>
    </row>
    <row r="3328" spans="1:8" x14ac:dyDescent="0.25">
      <c r="A3328" t="s">
        <v>146</v>
      </c>
      <c r="B3328" t="s">
        <v>354</v>
      </c>
      <c r="C3328" t="s">
        <v>354</v>
      </c>
      <c r="D3328" t="s">
        <v>51</v>
      </c>
      <c r="E3328" t="s">
        <v>364</v>
      </c>
      <c r="F3328" t="s">
        <v>343</v>
      </c>
      <c r="G3328">
        <v>66</v>
      </c>
      <c r="H3328" s="304">
        <v>1.0191872828679625</v>
      </c>
    </row>
    <row r="3329" spans="1:8" x14ac:dyDescent="0.25">
      <c r="A3329" t="s">
        <v>146</v>
      </c>
      <c r="B3329" t="s">
        <v>354</v>
      </c>
      <c r="C3329" t="s">
        <v>354</v>
      </c>
      <c r="D3329" t="s">
        <v>51</v>
      </c>
      <c r="E3329" t="s">
        <v>364</v>
      </c>
      <c r="F3329" t="s">
        <v>344</v>
      </c>
      <c r="G3329">
        <v>66</v>
      </c>
      <c r="H3329" s="304">
        <v>0.67855539242259355</v>
      </c>
    </row>
    <row r="3330" spans="1:8" x14ac:dyDescent="0.25">
      <c r="A3330" t="s">
        <v>146</v>
      </c>
      <c r="B3330" t="s">
        <v>354</v>
      </c>
      <c r="C3330" t="s">
        <v>354</v>
      </c>
      <c r="D3330" t="s">
        <v>51</v>
      </c>
      <c r="E3330" t="s">
        <v>364</v>
      </c>
      <c r="F3330" t="s">
        <v>345</v>
      </c>
      <c r="G3330">
        <v>66</v>
      </c>
      <c r="H3330" s="304">
        <v>0.67855539242259355</v>
      </c>
    </row>
    <row r="3331" spans="1:8" x14ac:dyDescent="0.25">
      <c r="A3331" t="s">
        <v>146</v>
      </c>
      <c r="B3331" t="s">
        <v>354</v>
      </c>
      <c r="C3331" t="s">
        <v>354</v>
      </c>
      <c r="D3331" t="s">
        <v>51</v>
      </c>
      <c r="E3331" t="s">
        <v>364</v>
      </c>
      <c r="F3331" t="s">
        <v>346</v>
      </c>
      <c r="G3331">
        <v>66</v>
      </c>
      <c r="H3331" s="304">
        <v>0.73</v>
      </c>
    </row>
    <row r="3332" spans="1:8" x14ac:dyDescent="0.25">
      <c r="A3332" t="s">
        <v>146</v>
      </c>
      <c r="B3332" t="s">
        <v>354</v>
      </c>
      <c r="C3332" t="s">
        <v>354</v>
      </c>
      <c r="D3332" t="s">
        <v>51</v>
      </c>
      <c r="E3332" t="s">
        <v>364</v>
      </c>
      <c r="F3332" t="s">
        <v>347</v>
      </c>
      <c r="G3332">
        <v>66</v>
      </c>
      <c r="H3332" s="304">
        <v>0.49534543646849327</v>
      </c>
    </row>
    <row r="3333" spans="1:8" x14ac:dyDescent="0.25">
      <c r="A3333" t="s">
        <v>146</v>
      </c>
      <c r="B3333" t="s">
        <v>354</v>
      </c>
      <c r="C3333" t="s">
        <v>354</v>
      </c>
      <c r="D3333" t="s">
        <v>51</v>
      </c>
      <c r="E3333" t="s">
        <v>364</v>
      </c>
      <c r="F3333" t="s">
        <v>348</v>
      </c>
      <c r="G3333">
        <v>66</v>
      </c>
      <c r="H3333" s="304">
        <v>0.49534543646849327</v>
      </c>
    </row>
    <row r="3334" spans="1:8" x14ac:dyDescent="0.25">
      <c r="A3334" t="s">
        <v>146</v>
      </c>
      <c r="B3334" t="s">
        <v>354</v>
      </c>
      <c r="C3334" t="s">
        <v>354</v>
      </c>
      <c r="D3334" t="s">
        <v>52</v>
      </c>
      <c r="E3334" t="s">
        <v>364</v>
      </c>
      <c r="F3334" t="s">
        <v>340</v>
      </c>
      <c r="G3334">
        <v>67</v>
      </c>
      <c r="H3334" s="304">
        <v>4.0977335095492142</v>
      </c>
    </row>
    <row r="3335" spans="1:8" x14ac:dyDescent="0.25">
      <c r="A3335" t="s">
        <v>146</v>
      </c>
      <c r="B3335" t="s">
        <v>354</v>
      </c>
      <c r="C3335" t="s">
        <v>354</v>
      </c>
      <c r="D3335" t="s">
        <v>52</v>
      </c>
      <c r="E3335" t="s">
        <v>364</v>
      </c>
      <c r="F3335" t="s">
        <v>341</v>
      </c>
      <c r="G3335">
        <v>67</v>
      </c>
      <c r="H3335" s="304">
        <v>0.65141056000000008</v>
      </c>
    </row>
    <row r="3336" spans="1:8" x14ac:dyDescent="0.25">
      <c r="A3336" t="s">
        <v>146</v>
      </c>
      <c r="B3336" t="s">
        <v>354</v>
      </c>
      <c r="C3336" t="s">
        <v>354</v>
      </c>
      <c r="D3336" t="s">
        <v>52</v>
      </c>
      <c r="E3336" t="s">
        <v>364</v>
      </c>
      <c r="F3336" t="s">
        <v>342</v>
      </c>
      <c r="G3336">
        <v>67</v>
      </c>
      <c r="H3336" s="304">
        <v>0.38206365799999997</v>
      </c>
    </row>
    <row r="3337" spans="1:8" x14ac:dyDescent="0.25">
      <c r="A3337" t="s">
        <v>146</v>
      </c>
      <c r="B3337" t="s">
        <v>354</v>
      </c>
      <c r="C3337" t="s">
        <v>354</v>
      </c>
      <c r="D3337" t="s">
        <v>52</v>
      </c>
      <c r="E3337" t="s">
        <v>364</v>
      </c>
      <c r="F3337" t="s">
        <v>343</v>
      </c>
      <c r="G3337">
        <v>67</v>
      </c>
      <c r="H3337" s="304">
        <v>4.3670804115492148</v>
      </c>
    </row>
    <row r="3338" spans="1:8" x14ac:dyDescent="0.25">
      <c r="A3338" t="s">
        <v>146</v>
      </c>
      <c r="B3338" t="s">
        <v>354</v>
      </c>
      <c r="C3338" t="s">
        <v>354</v>
      </c>
      <c r="D3338" t="s">
        <v>52</v>
      </c>
      <c r="E3338" t="s">
        <v>364</v>
      </c>
      <c r="F3338" t="s">
        <v>344</v>
      </c>
      <c r="G3338">
        <v>67</v>
      </c>
      <c r="H3338" s="304">
        <v>4.3670804115492148</v>
      </c>
    </row>
    <row r="3339" spans="1:8" x14ac:dyDescent="0.25">
      <c r="A3339" t="s">
        <v>146</v>
      </c>
      <c r="B3339" t="s">
        <v>354</v>
      </c>
      <c r="C3339" t="s">
        <v>354</v>
      </c>
      <c r="D3339" t="s">
        <v>52</v>
      </c>
      <c r="E3339" t="s">
        <v>364</v>
      </c>
      <c r="F3339" t="s">
        <v>345</v>
      </c>
      <c r="G3339">
        <v>67</v>
      </c>
      <c r="H3339" s="304">
        <v>3.7156698515492144</v>
      </c>
    </row>
    <row r="3340" spans="1:8" x14ac:dyDescent="0.25">
      <c r="A3340" t="s">
        <v>146</v>
      </c>
      <c r="B3340" t="s">
        <v>354</v>
      </c>
      <c r="C3340" t="s">
        <v>354</v>
      </c>
      <c r="D3340" t="s">
        <v>52</v>
      </c>
      <c r="E3340" t="s">
        <v>364</v>
      </c>
      <c r="F3340" t="s">
        <v>346</v>
      </c>
      <c r="G3340">
        <v>67</v>
      </c>
      <c r="H3340" t="s">
        <v>53</v>
      </c>
    </row>
    <row r="3341" spans="1:8" x14ac:dyDescent="0.25">
      <c r="A3341" t="s">
        <v>146</v>
      </c>
      <c r="B3341" t="s">
        <v>354</v>
      </c>
      <c r="C3341" t="s">
        <v>354</v>
      </c>
      <c r="D3341" t="s">
        <v>52</v>
      </c>
      <c r="E3341" t="s">
        <v>364</v>
      </c>
      <c r="F3341" t="s">
        <v>347</v>
      </c>
      <c r="G3341">
        <v>67</v>
      </c>
      <c r="H3341" s="304">
        <v>1.2905818066647643</v>
      </c>
    </row>
    <row r="3342" spans="1:8" x14ac:dyDescent="0.25">
      <c r="A3342" t="s">
        <v>146</v>
      </c>
      <c r="B3342" t="s">
        <v>354</v>
      </c>
      <c r="C3342" t="s">
        <v>354</v>
      </c>
      <c r="D3342" t="s">
        <v>52</v>
      </c>
      <c r="E3342" t="s">
        <v>364</v>
      </c>
      <c r="F3342" t="s">
        <v>348</v>
      </c>
      <c r="G3342">
        <v>67</v>
      </c>
      <c r="H3342" s="304">
        <v>1.1147009554647642</v>
      </c>
    </row>
    <row r="3343" spans="1:8" x14ac:dyDescent="0.25">
      <c r="A3343" t="s">
        <v>146</v>
      </c>
      <c r="B3343" t="s">
        <v>354</v>
      </c>
      <c r="C3343" t="s">
        <v>354</v>
      </c>
      <c r="D3343" t="s">
        <v>54</v>
      </c>
      <c r="E3343" t="s">
        <v>364</v>
      </c>
      <c r="F3343" t="s">
        <v>340</v>
      </c>
      <c r="G3343">
        <v>68</v>
      </c>
      <c r="H3343" s="304">
        <v>5.9454065293000005</v>
      </c>
    </row>
    <row r="3344" spans="1:8" x14ac:dyDescent="0.25">
      <c r="A3344" t="s">
        <v>146</v>
      </c>
      <c r="B3344" t="s">
        <v>354</v>
      </c>
      <c r="C3344" t="s">
        <v>354</v>
      </c>
      <c r="D3344" t="s">
        <v>54</v>
      </c>
      <c r="E3344" t="s">
        <v>364</v>
      </c>
      <c r="F3344" t="s">
        <v>343</v>
      </c>
      <c r="G3344">
        <v>68</v>
      </c>
      <c r="H3344" s="304">
        <v>5.9454065293000005</v>
      </c>
    </row>
    <row r="3345" spans="1:8" x14ac:dyDescent="0.25">
      <c r="A3345" t="s">
        <v>146</v>
      </c>
      <c r="B3345" t="s">
        <v>354</v>
      </c>
      <c r="C3345" t="s">
        <v>354</v>
      </c>
      <c r="D3345" t="s">
        <v>54</v>
      </c>
      <c r="E3345" t="s">
        <v>364</v>
      </c>
      <c r="F3345" t="s">
        <v>344</v>
      </c>
      <c r="G3345">
        <v>68</v>
      </c>
      <c r="H3345" s="304">
        <v>5.9454065293000005</v>
      </c>
    </row>
    <row r="3346" spans="1:8" x14ac:dyDescent="0.25">
      <c r="A3346" t="s">
        <v>146</v>
      </c>
      <c r="B3346" t="s">
        <v>354</v>
      </c>
      <c r="C3346" t="s">
        <v>354</v>
      </c>
      <c r="D3346" t="s">
        <v>54</v>
      </c>
      <c r="E3346" t="s">
        <v>364</v>
      </c>
      <c r="F3346" t="s">
        <v>345</v>
      </c>
      <c r="G3346">
        <v>68</v>
      </c>
      <c r="H3346" s="304">
        <v>5.9454065293000005</v>
      </c>
    </row>
    <row r="3347" spans="1:8" x14ac:dyDescent="0.25">
      <c r="A3347" t="s">
        <v>146</v>
      </c>
      <c r="B3347" t="s">
        <v>354</v>
      </c>
      <c r="C3347" t="s">
        <v>354</v>
      </c>
      <c r="D3347" t="s">
        <v>54</v>
      </c>
      <c r="E3347" t="s">
        <v>364</v>
      </c>
      <c r="F3347" t="s">
        <v>346</v>
      </c>
      <c r="G3347">
        <v>68</v>
      </c>
      <c r="H3347" s="304">
        <v>5.3999999999999999E-2</v>
      </c>
    </row>
    <row r="3348" spans="1:8" x14ac:dyDescent="0.25">
      <c r="A3348" t="s">
        <v>146</v>
      </c>
      <c r="B3348" t="s">
        <v>354</v>
      </c>
      <c r="C3348" t="s">
        <v>354</v>
      </c>
      <c r="D3348" t="s">
        <v>54</v>
      </c>
      <c r="E3348" t="s">
        <v>364</v>
      </c>
      <c r="F3348" t="s">
        <v>347</v>
      </c>
      <c r="G3348">
        <v>68</v>
      </c>
      <c r="H3348" s="304">
        <v>0.32105195258220004</v>
      </c>
    </row>
    <row r="3349" spans="1:8" x14ac:dyDescent="0.25">
      <c r="A3349" t="s">
        <v>146</v>
      </c>
      <c r="B3349" t="s">
        <v>354</v>
      </c>
      <c r="C3349" t="s">
        <v>354</v>
      </c>
      <c r="D3349" t="s">
        <v>54</v>
      </c>
      <c r="E3349" t="s">
        <v>364</v>
      </c>
      <c r="F3349" t="s">
        <v>348</v>
      </c>
      <c r="G3349">
        <v>68</v>
      </c>
      <c r="H3349" s="304">
        <v>0.32105195258220004</v>
      </c>
    </row>
    <row r="3350" spans="1:8" x14ac:dyDescent="0.25">
      <c r="A3350" t="s">
        <v>146</v>
      </c>
      <c r="B3350" t="s">
        <v>354</v>
      </c>
      <c r="C3350" t="s">
        <v>354</v>
      </c>
      <c r="D3350" t="s">
        <v>55</v>
      </c>
      <c r="E3350" t="s">
        <v>364</v>
      </c>
      <c r="F3350" t="s">
        <v>340</v>
      </c>
      <c r="G3350">
        <v>69</v>
      </c>
      <c r="H3350" s="304">
        <v>7.3821930373291575</v>
      </c>
    </row>
    <row r="3351" spans="1:8" x14ac:dyDescent="0.25">
      <c r="A3351" t="s">
        <v>146</v>
      </c>
      <c r="B3351" t="s">
        <v>354</v>
      </c>
      <c r="C3351" t="s">
        <v>354</v>
      </c>
      <c r="D3351" t="s">
        <v>55</v>
      </c>
      <c r="E3351" t="s">
        <v>364</v>
      </c>
      <c r="F3351" t="s">
        <v>341</v>
      </c>
      <c r="G3351">
        <v>69</v>
      </c>
      <c r="H3351" s="304">
        <v>3.9336429999999992E-2</v>
      </c>
    </row>
    <row r="3352" spans="1:8" x14ac:dyDescent="0.25">
      <c r="A3352" t="s">
        <v>146</v>
      </c>
      <c r="B3352" t="s">
        <v>354</v>
      </c>
      <c r="C3352" t="s">
        <v>354</v>
      </c>
      <c r="D3352" t="s">
        <v>55</v>
      </c>
      <c r="E3352" t="s">
        <v>364</v>
      </c>
      <c r="F3352" t="s">
        <v>342</v>
      </c>
      <c r="G3352">
        <v>69</v>
      </c>
      <c r="H3352" s="304">
        <v>0.19531575400000001</v>
      </c>
    </row>
    <row r="3353" spans="1:8" x14ac:dyDescent="0.25">
      <c r="A3353" t="s">
        <v>146</v>
      </c>
      <c r="B3353" t="s">
        <v>354</v>
      </c>
      <c r="C3353" t="s">
        <v>354</v>
      </c>
      <c r="D3353" t="s">
        <v>55</v>
      </c>
      <c r="E3353" t="s">
        <v>364</v>
      </c>
      <c r="F3353" t="s">
        <v>343</v>
      </c>
      <c r="G3353">
        <v>69</v>
      </c>
      <c r="H3353" s="304">
        <v>7.2262137133291571</v>
      </c>
    </row>
    <row r="3354" spans="1:8" x14ac:dyDescent="0.25">
      <c r="A3354" t="s">
        <v>146</v>
      </c>
      <c r="B3354" t="s">
        <v>354</v>
      </c>
      <c r="C3354" t="s">
        <v>354</v>
      </c>
      <c r="D3354" t="s">
        <v>55</v>
      </c>
      <c r="E3354" t="s">
        <v>364</v>
      </c>
      <c r="F3354" t="s">
        <v>344</v>
      </c>
      <c r="G3354">
        <v>69</v>
      </c>
      <c r="H3354" s="304">
        <v>7.2262137133291571</v>
      </c>
    </row>
    <row r="3355" spans="1:8" x14ac:dyDescent="0.25">
      <c r="A3355" t="s">
        <v>146</v>
      </c>
      <c r="B3355" t="s">
        <v>354</v>
      </c>
      <c r="C3355" t="s">
        <v>354</v>
      </c>
      <c r="D3355" t="s">
        <v>55</v>
      </c>
      <c r="E3355" t="s">
        <v>364</v>
      </c>
      <c r="F3355" t="s">
        <v>345</v>
      </c>
      <c r="G3355">
        <v>69</v>
      </c>
      <c r="H3355" s="304">
        <v>7.2262137133291571</v>
      </c>
    </row>
    <row r="3356" spans="1:8" x14ac:dyDescent="0.25">
      <c r="A3356" t="s">
        <v>146</v>
      </c>
      <c r="B3356" t="s">
        <v>354</v>
      </c>
      <c r="C3356" t="s">
        <v>354</v>
      </c>
      <c r="D3356" t="s">
        <v>55</v>
      </c>
      <c r="E3356" t="s">
        <v>364</v>
      </c>
      <c r="F3356" t="s">
        <v>346</v>
      </c>
      <c r="G3356">
        <v>69</v>
      </c>
      <c r="H3356" s="304">
        <v>0.155</v>
      </c>
    </row>
    <row r="3357" spans="1:8" x14ac:dyDescent="0.25">
      <c r="A3357" t="s">
        <v>146</v>
      </c>
      <c r="B3357" t="s">
        <v>354</v>
      </c>
      <c r="C3357" t="s">
        <v>354</v>
      </c>
      <c r="D3357" t="s">
        <v>55</v>
      </c>
      <c r="E3357" t="s">
        <v>364</v>
      </c>
      <c r="F3357" t="s">
        <v>347</v>
      </c>
      <c r="G3357">
        <v>69</v>
      </c>
      <c r="H3357" s="304">
        <v>1.1200631255660194</v>
      </c>
    </row>
    <row r="3358" spans="1:8" x14ac:dyDescent="0.25">
      <c r="A3358" t="s">
        <v>146</v>
      </c>
      <c r="B3358" t="s">
        <v>354</v>
      </c>
      <c r="C3358" t="s">
        <v>354</v>
      </c>
      <c r="D3358" t="s">
        <v>55</v>
      </c>
      <c r="E3358" t="s">
        <v>364</v>
      </c>
      <c r="F3358" t="s">
        <v>348</v>
      </c>
      <c r="G3358">
        <v>69</v>
      </c>
      <c r="H3358" s="304">
        <v>1.1200631255660194</v>
      </c>
    </row>
    <row r="3359" spans="1:8" x14ac:dyDescent="0.25">
      <c r="A3359" t="s">
        <v>146</v>
      </c>
      <c r="B3359" t="s">
        <v>354</v>
      </c>
      <c r="C3359" t="s">
        <v>354</v>
      </c>
      <c r="D3359" t="s">
        <v>56</v>
      </c>
      <c r="E3359" t="s">
        <v>364</v>
      </c>
      <c r="F3359" t="s">
        <v>340</v>
      </c>
      <c r="G3359">
        <v>70</v>
      </c>
      <c r="H3359" s="304">
        <v>0</v>
      </c>
    </row>
    <row r="3360" spans="1:8" x14ac:dyDescent="0.25">
      <c r="A3360" t="s">
        <v>146</v>
      </c>
      <c r="B3360" t="s">
        <v>354</v>
      </c>
      <c r="C3360" t="s">
        <v>354</v>
      </c>
      <c r="D3360" t="s">
        <v>56</v>
      </c>
      <c r="E3360" t="s">
        <v>364</v>
      </c>
      <c r="F3360" t="s">
        <v>341</v>
      </c>
      <c r="G3360">
        <v>70</v>
      </c>
      <c r="H3360" s="304">
        <v>0.28823197299999997</v>
      </c>
    </row>
    <row r="3361" spans="1:8" x14ac:dyDescent="0.25">
      <c r="A3361" t="s">
        <v>146</v>
      </c>
      <c r="B3361" t="s">
        <v>354</v>
      </c>
      <c r="C3361" t="s">
        <v>354</v>
      </c>
      <c r="D3361" t="s">
        <v>56</v>
      </c>
      <c r="E3361" t="s">
        <v>364</v>
      </c>
      <c r="F3361" t="s">
        <v>342</v>
      </c>
      <c r="G3361">
        <v>70</v>
      </c>
      <c r="H3361" s="304">
        <v>1.2511335E-2</v>
      </c>
    </row>
    <row r="3362" spans="1:8" x14ac:dyDescent="0.25">
      <c r="A3362" t="s">
        <v>146</v>
      </c>
      <c r="B3362" t="s">
        <v>354</v>
      </c>
      <c r="C3362" t="s">
        <v>354</v>
      </c>
      <c r="D3362" t="s">
        <v>56</v>
      </c>
      <c r="E3362" t="s">
        <v>364</v>
      </c>
      <c r="F3362" t="s">
        <v>343</v>
      </c>
      <c r="G3362">
        <v>70</v>
      </c>
      <c r="H3362" s="304">
        <v>0.27572063799999996</v>
      </c>
    </row>
    <row r="3363" spans="1:8" x14ac:dyDescent="0.25">
      <c r="A3363" t="s">
        <v>146</v>
      </c>
      <c r="B3363" t="s">
        <v>354</v>
      </c>
      <c r="C3363" t="s">
        <v>354</v>
      </c>
      <c r="D3363" t="s">
        <v>56</v>
      </c>
      <c r="E3363" t="s">
        <v>364</v>
      </c>
      <c r="F3363" t="s">
        <v>344</v>
      </c>
      <c r="G3363">
        <v>70</v>
      </c>
      <c r="H3363" s="304">
        <v>0.27572063799999996</v>
      </c>
    </row>
    <row r="3364" spans="1:8" x14ac:dyDescent="0.25">
      <c r="A3364" t="s">
        <v>146</v>
      </c>
      <c r="B3364" t="s">
        <v>354</v>
      </c>
      <c r="C3364" t="s">
        <v>354</v>
      </c>
      <c r="D3364" t="s">
        <v>56</v>
      </c>
      <c r="E3364" t="s">
        <v>364</v>
      </c>
      <c r="F3364" t="s">
        <v>345</v>
      </c>
      <c r="G3364">
        <v>70</v>
      </c>
      <c r="H3364" s="304">
        <v>0</v>
      </c>
    </row>
    <row r="3365" spans="1:8" x14ac:dyDescent="0.25">
      <c r="A3365" t="s">
        <v>146</v>
      </c>
      <c r="B3365" t="s">
        <v>354</v>
      </c>
      <c r="C3365" t="s">
        <v>354</v>
      </c>
      <c r="D3365" t="s">
        <v>56</v>
      </c>
      <c r="E3365" t="s">
        <v>364</v>
      </c>
      <c r="F3365" t="s">
        <v>346</v>
      </c>
      <c r="G3365">
        <v>70</v>
      </c>
      <c r="H3365" s="304">
        <v>7.4999999999999997E-2</v>
      </c>
    </row>
    <row r="3366" spans="1:8" x14ac:dyDescent="0.25">
      <c r="A3366" t="s">
        <v>146</v>
      </c>
      <c r="B3366" t="s">
        <v>354</v>
      </c>
      <c r="C3366" t="s">
        <v>354</v>
      </c>
      <c r="D3366" t="s">
        <v>56</v>
      </c>
      <c r="E3366" t="s">
        <v>364</v>
      </c>
      <c r="F3366" t="s">
        <v>347</v>
      </c>
      <c r="G3366">
        <v>70</v>
      </c>
      <c r="H3366" s="304">
        <v>2.0679047849999996E-2</v>
      </c>
    </row>
    <row r="3367" spans="1:8" x14ac:dyDescent="0.25">
      <c r="A3367" t="s">
        <v>146</v>
      </c>
      <c r="B3367" t="s">
        <v>354</v>
      </c>
      <c r="C3367" t="s">
        <v>354</v>
      </c>
      <c r="D3367" t="s">
        <v>56</v>
      </c>
      <c r="E3367" t="s">
        <v>364</v>
      </c>
      <c r="F3367" t="s">
        <v>348</v>
      </c>
      <c r="G3367">
        <v>70</v>
      </c>
      <c r="H3367" s="304">
        <v>0</v>
      </c>
    </row>
    <row r="3368" spans="1:8" x14ac:dyDescent="0.25">
      <c r="A3368" t="s">
        <v>146</v>
      </c>
      <c r="B3368" t="s">
        <v>354</v>
      </c>
      <c r="C3368" t="s">
        <v>354</v>
      </c>
      <c r="D3368" t="s">
        <v>57</v>
      </c>
      <c r="E3368" t="s">
        <v>364</v>
      </c>
      <c r="F3368" t="s">
        <v>340</v>
      </c>
      <c r="G3368">
        <v>71</v>
      </c>
      <c r="H3368" s="304">
        <v>5.9690507171400009</v>
      </c>
    </row>
    <row r="3369" spans="1:8" x14ac:dyDescent="0.25">
      <c r="A3369" t="s">
        <v>146</v>
      </c>
      <c r="B3369" t="s">
        <v>354</v>
      </c>
      <c r="C3369" t="s">
        <v>354</v>
      </c>
      <c r="D3369" t="s">
        <v>57</v>
      </c>
      <c r="E3369" t="s">
        <v>364</v>
      </c>
      <c r="F3369" t="s">
        <v>341</v>
      </c>
      <c r="G3369">
        <v>71</v>
      </c>
      <c r="H3369" s="304">
        <v>1.0301415949999999</v>
      </c>
    </row>
    <row r="3370" spans="1:8" x14ac:dyDescent="0.25">
      <c r="A3370" t="s">
        <v>146</v>
      </c>
      <c r="B3370" t="s">
        <v>354</v>
      </c>
      <c r="C3370" t="s">
        <v>354</v>
      </c>
      <c r="D3370" t="s">
        <v>57</v>
      </c>
      <c r="E3370" t="s">
        <v>364</v>
      </c>
      <c r="F3370" t="s">
        <v>342</v>
      </c>
      <c r="G3370">
        <v>71</v>
      </c>
      <c r="H3370" s="304">
        <v>0.22397997400000003</v>
      </c>
    </row>
    <row r="3371" spans="1:8" x14ac:dyDescent="0.25">
      <c r="A3371" t="s">
        <v>146</v>
      </c>
      <c r="B3371" t="s">
        <v>354</v>
      </c>
      <c r="C3371" t="s">
        <v>354</v>
      </c>
      <c r="D3371" t="s">
        <v>57</v>
      </c>
      <c r="E3371" t="s">
        <v>364</v>
      </c>
      <c r="F3371" t="s">
        <v>343</v>
      </c>
      <c r="G3371">
        <v>71</v>
      </c>
      <c r="H3371" s="304">
        <v>6.7752123381400011</v>
      </c>
    </row>
    <row r="3372" spans="1:8" x14ac:dyDescent="0.25">
      <c r="A3372" t="s">
        <v>146</v>
      </c>
      <c r="B3372" t="s">
        <v>354</v>
      </c>
      <c r="C3372" t="s">
        <v>354</v>
      </c>
      <c r="D3372" t="s">
        <v>57</v>
      </c>
      <c r="E3372" t="s">
        <v>364</v>
      </c>
      <c r="F3372" t="s">
        <v>344</v>
      </c>
      <c r="G3372">
        <v>71</v>
      </c>
      <c r="H3372" s="304">
        <v>6.7752123381400011</v>
      </c>
    </row>
    <row r="3373" spans="1:8" x14ac:dyDescent="0.25">
      <c r="A3373" t="s">
        <v>146</v>
      </c>
      <c r="B3373" t="s">
        <v>354</v>
      </c>
      <c r="C3373" t="s">
        <v>354</v>
      </c>
      <c r="D3373" t="s">
        <v>57</v>
      </c>
      <c r="E3373" t="s">
        <v>364</v>
      </c>
      <c r="F3373" t="s">
        <v>345</v>
      </c>
      <c r="G3373">
        <v>71</v>
      </c>
      <c r="H3373" s="304">
        <v>5.7450707431400003</v>
      </c>
    </row>
    <row r="3374" spans="1:8" x14ac:dyDescent="0.25">
      <c r="A3374" t="s">
        <v>146</v>
      </c>
      <c r="B3374" t="s">
        <v>354</v>
      </c>
      <c r="C3374" t="s">
        <v>354</v>
      </c>
      <c r="D3374" t="s">
        <v>57</v>
      </c>
      <c r="E3374" t="s">
        <v>364</v>
      </c>
      <c r="F3374" t="s">
        <v>346</v>
      </c>
      <c r="G3374">
        <v>71</v>
      </c>
      <c r="H3374" s="304">
        <v>7.9000000000000001E-2</v>
      </c>
    </row>
    <row r="3375" spans="1:8" x14ac:dyDescent="0.25">
      <c r="A3375" t="s">
        <v>146</v>
      </c>
      <c r="B3375" t="s">
        <v>354</v>
      </c>
      <c r="C3375" t="s">
        <v>354</v>
      </c>
      <c r="D3375" t="s">
        <v>57</v>
      </c>
      <c r="E3375" t="s">
        <v>364</v>
      </c>
      <c r="F3375" t="s">
        <v>347</v>
      </c>
      <c r="G3375">
        <v>71</v>
      </c>
      <c r="H3375" s="304">
        <v>0.53524177471306011</v>
      </c>
    </row>
    <row r="3376" spans="1:8" x14ac:dyDescent="0.25">
      <c r="A3376" t="s">
        <v>146</v>
      </c>
      <c r="B3376" t="s">
        <v>354</v>
      </c>
      <c r="C3376" t="s">
        <v>354</v>
      </c>
      <c r="D3376" t="s">
        <v>57</v>
      </c>
      <c r="E3376" t="s">
        <v>364</v>
      </c>
      <c r="F3376" t="s">
        <v>348</v>
      </c>
      <c r="G3376">
        <v>71</v>
      </c>
      <c r="H3376" s="304">
        <v>0.45386058870806001</v>
      </c>
    </row>
    <row r="3377" spans="1:8" x14ac:dyDescent="0.25">
      <c r="A3377" t="s">
        <v>146</v>
      </c>
      <c r="B3377" t="s">
        <v>354</v>
      </c>
      <c r="C3377" t="s">
        <v>354</v>
      </c>
      <c r="D3377" t="s">
        <v>58</v>
      </c>
      <c r="E3377" t="s">
        <v>364</v>
      </c>
      <c r="F3377" t="s">
        <v>340</v>
      </c>
      <c r="G3377">
        <v>72</v>
      </c>
      <c r="H3377" s="304">
        <v>2.9845253585700005</v>
      </c>
    </row>
    <row r="3378" spans="1:8" x14ac:dyDescent="0.25">
      <c r="A3378" t="s">
        <v>146</v>
      </c>
      <c r="B3378" t="s">
        <v>354</v>
      </c>
      <c r="C3378" t="s">
        <v>354</v>
      </c>
      <c r="D3378" t="s">
        <v>58</v>
      </c>
      <c r="E3378" t="s">
        <v>364</v>
      </c>
      <c r="F3378" t="s">
        <v>341</v>
      </c>
      <c r="G3378">
        <v>72</v>
      </c>
      <c r="H3378" s="304">
        <v>1.107612606</v>
      </c>
    </row>
    <row r="3379" spans="1:8" x14ac:dyDescent="0.25">
      <c r="A3379" t="s">
        <v>146</v>
      </c>
      <c r="B3379" t="s">
        <v>354</v>
      </c>
      <c r="C3379" t="s">
        <v>354</v>
      </c>
      <c r="D3379" t="s">
        <v>58</v>
      </c>
      <c r="E3379" t="s">
        <v>364</v>
      </c>
      <c r="F3379" t="s">
        <v>342</v>
      </c>
      <c r="G3379">
        <v>72</v>
      </c>
      <c r="H3379" s="304">
        <v>0.21357894000000002</v>
      </c>
    </row>
    <row r="3380" spans="1:8" x14ac:dyDescent="0.25">
      <c r="A3380" t="s">
        <v>146</v>
      </c>
      <c r="B3380" t="s">
        <v>354</v>
      </c>
      <c r="C3380" t="s">
        <v>354</v>
      </c>
      <c r="D3380" t="s">
        <v>58</v>
      </c>
      <c r="E3380" t="s">
        <v>364</v>
      </c>
      <c r="F3380" t="s">
        <v>343</v>
      </c>
      <c r="G3380">
        <v>72</v>
      </c>
      <c r="H3380" s="304">
        <v>3.8785590245699999</v>
      </c>
    </row>
    <row r="3381" spans="1:8" x14ac:dyDescent="0.25">
      <c r="A3381" t="s">
        <v>146</v>
      </c>
      <c r="B3381" t="s">
        <v>354</v>
      </c>
      <c r="C3381" t="s">
        <v>354</v>
      </c>
      <c r="D3381" t="s">
        <v>58</v>
      </c>
      <c r="E3381" t="s">
        <v>364</v>
      </c>
      <c r="F3381" t="s">
        <v>344</v>
      </c>
      <c r="G3381">
        <v>72</v>
      </c>
      <c r="H3381" s="304">
        <v>1.2411388878623999</v>
      </c>
    </row>
    <row r="3382" spans="1:8" x14ac:dyDescent="0.25">
      <c r="A3382" t="s">
        <v>146</v>
      </c>
      <c r="B3382" t="s">
        <v>354</v>
      </c>
      <c r="C3382" t="s">
        <v>354</v>
      </c>
      <c r="D3382" t="s">
        <v>58</v>
      </c>
      <c r="E3382" t="s">
        <v>364</v>
      </c>
      <c r="F3382" t="s">
        <v>345</v>
      </c>
      <c r="G3382">
        <v>72</v>
      </c>
      <c r="H3382" s="304">
        <v>1.2411388878623999</v>
      </c>
    </row>
    <row r="3383" spans="1:8" ht="60" x14ac:dyDescent="0.25">
      <c r="A3383" t="s">
        <v>146</v>
      </c>
      <c r="B3383" t="s">
        <v>354</v>
      </c>
      <c r="C3383" t="s">
        <v>354</v>
      </c>
      <c r="D3383" t="s">
        <v>58</v>
      </c>
      <c r="E3383" t="s">
        <v>364</v>
      </c>
      <c r="F3383" t="s">
        <v>346</v>
      </c>
      <c r="G3383">
        <v>72</v>
      </c>
      <c r="H3383" s="305" t="s">
        <v>95</v>
      </c>
    </row>
    <row r="3384" spans="1:8" x14ac:dyDescent="0.25">
      <c r="A3384" t="s">
        <v>146</v>
      </c>
      <c r="B3384" t="s">
        <v>354</v>
      </c>
      <c r="C3384" t="s">
        <v>354</v>
      </c>
      <c r="D3384" t="s">
        <v>58</v>
      </c>
      <c r="E3384" t="s">
        <v>364</v>
      </c>
      <c r="F3384" t="s">
        <v>347</v>
      </c>
      <c r="G3384">
        <v>72</v>
      </c>
      <c r="H3384" s="304">
        <v>0.13280186100127678</v>
      </c>
    </row>
    <row r="3385" spans="1:8" x14ac:dyDescent="0.25">
      <c r="A3385" t="s">
        <v>146</v>
      </c>
      <c r="B3385" t="s">
        <v>354</v>
      </c>
      <c r="C3385" t="s">
        <v>354</v>
      </c>
      <c r="D3385" t="s">
        <v>58</v>
      </c>
      <c r="E3385" t="s">
        <v>364</v>
      </c>
      <c r="F3385" t="s">
        <v>348</v>
      </c>
      <c r="G3385">
        <v>72</v>
      </c>
      <c r="H3385" s="304">
        <v>0.13280186100127678</v>
      </c>
    </row>
    <row r="3386" spans="1:8" x14ac:dyDescent="0.25">
      <c r="A3386" t="s">
        <v>201</v>
      </c>
      <c r="B3386" t="s">
        <v>201</v>
      </c>
      <c r="C3386" t="s">
        <v>201</v>
      </c>
      <c r="D3386" t="s">
        <v>96</v>
      </c>
      <c r="E3386" t="s">
        <v>364</v>
      </c>
      <c r="F3386" t="s">
        <v>340</v>
      </c>
      <c r="G3386">
        <v>76</v>
      </c>
      <c r="H3386" s="304">
        <v>0.41699999999999998</v>
      </c>
    </row>
    <row r="3387" spans="1:8" x14ac:dyDescent="0.25">
      <c r="A3387" t="s">
        <v>201</v>
      </c>
      <c r="B3387" t="s">
        <v>201</v>
      </c>
      <c r="C3387" t="s">
        <v>201</v>
      </c>
      <c r="D3387" t="s">
        <v>96</v>
      </c>
      <c r="E3387" t="s">
        <v>364</v>
      </c>
      <c r="F3387" t="s">
        <v>341</v>
      </c>
      <c r="G3387">
        <v>76</v>
      </c>
      <c r="H3387" s="304">
        <v>0.26702680499999998</v>
      </c>
    </row>
    <row r="3388" spans="1:8" x14ac:dyDescent="0.25">
      <c r="A3388" t="s">
        <v>201</v>
      </c>
      <c r="B3388" t="s">
        <v>201</v>
      </c>
      <c r="C3388" t="s">
        <v>201</v>
      </c>
      <c r="D3388" t="s">
        <v>96</v>
      </c>
      <c r="E3388" t="s">
        <v>364</v>
      </c>
      <c r="F3388" t="s">
        <v>342</v>
      </c>
      <c r="G3388">
        <v>76</v>
      </c>
      <c r="H3388" s="304">
        <v>0.20385330699999998</v>
      </c>
    </row>
    <row r="3389" spans="1:8" x14ac:dyDescent="0.25">
      <c r="A3389" t="s">
        <v>201</v>
      </c>
      <c r="B3389" t="s">
        <v>201</v>
      </c>
      <c r="C3389" t="s">
        <v>201</v>
      </c>
      <c r="D3389" t="s">
        <v>96</v>
      </c>
      <c r="E3389" t="s">
        <v>364</v>
      </c>
      <c r="F3389" t="s">
        <v>343</v>
      </c>
      <c r="G3389">
        <v>76</v>
      </c>
      <c r="H3389" s="304">
        <v>0.48017349800000003</v>
      </c>
    </row>
    <row r="3390" spans="1:8" x14ac:dyDescent="0.25">
      <c r="A3390" t="s">
        <v>201</v>
      </c>
      <c r="B3390" t="s">
        <v>201</v>
      </c>
      <c r="C3390" t="s">
        <v>201</v>
      </c>
      <c r="D3390" t="s">
        <v>96</v>
      </c>
      <c r="E3390" t="s">
        <v>364</v>
      </c>
      <c r="F3390" t="s">
        <v>344</v>
      </c>
      <c r="G3390">
        <v>76</v>
      </c>
      <c r="H3390" s="304">
        <v>0.48017349800000003</v>
      </c>
    </row>
    <row r="3391" spans="1:8" x14ac:dyDescent="0.25">
      <c r="A3391" t="s">
        <v>201</v>
      </c>
      <c r="B3391" t="s">
        <v>201</v>
      </c>
      <c r="C3391" t="s">
        <v>201</v>
      </c>
      <c r="D3391" t="s">
        <v>96</v>
      </c>
      <c r="E3391" t="s">
        <v>364</v>
      </c>
      <c r="F3391" t="s">
        <v>345</v>
      </c>
      <c r="G3391">
        <v>76</v>
      </c>
      <c r="H3391" s="304">
        <v>0.41699999999999998</v>
      </c>
    </row>
    <row r="3392" spans="1:8" x14ac:dyDescent="0.25">
      <c r="A3392" t="s">
        <v>201</v>
      </c>
      <c r="B3392" t="s">
        <v>201</v>
      </c>
      <c r="C3392" t="s">
        <v>201</v>
      </c>
      <c r="D3392" t="s">
        <v>96</v>
      </c>
      <c r="E3392" t="s">
        <v>364</v>
      </c>
      <c r="F3392" t="s">
        <v>346</v>
      </c>
      <c r="G3392">
        <v>76</v>
      </c>
      <c r="H3392" s="304">
        <v>0.65</v>
      </c>
    </row>
    <row r="3393" spans="1:8" x14ac:dyDescent="0.25">
      <c r="A3393" t="s">
        <v>201</v>
      </c>
      <c r="B3393" t="s">
        <v>201</v>
      </c>
      <c r="C3393" t="s">
        <v>201</v>
      </c>
      <c r="D3393" t="s">
        <v>96</v>
      </c>
      <c r="E3393" t="s">
        <v>364</v>
      </c>
      <c r="F3393" t="s">
        <v>347</v>
      </c>
      <c r="G3393">
        <v>76</v>
      </c>
      <c r="H3393" s="304">
        <v>0.31211277370000001</v>
      </c>
    </row>
    <row r="3394" spans="1:8" x14ac:dyDescent="0.25">
      <c r="A3394" t="s">
        <v>201</v>
      </c>
      <c r="B3394" t="s">
        <v>201</v>
      </c>
      <c r="C3394" t="s">
        <v>201</v>
      </c>
      <c r="D3394" t="s">
        <v>96</v>
      </c>
      <c r="E3394" t="s">
        <v>364</v>
      </c>
      <c r="F3394" t="s">
        <v>348</v>
      </c>
      <c r="G3394">
        <v>76</v>
      </c>
      <c r="H3394" s="304">
        <v>0.27105000000000001</v>
      </c>
    </row>
    <row r="3395" spans="1:8" x14ac:dyDescent="0.25">
      <c r="A3395" t="s">
        <v>201</v>
      </c>
      <c r="B3395" t="s">
        <v>201</v>
      </c>
      <c r="C3395" t="s">
        <v>201</v>
      </c>
      <c r="D3395" t="s">
        <v>97</v>
      </c>
      <c r="E3395" t="s">
        <v>364</v>
      </c>
      <c r="F3395" t="s">
        <v>340</v>
      </c>
      <c r="G3395">
        <v>77</v>
      </c>
      <c r="H3395" s="304">
        <v>1.8284</v>
      </c>
    </row>
    <row r="3396" spans="1:8" x14ac:dyDescent="0.25">
      <c r="A3396" t="s">
        <v>201</v>
      </c>
      <c r="B3396" t="s">
        <v>201</v>
      </c>
      <c r="C3396" t="s">
        <v>201</v>
      </c>
      <c r="D3396" t="s">
        <v>97</v>
      </c>
      <c r="E3396" t="s">
        <v>364</v>
      </c>
      <c r="F3396" t="s">
        <v>341</v>
      </c>
      <c r="G3396">
        <v>77</v>
      </c>
      <c r="H3396" s="304">
        <v>0.14605243200000001</v>
      </c>
    </row>
    <row r="3397" spans="1:8" x14ac:dyDescent="0.25">
      <c r="A3397" t="s">
        <v>201</v>
      </c>
      <c r="B3397" t="s">
        <v>201</v>
      </c>
      <c r="C3397" t="s">
        <v>201</v>
      </c>
      <c r="D3397" t="s">
        <v>97</v>
      </c>
      <c r="E3397" t="s">
        <v>364</v>
      </c>
      <c r="F3397" t="s">
        <v>342</v>
      </c>
      <c r="G3397">
        <v>77</v>
      </c>
      <c r="H3397" s="304">
        <v>0.65827279999999999</v>
      </c>
    </row>
    <row r="3398" spans="1:8" x14ac:dyDescent="0.25">
      <c r="A3398" t="s">
        <v>201</v>
      </c>
      <c r="B3398" t="s">
        <v>201</v>
      </c>
      <c r="C3398" t="s">
        <v>201</v>
      </c>
      <c r="D3398" t="s">
        <v>97</v>
      </c>
      <c r="E3398" t="s">
        <v>364</v>
      </c>
      <c r="F3398" t="s">
        <v>343</v>
      </c>
      <c r="G3398">
        <v>77</v>
      </c>
      <c r="H3398" s="304">
        <v>1.3161796320000001</v>
      </c>
    </row>
    <row r="3399" spans="1:8" x14ac:dyDescent="0.25">
      <c r="A3399" t="s">
        <v>201</v>
      </c>
      <c r="B3399" t="s">
        <v>201</v>
      </c>
      <c r="C3399" t="s">
        <v>201</v>
      </c>
      <c r="D3399" t="s">
        <v>97</v>
      </c>
      <c r="E3399" t="s">
        <v>364</v>
      </c>
      <c r="F3399" t="s">
        <v>344</v>
      </c>
      <c r="G3399">
        <v>77</v>
      </c>
      <c r="H3399" s="304">
        <v>0.9</v>
      </c>
    </row>
    <row r="3400" spans="1:8" x14ac:dyDescent="0.25">
      <c r="A3400" t="s">
        <v>201</v>
      </c>
      <c r="B3400" t="s">
        <v>201</v>
      </c>
      <c r="C3400" t="s">
        <v>201</v>
      </c>
      <c r="D3400" t="s">
        <v>97</v>
      </c>
      <c r="E3400" t="s">
        <v>364</v>
      </c>
      <c r="F3400" t="s">
        <v>345</v>
      </c>
      <c r="G3400">
        <v>77</v>
      </c>
      <c r="H3400" s="304">
        <v>0.9</v>
      </c>
    </row>
    <row r="3401" spans="1:8" x14ac:dyDescent="0.25">
      <c r="A3401" t="s">
        <v>201</v>
      </c>
      <c r="B3401" t="s">
        <v>201</v>
      </c>
      <c r="C3401" t="s">
        <v>201</v>
      </c>
      <c r="D3401" t="s">
        <v>97</v>
      </c>
      <c r="E3401" t="s">
        <v>364</v>
      </c>
      <c r="F3401" t="s">
        <v>346</v>
      </c>
      <c r="G3401">
        <v>77</v>
      </c>
      <c r="H3401" s="304">
        <v>0.125</v>
      </c>
    </row>
    <row r="3402" spans="1:8" x14ac:dyDescent="0.25">
      <c r="A3402" t="s">
        <v>201</v>
      </c>
      <c r="B3402" t="s">
        <v>201</v>
      </c>
      <c r="C3402" t="s">
        <v>201</v>
      </c>
      <c r="D3402" t="s">
        <v>97</v>
      </c>
      <c r="E3402" t="s">
        <v>364</v>
      </c>
      <c r="F3402" t="s">
        <v>347</v>
      </c>
      <c r="G3402">
        <v>77</v>
      </c>
      <c r="H3402" s="304">
        <v>0.1125</v>
      </c>
    </row>
    <row r="3403" spans="1:8" x14ac:dyDescent="0.25">
      <c r="A3403" t="s">
        <v>201</v>
      </c>
      <c r="B3403" t="s">
        <v>201</v>
      </c>
      <c r="C3403" t="s">
        <v>201</v>
      </c>
      <c r="D3403" t="s">
        <v>97</v>
      </c>
      <c r="E3403" t="s">
        <v>364</v>
      </c>
      <c r="F3403" t="s">
        <v>348</v>
      </c>
      <c r="G3403">
        <v>77</v>
      </c>
      <c r="H3403" s="304">
        <v>0.1125</v>
      </c>
    </row>
    <row r="3404" spans="1:8" x14ac:dyDescent="0.25">
      <c r="A3404" t="s">
        <v>201</v>
      </c>
      <c r="B3404" t="s">
        <v>201</v>
      </c>
      <c r="C3404" t="s">
        <v>201</v>
      </c>
      <c r="D3404" t="s">
        <v>98</v>
      </c>
      <c r="E3404" t="s">
        <v>364</v>
      </c>
      <c r="F3404" t="s">
        <v>340</v>
      </c>
      <c r="G3404">
        <v>78</v>
      </c>
      <c r="H3404" s="304">
        <v>1.454555</v>
      </c>
    </row>
    <row r="3405" spans="1:8" x14ac:dyDescent="0.25">
      <c r="A3405" t="s">
        <v>201</v>
      </c>
      <c r="B3405" t="s">
        <v>201</v>
      </c>
      <c r="C3405" t="s">
        <v>201</v>
      </c>
      <c r="D3405" t="s">
        <v>98</v>
      </c>
      <c r="E3405" t="s">
        <v>364</v>
      </c>
      <c r="F3405" t="s">
        <v>341</v>
      </c>
      <c r="G3405">
        <v>78</v>
      </c>
      <c r="H3405" s="304">
        <v>5.0377209999999999E-2</v>
      </c>
    </row>
    <row r="3406" spans="1:8" x14ac:dyDescent="0.25">
      <c r="A3406" t="s">
        <v>201</v>
      </c>
      <c r="B3406" t="s">
        <v>201</v>
      </c>
      <c r="C3406" t="s">
        <v>201</v>
      </c>
      <c r="D3406" t="s">
        <v>98</v>
      </c>
      <c r="E3406" t="s">
        <v>364</v>
      </c>
      <c r="F3406" t="s">
        <v>342</v>
      </c>
      <c r="G3406">
        <v>78</v>
      </c>
      <c r="H3406" s="304">
        <v>0.65329774799999996</v>
      </c>
    </row>
    <row r="3407" spans="1:8" x14ac:dyDescent="0.25">
      <c r="A3407" t="s">
        <v>201</v>
      </c>
      <c r="B3407" t="s">
        <v>201</v>
      </c>
      <c r="C3407" t="s">
        <v>201</v>
      </c>
      <c r="D3407" t="s">
        <v>98</v>
      </c>
      <c r="E3407" t="s">
        <v>364</v>
      </c>
      <c r="F3407" t="s">
        <v>343</v>
      </c>
      <c r="G3407">
        <v>78</v>
      </c>
      <c r="H3407" s="304">
        <v>0.85163446200000004</v>
      </c>
    </row>
    <row r="3408" spans="1:8" x14ac:dyDescent="0.25">
      <c r="A3408" t="s">
        <v>201</v>
      </c>
      <c r="B3408" t="s">
        <v>201</v>
      </c>
      <c r="C3408" t="s">
        <v>201</v>
      </c>
      <c r="D3408" t="s">
        <v>98</v>
      </c>
      <c r="E3408" t="s">
        <v>364</v>
      </c>
      <c r="F3408" t="s">
        <v>344</v>
      </c>
      <c r="G3408">
        <v>78</v>
      </c>
      <c r="H3408" s="304">
        <v>0.17</v>
      </c>
    </row>
    <row r="3409" spans="1:8" x14ac:dyDescent="0.25">
      <c r="A3409" t="s">
        <v>201</v>
      </c>
      <c r="B3409" t="s">
        <v>201</v>
      </c>
      <c r="C3409" t="s">
        <v>201</v>
      </c>
      <c r="D3409" t="s">
        <v>98</v>
      </c>
      <c r="E3409" t="s">
        <v>364</v>
      </c>
      <c r="F3409" t="s">
        <v>345</v>
      </c>
      <c r="G3409">
        <v>78</v>
      </c>
      <c r="H3409" s="304">
        <v>0.17</v>
      </c>
    </row>
    <row r="3410" spans="1:8" x14ac:dyDescent="0.25">
      <c r="A3410" t="s">
        <v>201</v>
      </c>
      <c r="B3410" t="s">
        <v>201</v>
      </c>
      <c r="C3410" t="s">
        <v>201</v>
      </c>
      <c r="D3410" t="s">
        <v>98</v>
      </c>
      <c r="E3410" t="s">
        <v>364</v>
      </c>
      <c r="F3410" t="s">
        <v>346</v>
      </c>
      <c r="G3410">
        <v>78</v>
      </c>
      <c r="H3410" s="304">
        <v>0.34</v>
      </c>
    </row>
    <row r="3411" spans="1:8" x14ac:dyDescent="0.25">
      <c r="A3411" t="s">
        <v>201</v>
      </c>
      <c r="B3411" t="s">
        <v>201</v>
      </c>
      <c r="C3411" t="s">
        <v>201</v>
      </c>
      <c r="D3411" t="s">
        <v>98</v>
      </c>
      <c r="E3411" t="s">
        <v>364</v>
      </c>
      <c r="F3411" t="s">
        <v>347</v>
      </c>
      <c r="G3411">
        <v>78</v>
      </c>
      <c r="H3411" s="304">
        <v>5.7800000000000011E-2</v>
      </c>
    </row>
    <row r="3412" spans="1:8" x14ac:dyDescent="0.25">
      <c r="A3412" t="s">
        <v>201</v>
      </c>
      <c r="B3412" t="s">
        <v>201</v>
      </c>
      <c r="C3412" t="s">
        <v>201</v>
      </c>
      <c r="D3412" t="s">
        <v>98</v>
      </c>
      <c r="E3412" t="s">
        <v>364</v>
      </c>
      <c r="F3412" t="s">
        <v>348</v>
      </c>
      <c r="G3412">
        <v>78</v>
      </c>
      <c r="H3412" s="304">
        <v>5.7800000000000011E-2</v>
      </c>
    </row>
    <row r="3413" spans="1:8" x14ac:dyDescent="0.25">
      <c r="A3413" t="s">
        <v>201</v>
      </c>
      <c r="B3413" t="s">
        <v>201</v>
      </c>
      <c r="C3413" t="s">
        <v>201</v>
      </c>
      <c r="D3413" t="s">
        <v>99</v>
      </c>
      <c r="E3413" t="s">
        <v>364</v>
      </c>
      <c r="F3413" t="s">
        <v>340</v>
      </c>
      <c r="G3413">
        <v>79</v>
      </c>
      <c r="H3413" s="304">
        <v>2.3262399377211977</v>
      </c>
    </row>
    <row r="3414" spans="1:8" x14ac:dyDescent="0.25">
      <c r="A3414" t="s">
        <v>201</v>
      </c>
      <c r="B3414" t="s">
        <v>201</v>
      </c>
      <c r="C3414" t="s">
        <v>201</v>
      </c>
      <c r="D3414" t="s">
        <v>99</v>
      </c>
      <c r="E3414" t="s">
        <v>364</v>
      </c>
      <c r="F3414" t="s">
        <v>341</v>
      </c>
      <c r="G3414">
        <v>79</v>
      </c>
      <c r="H3414" s="304">
        <v>0.12833044099999999</v>
      </c>
    </row>
    <row r="3415" spans="1:8" x14ac:dyDescent="0.25">
      <c r="A3415" t="s">
        <v>201</v>
      </c>
      <c r="B3415" t="s">
        <v>201</v>
      </c>
      <c r="C3415" t="s">
        <v>201</v>
      </c>
      <c r="D3415" t="s">
        <v>99</v>
      </c>
      <c r="E3415" t="s">
        <v>364</v>
      </c>
      <c r="F3415" t="s">
        <v>342</v>
      </c>
      <c r="G3415">
        <v>79</v>
      </c>
      <c r="H3415" s="304">
        <v>0.86990573599999998</v>
      </c>
    </row>
    <row r="3416" spans="1:8" x14ac:dyDescent="0.25">
      <c r="A3416" t="s">
        <v>201</v>
      </c>
      <c r="B3416" t="s">
        <v>201</v>
      </c>
      <c r="C3416" t="s">
        <v>201</v>
      </c>
      <c r="D3416" t="s">
        <v>99</v>
      </c>
      <c r="E3416" t="s">
        <v>364</v>
      </c>
      <c r="F3416" t="s">
        <v>343</v>
      </c>
      <c r="G3416">
        <v>79</v>
      </c>
      <c r="H3416" s="304">
        <v>2.1115951705394722</v>
      </c>
    </row>
    <row r="3417" spans="1:8" x14ac:dyDescent="0.25">
      <c r="A3417" t="s">
        <v>201</v>
      </c>
      <c r="B3417" t="s">
        <v>201</v>
      </c>
      <c r="C3417" t="s">
        <v>201</v>
      </c>
      <c r="D3417" t="s">
        <v>99</v>
      </c>
      <c r="E3417" t="s">
        <v>364</v>
      </c>
      <c r="F3417" t="s">
        <v>344</v>
      </c>
      <c r="G3417">
        <v>79</v>
      </c>
      <c r="H3417" s="304">
        <v>1.6578220593600237</v>
      </c>
    </row>
    <row r="3418" spans="1:8" x14ac:dyDescent="0.25">
      <c r="A3418" t="s">
        <v>201</v>
      </c>
      <c r="B3418" t="s">
        <v>201</v>
      </c>
      <c r="C3418" t="s">
        <v>201</v>
      </c>
      <c r="D3418" t="s">
        <v>99</v>
      </c>
      <c r="E3418" t="s">
        <v>364</v>
      </c>
      <c r="F3418" t="s">
        <v>345</v>
      </c>
      <c r="G3418">
        <v>79</v>
      </c>
      <c r="H3418" s="304">
        <v>1.5294915593600238</v>
      </c>
    </row>
    <row r="3419" spans="1:8" x14ac:dyDescent="0.25">
      <c r="A3419" t="s">
        <v>201</v>
      </c>
      <c r="B3419" t="s">
        <v>201</v>
      </c>
      <c r="C3419" t="s">
        <v>201</v>
      </c>
      <c r="D3419" t="s">
        <v>99</v>
      </c>
      <c r="E3419" t="s">
        <v>364</v>
      </c>
      <c r="F3419" t="s">
        <v>346</v>
      </c>
      <c r="G3419">
        <v>79</v>
      </c>
      <c r="H3419" s="304">
        <v>0.623</v>
      </c>
    </row>
    <row r="3420" spans="1:8" x14ac:dyDescent="0.25">
      <c r="A3420" t="s">
        <v>201</v>
      </c>
      <c r="B3420" t="s">
        <v>201</v>
      </c>
      <c r="C3420" t="s">
        <v>201</v>
      </c>
      <c r="D3420" t="s">
        <v>99</v>
      </c>
      <c r="E3420" t="s">
        <v>364</v>
      </c>
      <c r="F3420" t="s">
        <v>347</v>
      </c>
      <c r="G3420">
        <v>79</v>
      </c>
      <c r="H3420" s="304">
        <v>1.0328231429812949</v>
      </c>
    </row>
    <row r="3421" spans="1:8" x14ac:dyDescent="0.25">
      <c r="A3421" t="s">
        <v>201</v>
      </c>
      <c r="B3421" t="s">
        <v>201</v>
      </c>
      <c r="C3421" t="s">
        <v>201</v>
      </c>
      <c r="D3421" t="s">
        <v>99</v>
      </c>
      <c r="E3421" t="s">
        <v>364</v>
      </c>
      <c r="F3421" t="s">
        <v>348</v>
      </c>
      <c r="G3421">
        <v>79</v>
      </c>
      <c r="H3421" s="304">
        <v>0.95287324148129482</v>
      </c>
    </row>
    <row r="3422" spans="1:8" x14ac:dyDescent="0.25">
      <c r="A3422" t="s">
        <v>201</v>
      </c>
      <c r="B3422" t="s">
        <v>201</v>
      </c>
      <c r="C3422" t="s">
        <v>201</v>
      </c>
      <c r="D3422" t="s">
        <v>100</v>
      </c>
      <c r="E3422" t="s">
        <v>364</v>
      </c>
      <c r="F3422" t="s">
        <v>344</v>
      </c>
      <c r="G3422">
        <v>80</v>
      </c>
      <c r="H3422" s="304">
        <v>5.4</v>
      </c>
    </row>
    <row r="3423" spans="1:8" x14ac:dyDescent="0.25">
      <c r="A3423" t="s">
        <v>201</v>
      </c>
      <c r="B3423" t="s">
        <v>201</v>
      </c>
      <c r="C3423" t="s">
        <v>201</v>
      </c>
      <c r="D3423" t="s">
        <v>100</v>
      </c>
      <c r="E3423" t="s">
        <v>364</v>
      </c>
      <c r="F3423" t="s">
        <v>345</v>
      </c>
      <c r="G3423">
        <v>80</v>
      </c>
      <c r="H3423" s="304">
        <v>5.4</v>
      </c>
    </row>
    <row r="3424" spans="1:8" x14ac:dyDescent="0.25">
      <c r="A3424" t="s">
        <v>201</v>
      </c>
      <c r="B3424" t="s">
        <v>201</v>
      </c>
      <c r="C3424" t="s">
        <v>201</v>
      </c>
      <c r="D3424" t="s">
        <v>100</v>
      </c>
      <c r="E3424" t="s">
        <v>364</v>
      </c>
      <c r="F3424" t="s">
        <v>346</v>
      </c>
      <c r="G3424">
        <v>80</v>
      </c>
      <c r="H3424" s="304">
        <v>9.5000000000000001E-2</v>
      </c>
    </row>
    <row r="3425" spans="1:8" x14ac:dyDescent="0.25">
      <c r="A3425" t="s">
        <v>201</v>
      </c>
      <c r="B3425" t="s">
        <v>201</v>
      </c>
      <c r="C3425" t="s">
        <v>201</v>
      </c>
      <c r="D3425" t="s">
        <v>100</v>
      </c>
      <c r="E3425" t="s">
        <v>364</v>
      </c>
      <c r="F3425" t="s">
        <v>347</v>
      </c>
      <c r="G3425">
        <v>80</v>
      </c>
      <c r="H3425" s="304">
        <v>0.51300000000000001</v>
      </c>
    </row>
    <row r="3426" spans="1:8" x14ac:dyDescent="0.25">
      <c r="A3426" t="s">
        <v>201</v>
      </c>
      <c r="B3426" t="s">
        <v>201</v>
      </c>
      <c r="C3426" t="s">
        <v>201</v>
      </c>
      <c r="D3426" t="s">
        <v>100</v>
      </c>
      <c r="E3426" t="s">
        <v>364</v>
      </c>
      <c r="F3426" t="s">
        <v>348</v>
      </c>
      <c r="G3426">
        <v>80</v>
      </c>
      <c r="H3426" s="304">
        <v>0.51300000000000001</v>
      </c>
    </row>
    <row r="3427" spans="1:8" x14ac:dyDescent="0.25">
      <c r="A3427" t="s">
        <v>214</v>
      </c>
      <c r="B3427" t="s">
        <v>214</v>
      </c>
      <c r="C3427" t="s">
        <v>214</v>
      </c>
      <c r="D3427" t="s">
        <v>68</v>
      </c>
      <c r="E3427" t="s">
        <v>364</v>
      </c>
      <c r="F3427" t="s">
        <v>340</v>
      </c>
      <c r="G3427">
        <v>84</v>
      </c>
      <c r="H3427" s="304">
        <v>666.10430559347162</v>
      </c>
    </row>
    <row r="3428" spans="1:8" x14ac:dyDescent="0.25">
      <c r="A3428" t="s">
        <v>214</v>
      </c>
      <c r="B3428" t="s">
        <v>214</v>
      </c>
      <c r="C3428" t="s">
        <v>214</v>
      </c>
      <c r="D3428" t="s">
        <v>68</v>
      </c>
      <c r="E3428" t="s">
        <v>364</v>
      </c>
      <c r="F3428" t="s">
        <v>343</v>
      </c>
      <c r="G3428">
        <v>84</v>
      </c>
      <c r="H3428" s="304">
        <v>666.10430559347162</v>
      </c>
    </row>
    <row r="3429" spans="1:8" x14ac:dyDescent="0.25">
      <c r="A3429" t="s">
        <v>214</v>
      </c>
      <c r="B3429" t="s">
        <v>214</v>
      </c>
      <c r="C3429" t="s">
        <v>214</v>
      </c>
      <c r="D3429" t="s">
        <v>68</v>
      </c>
      <c r="E3429" t="s">
        <v>364</v>
      </c>
      <c r="F3429" t="s">
        <v>344</v>
      </c>
      <c r="G3429">
        <v>84</v>
      </c>
      <c r="H3429" s="304">
        <v>666.10430559347162</v>
      </c>
    </row>
    <row r="3430" spans="1:8" x14ac:dyDescent="0.25">
      <c r="A3430" t="s">
        <v>214</v>
      </c>
      <c r="B3430" t="s">
        <v>214</v>
      </c>
      <c r="C3430" t="s">
        <v>214</v>
      </c>
      <c r="D3430" t="s">
        <v>68</v>
      </c>
      <c r="E3430" t="s">
        <v>364</v>
      </c>
      <c r="F3430" t="s">
        <v>345</v>
      </c>
      <c r="G3430">
        <v>84</v>
      </c>
      <c r="H3430" s="304">
        <v>666.10430559347162</v>
      </c>
    </row>
    <row r="3431" spans="1:8" x14ac:dyDescent="0.25">
      <c r="A3431" t="s">
        <v>214</v>
      </c>
      <c r="B3431" t="s">
        <v>214</v>
      </c>
      <c r="C3431" t="s">
        <v>214</v>
      </c>
      <c r="D3431" t="s">
        <v>68</v>
      </c>
      <c r="E3431" t="s">
        <v>364</v>
      </c>
      <c r="F3431" t="s">
        <v>346</v>
      </c>
      <c r="G3431">
        <v>84</v>
      </c>
      <c r="H3431" s="304">
        <v>2.5972429865201825E-2</v>
      </c>
    </row>
    <row r="3432" spans="1:8" x14ac:dyDescent="0.25">
      <c r="A3432" t="s">
        <v>214</v>
      </c>
      <c r="B3432" t="s">
        <v>214</v>
      </c>
      <c r="C3432" t="s">
        <v>214</v>
      </c>
      <c r="D3432" t="s">
        <v>68</v>
      </c>
      <c r="E3432" t="s">
        <v>364</v>
      </c>
      <c r="F3432" t="s">
        <v>347</v>
      </c>
      <c r="G3432">
        <v>84</v>
      </c>
      <c r="H3432" s="304">
        <v>17.300347359935405</v>
      </c>
    </row>
    <row r="3433" spans="1:8" x14ac:dyDescent="0.25">
      <c r="A3433" t="s">
        <v>214</v>
      </c>
      <c r="B3433" t="s">
        <v>214</v>
      </c>
      <c r="C3433" t="s">
        <v>214</v>
      </c>
      <c r="D3433" t="s">
        <v>68</v>
      </c>
      <c r="E3433" t="s">
        <v>364</v>
      </c>
      <c r="F3433" t="s">
        <v>348</v>
      </c>
      <c r="G3433">
        <v>84</v>
      </c>
      <c r="H3433" s="304">
        <v>17.300347359935405</v>
      </c>
    </row>
    <row r="3434" spans="1:8" x14ac:dyDescent="0.25">
      <c r="A3434" t="s">
        <v>214</v>
      </c>
      <c r="B3434" t="s">
        <v>214</v>
      </c>
      <c r="C3434" t="s">
        <v>214</v>
      </c>
      <c r="D3434" t="s">
        <v>69</v>
      </c>
      <c r="E3434" t="s">
        <v>364</v>
      </c>
      <c r="F3434" t="s">
        <v>340</v>
      </c>
      <c r="G3434">
        <v>85</v>
      </c>
      <c r="H3434" s="304">
        <v>220.15591000000001</v>
      </c>
    </row>
    <row r="3435" spans="1:8" x14ac:dyDescent="0.25">
      <c r="A3435" t="s">
        <v>214</v>
      </c>
      <c r="B3435" t="s">
        <v>214</v>
      </c>
      <c r="C3435" t="s">
        <v>214</v>
      </c>
      <c r="D3435" t="s">
        <v>69</v>
      </c>
      <c r="E3435" t="s">
        <v>364</v>
      </c>
      <c r="F3435" t="s">
        <v>343</v>
      </c>
      <c r="G3435">
        <v>85</v>
      </c>
      <c r="H3435" s="304">
        <v>220.15591000000001</v>
      </c>
    </row>
    <row r="3436" spans="1:8" x14ac:dyDescent="0.25">
      <c r="A3436" t="s">
        <v>214</v>
      </c>
      <c r="B3436" t="s">
        <v>214</v>
      </c>
      <c r="C3436" t="s">
        <v>214</v>
      </c>
      <c r="D3436" t="s">
        <v>69</v>
      </c>
      <c r="E3436" t="s">
        <v>364</v>
      </c>
      <c r="F3436" t="s">
        <v>344</v>
      </c>
      <c r="G3436">
        <v>85</v>
      </c>
      <c r="H3436" s="304">
        <v>220.15591000000001</v>
      </c>
    </row>
    <row r="3437" spans="1:8" x14ac:dyDescent="0.25">
      <c r="A3437" t="s">
        <v>214</v>
      </c>
      <c r="B3437" t="s">
        <v>214</v>
      </c>
      <c r="C3437" t="s">
        <v>214</v>
      </c>
      <c r="D3437" t="s">
        <v>69</v>
      </c>
      <c r="E3437" t="s">
        <v>364</v>
      </c>
      <c r="F3437" t="s">
        <v>345</v>
      </c>
      <c r="G3437">
        <v>85</v>
      </c>
      <c r="H3437" s="304">
        <v>220.15591000000001</v>
      </c>
    </row>
    <row r="3438" spans="1:8" x14ac:dyDescent="0.25">
      <c r="A3438" t="s">
        <v>214</v>
      </c>
      <c r="B3438" t="s">
        <v>214</v>
      </c>
      <c r="C3438" t="s">
        <v>214</v>
      </c>
      <c r="D3438" t="s">
        <v>69</v>
      </c>
      <c r="E3438" t="s">
        <v>364</v>
      </c>
      <c r="F3438" t="s">
        <v>346</v>
      </c>
      <c r="G3438">
        <v>85</v>
      </c>
      <c r="H3438" s="304">
        <v>2.9487499999999996E-2</v>
      </c>
    </row>
    <row r="3439" spans="1:8" x14ac:dyDescent="0.25">
      <c r="A3439" t="s">
        <v>214</v>
      </c>
      <c r="B3439" t="s">
        <v>214</v>
      </c>
      <c r="C3439" t="s">
        <v>214</v>
      </c>
      <c r="D3439" t="s">
        <v>69</v>
      </c>
      <c r="E3439" t="s">
        <v>364</v>
      </c>
      <c r="F3439" t="s">
        <v>347</v>
      </c>
      <c r="G3439">
        <v>85</v>
      </c>
      <c r="H3439" s="304">
        <v>6.4918473961249994</v>
      </c>
    </row>
    <row r="3440" spans="1:8" x14ac:dyDescent="0.25">
      <c r="A3440" t="s">
        <v>214</v>
      </c>
      <c r="B3440" t="s">
        <v>214</v>
      </c>
      <c r="C3440" t="s">
        <v>214</v>
      </c>
      <c r="D3440" t="s">
        <v>69</v>
      </c>
      <c r="E3440" t="s">
        <v>364</v>
      </c>
      <c r="F3440" t="s">
        <v>348</v>
      </c>
      <c r="G3440">
        <v>85</v>
      </c>
      <c r="H3440" s="304">
        <v>6.4918473961249994</v>
      </c>
    </row>
    <row r="3441" spans="1:8" x14ac:dyDescent="0.25">
      <c r="A3441" t="s">
        <v>214</v>
      </c>
      <c r="B3441" t="s">
        <v>214</v>
      </c>
      <c r="C3441" t="s">
        <v>214</v>
      </c>
      <c r="D3441" t="s">
        <v>70</v>
      </c>
      <c r="E3441" t="s">
        <v>364</v>
      </c>
      <c r="F3441" t="s">
        <v>340</v>
      </c>
      <c r="G3441">
        <v>86</v>
      </c>
      <c r="H3441" s="304">
        <v>52.938905835099966</v>
      </c>
    </row>
    <row r="3442" spans="1:8" x14ac:dyDescent="0.25">
      <c r="A3442" t="s">
        <v>214</v>
      </c>
      <c r="B3442" t="s">
        <v>214</v>
      </c>
      <c r="C3442" t="s">
        <v>214</v>
      </c>
      <c r="D3442" t="s">
        <v>70</v>
      </c>
      <c r="E3442" t="s">
        <v>364</v>
      </c>
      <c r="F3442" t="s">
        <v>343</v>
      </c>
      <c r="G3442">
        <v>86</v>
      </c>
      <c r="H3442" s="304">
        <v>52.938905835099966</v>
      </c>
    </row>
    <row r="3443" spans="1:8" x14ac:dyDescent="0.25">
      <c r="A3443" t="s">
        <v>214</v>
      </c>
      <c r="B3443" t="s">
        <v>214</v>
      </c>
      <c r="C3443" t="s">
        <v>214</v>
      </c>
      <c r="D3443" t="s">
        <v>70</v>
      </c>
      <c r="E3443" t="s">
        <v>364</v>
      </c>
      <c r="F3443" t="s">
        <v>344</v>
      </c>
      <c r="G3443">
        <v>86</v>
      </c>
      <c r="H3443" s="304">
        <v>52.938905835099966</v>
      </c>
    </row>
    <row r="3444" spans="1:8" x14ac:dyDescent="0.25">
      <c r="A3444" t="s">
        <v>214</v>
      </c>
      <c r="B3444" t="s">
        <v>214</v>
      </c>
      <c r="C3444" t="s">
        <v>214</v>
      </c>
      <c r="D3444" t="s">
        <v>70</v>
      </c>
      <c r="E3444" t="s">
        <v>364</v>
      </c>
      <c r="F3444" t="s">
        <v>345</v>
      </c>
      <c r="G3444">
        <v>86</v>
      </c>
      <c r="H3444" s="304">
        <v>52.938905835099966</v>
      </c>
    </row>
    <row r="3445" spans="1:8" x14ac:dyDescent="0.25">
      <c r="A3445" t="s">
        <v>214</v>
      </c>
      <c r="B3445" t="s">
        <v>214</v>
      </c>
      <c r="C3445" t="s">
        <v>214</v>
      </c>
      <c r="D3445" t="s">
        <v>70</v>
      </c>
      <c r="E3445" t="s">
        <v>364</v>
      </c>
      <c r="F3445" t="s">
        <v>346</v>
      </c>
      <c r="G3445">
        <v>86</v>
      </c>
      <c r="H3445" s="304">
        <v>7.2099999999999997E-2</v>
      </c>
    </row>
    <row r="3446" spans="1:8" x14ac:dyDescent="0.25">
      <c r="A3446" t="s">
        <v>214</v>
      </c>
      <c r="B3446" t="s">
        <v>214</v>
      </c>
      <c r="C3446" t="s">
        <v>214</v>
      </c>
      <c r="D3446" t="s">
        <v>70</v>
      </c>
      <c r="E3446" t="s">
        <v>364</v>
      </c>
      <c r="F3446" t="s">
        <v>347</v>
      </c>
      <c r="G3446">
        <v>86</v>
      </c>
      <c r="H3446" s="304">
        <v>3.8168951107107074</v>
      </c>
    </row>
    <row r="3447" spans="1:8" x14ac:dyDescent="0.25">
      <c r="A3447" t="s">
        <v>214</v>
      </c>
      <c r="B3447" t="s">
        <v>214</v>
      </c>
      <c r="C3447" t="s">
        <v>214</v>
      </c>
      <c r="D3447" t="s">
        <v>70</v>
      </c>
      <c r="E3447" t="s">
        <v>364</v>
      </c>
      <c r="F3447" t="s">
        <v>348</v>
      </c>
      <c r="G3447">
        <v>86</v>
      </c>
      <c r="H3447" s="304">
        <v>3.8168951107107074</v>
      </c>
    </row>
    <row r="3448" spans="1:8" x14ac:dyDescent="0.25">
      <c r="A3448" t="s">
        <v>214</v>
      </c>
      <c r="B3448" t="s">
        <v>214</v>
      </c>
      <c r="C3448" t="s">
        <v>214</v>
      </c>
      <c r="D3448" t="s">
        <v>101</v>
      </c>
      <c r="E3448" t="s">
        <v>364</v>
      </c>
      <c r="F3448" t="s">
        <v>340</v>
      </c>
      <c r="G3448">
        <v>87</v>
      </c>
      <c r="H3448" s="304">
        <v>3.1109999999999998</v>
      </c>
    </row>
    <row r="3449" spans="1:8" x14ac:dyDescent="0.25">
      <c r="A3449" t="s">
        <v>214</v>
      </c>
      <c r="B3449" t="s">
        <v>214</v>
      </c>
      <c r="C3449" t="s">
        <v>214</v>
      </c>
      <c r="D3449" t="s">
        <v>101</v>
      </c>
      <c r="E3449" t="s">
        <v>364</v>
      </c>
      <c r="F3449" t="s">
        <v>341</v>
      </c>
      <c r="G3449">
        <v>87</v>
      </c>
      <c r="H3449" s="304">
        <v>1.5882684000000001E-2</v>
      </c>
    </row>
    <row r="3450" spans="1:8" x14ac:dyDescent="0.25">
      <c r="A3450" t="s">
        <v>214</v>
      </c>
      <c r="B3450" t="s">
        <v>214</v>
      </c>
      <c r="C3450" t="s">
        <v>214</v>
      </c>
      <c r="D3450" t="s">
        <v>101</v>
      </c>
      <c r="E3450" t="s">
        <v>364</v>
      </c>
      <c r="F3450" t="s">
        <v>342</v>
      </c>
      <c r="G3450">
        <v>87</v>
      </c>
      <c r="H3450" s="304">
        <v>1.8856555429999999</v>
      </c>
    </row>
    <row r="3451" spans="1:8" x14ac:dyDescent="0.25">
      <c r="A3451" t="s">
        <v>214</v>
      </c>
      <c r="B3451" t="s">
        <v>214</v>
      </c>
      <c r="C3451" t="s">
        <v>214</v>
      </c>
      <c r="D3451" t="s">
        <v>101</v>
      </c>
      <c r="E3451" t="s">
        <v>364</v>
      </c>
      <c r="F3451" t="s">
        <v>343</v>
      </c>
      <c r="G3451">
        <v>87</v>
      </c>
      <c r="H3451" s="304">
        <v>1.241227141</v>
      </c>
    </row>
    <row r="3452" spans="1:8" x14ac:dyDescent="0.25">
      <c r="A3452" t="s">
        <v>214</v>
      </c>
      <c r="B3452" t="s">
        <v>214</v>
      </c>
      <c r="C3452" t="s">
        <v>214</v>
      </c>
      <c r="D3452" t="s">
        <v>101</v>
      </c>
      <c r="E3452" t="s">
        <v>364</v>
      </c>
      <c r="F3452" t="s">
        <v>344</v>
      </c>
      <c r="G3452">
        <v>87</v>
      </c>
      <c r="H3452" s="304">
        <v>1.241227141</v>
      </c>
    </row>
    <row r="3453" spans="1:8" x14ac:dyDescent="0.25">
      <c r="A3453" t="s">
        <v>214</v>
      </c>
      <c r="B3453" t="s">
        <v>214</v>
      </c>
      <c r="C3453" t="s">
        <v>214</v>
      </c>
      <c r="D3453" t="s">
        <v>101</v>
      </c>
      <c r="E3453" t="s">
        <v>364</v>
      </c>
      <c r="F3453" t="s">
        <v>345</v>
      </c>
      <c r="G3453">
        <v>87</v>
      </c>
      <c r="H3453" s="304">
        <v>1.241227141</v>
      </c>
    </row>
    <row r="3454" spans="1:8" x14ac:dyDescent="0.25">
      <c r="A3454" t="s">
        <v>214</v>
      </c>
      <c r="B3454" t="s">
        <v>214</v>
      </c>
      <c r="C3454" t="s">
        <v>214</v>
      </c>
      <c r="D3454" t="s">
        <v>101</v>
      </c>
      <c r="E3454" t="s">
        <v>364</v>
      </c>
      <c r="F3454" t="s">
        <v>346</v>
      </c>
      <c r="G3454">
        <v>87</v>
      </c>
      <c r="H3454" s="304">
        <v>0.17</v>
      </c>
    </row>
    <row r="3455" spans="1:8" x14ac:dyDescent="0.25">
      <c r="A3455" t="s">
        <v>214</v>
      </c>
      <c r="B3455" t="s">
        <v>214</v>
      </c>
      <c r="C3455" t="s">
        <v>214</v>
      </c>
      <c r="D3455" t="s">
        <v>101</v>
      </c>
      <c r="E3455" t="s">
        <v>364</v>
      </c>
      <c r="F3455" t="s">
        <v>347</v>
      </c>
      <c r="G3455">
        <v>87</v>
      </c>
      <c r="H3455" s="304">
        <v>0.21100861397000001</v>
      </c>
    </row>
    <row r="3456" spans="1:8" x14ac:dyDescent="0.25">
      <c r="A3456" t="s">
        <v>214</v>
      </c>
      <c r="B3456" t="s">
        <v>214</v>
      </c>
      <c r="C3456" t="s">
        <v>214</v>
      </c>
      <c r="D3456" t="s">
        <v>101</v>
      </c>
      <c r="E3456" t="s">
        <v>364</v>
      </c>
      <c r="F3456" t="s">
        <v>348</v>
      </c>
      <c r="G3456">
        <v>87</v>
      </c>
      <c r="H3456" s="304">
        <v>0.21100861397000001</v>
      </c>
    </row>
    <row r="3457" spans="1:8" x14ac:dyDescent="0.25">
      <c r="A3457" t="s">
        <v>338</v>
      </c>
      <c r="B3457" t="s">
        <v>116</v>
      </c>
      <c r="C3457" t="s">
        <v>116</v>
      </c>
      <c r="D3457" t="s">
        <v>248</v>
      </c>
      <c r="E3457" t="s">
        <v>365</v>
      </c>
      <c r="F3457" t="s">
        <v>340</v>
      </c>
      <c r="G3457">
        <v>11</v>
      </c>
      <c r="H3457" s="304">
        <v>132.00458990400003</v>
      </c>
    </row>
    <row r="3458" spans="1:8" x14ac:dyDescent="0.25">
      <c r="A3458" t="s">
        <v>338</v>
      </c>
      <c r="B3458" t="s">
        <v>116</v>
      </c>
      <c r="C3458" t="s">
        <v>116</v>
      </c>
      <c r="D3458" t="s">
        <v>248</v>
      </c>
      <c r="E3458" t="s">
        <v>365</v>
      </c>
      <c r="F3458" t="s">
        <v>341</v>
      </c>
      <c r="G3458">
        <v>11</v>
      </c>
      <c r="H3458" s="304">
        <v>3.5671031710000003</v>
      </c>
    </row>
    <row r="3459" spans="1:8" x14ac:dyDescent="0.25">
      <c r="A3459" t="s">
        <v>338</v>
      </c>
      <c r="B3459" t="s">
        <v>116</v>
      </c>
      <c r="C3459" t="s">
        <v>116</v>
      </c>
      <c r="D3459" t="s">
        <v>248</v>
      </c>
      <c r="E3459" t="s">
        <v>365</v>
      </c>
      <c r="F3459" t="s">
        <v>342</v>
      </c>
      <c r="G3459">
        <v>11</v>
      </c>
      <c r="H3459" s="304">
        <v>33.755240817000001</v>
      </c>
    </row>
    <row r="3460" spans="1:8" x14ac:dyDescent="0.25">
      <c r="A3460" t="s">
        <v>338</v>
      </c>
      <c r="B3460" t="s">
        <v>116</v>
      </c>
      <c r="C3460" t="s">
        <v>116</v>
      </c>
      <c r="D3460" t="s">
        <v>248</v>
      </c>
      <c r="E3460" t="s">
        <v>365</v>
      </c>
      <c r="F3460" t="s">
        <v>343</v>
      </c>
      <c r="G3460">
        <v>11</v>
      </c>
      <c r="H3460" s="304">
        <v>101.81645225800004</v>
      </c>
    </row>
    <row r="3461" spans="1:8" x14ac:dyDescent="0.25">
      <c r="A3461" t="s">
        <v>338</v>
      </c>
      <c r="B3461" t="s">
        <v>116</v>
      </c>
      <c r="C3461" t="s">
        <v>116</v>
      </c>
      <c r="D3461" t="s">
        <v>248</v>
      </c>
      <c r="E3461" t="s">
        <v>365</v>
      </c>
      <c r="F3461" t="s">
        <v>344</v>
      </c>
      <c r="G3461">
        <v>11</v>
      </c>
      <c r="H3461" s="304">
        <v>44.966189846917445</v>
      </c>
    </row>
    <row r="3462" spans="1:8" x14ac:dyDescent="0.25">
      <c r="A3462" t="s">
        <v>338</v>
      </c>
      <c r="B3462" t="s">
        <v>116</v>
      </c>
      <c r="C3462" t="s">
        <v>116</v>
      </c>
      <c r="D3462" t="s">
        <v>248</v>
      </c>
      <c r="E3462" t="s">
        <v>365</v>
      </c>
      <c r="F3462" t="s">
        <v>345</v>
      </c>
      <c r="G3462">
        <v>11</v>
      </c>
      <c r="H3462" s="304">
        <v>41.399086675917445</v>
      </c>
    </row>
    <row r="3463" spans="1:8" x14ac:dyDescent="0.25">
      <c r="A3463" t="s">
        <v>338</v>
      </c>
      <c r="B3463" t="s">
        <v>116</v>
      </c>
      <c r="C3463" t="s">
        <v>116</v>
      </c>
      <c r="D3463" t="s">
        <v>248</v>
      </c>
      <c r="E3463" t="s">
        <v>365</v>
      </c>
      <c r="F3463" t="s">
        <v>346</v>
      </c>
      <c r="G3463">
        <v>11</v>
      </c>
      <c r="H3463" s="304">
        <v>0.11</v>
      </c>
    </row>
    <row r="3464" spans="1:8" x14ac:dyDescent="0.25">
      <c r="A3464" t="s">
        <v>338</v>
      </c>
      <c r="B3464" t="s">
        <v>116</v>
      </c>
      <c r="C3464" t="s">
        <v>116</v>
      </c>
      <c r="D3464" t="s">
        <v>248</v>
      </c>
      <c r="E3464" t="s">
        <v>365</v>
      </c>
      <c r="F3464" t="s">
        <v>347</v>
      </c>
      <c r="G3464">
        <v>11</v>
      </c>
      <c r="H3464" s="304">
        <v>4.9462808831609193</v>
      </c>
    </row>
    <row r="3465" spans="1:8" x14ac:dyDescent="0.25">
      <c r="A3465" t="s">
        <v>338</v>
      </c>
      <c r="B3465" t="s">
        <v>116</v>
      </c>
      <c r="C3465" t="s">
        <v>116</v>
      </c>
      <c r="D3465" t="s">
        <v>248</v>
      </c>
      <c r="E3465" t="s">
        <v>365</v>
      </c>
      <c r="F3465" t="s">
        <v>348</v>
      </c>
      <c r="G3465">
        <v>11</v>
      </c>
      <c r="H3465" s="304">
        <v>4.5538995343509194</v>
      </c>
    </row>
    <row r="3466" spans="1:8" x14ac:dyDescent="0.25">
      <c r="A3466" t="s">
        <v>338</v>
      </c>
      <c r="B3466" t="s">
        <v>116</v>
      </c>
      <c r="C3466" t="s">
        <v>116</v>
      </c>
      <c r="D3466" t="s">
        <v>125</v>
      </c>
      <c r="E3466" t="s">
        <v>365</v>
      </c>
      <c r="F3466" t="s">
        <v>340</v>
      </c>
      <c r="G3466">
        <v>12</v>
      </c>
      <c r="H3466" s="304">
        <v>53.313421005000002</v>
      </c>
    </row>
    <row r="3467" spans="1:8" x14ac:dyDescent="0.25">
      <c r="A3467" t="s">
        <v>338</v>
      </c>
      <c r="B3467" t="s">
        <v>116</v>
      </c>
      <c r="C3467" t="s">
        <v>116</v>
      </c>
      <c r="D3467" t="s">
        <v>125</v>
      </c>
      <c r="E3467" t="s">
        <v>365</v>
      </c>
      <c r="F3467" t="s">
        <v>341</v>
      </c>
      <c r="G3467">
        <v>12</v>
      </c>
      <c r="H3467" s="304">
        <v>0.79938539399999997</v>
      </c>
    </row>
    <row r="3468" spans="1:8" x14ac:dyDescent="0.25">
      <c r="A3468" t="s">
        <v>338</v>
      </c>
      <c r="B3468" t="s">
        <v>116</v>
      </c>
      <c r="C3468" t="s">
        <v>116</v>
      </c>
      <c r="D3468" t="s">
        <v>125</v>
      </c>
      <c r="E3468" t="s">
        <v>365</v>
      </c>
      <c r="F3468" t="s">
        <v>342</v>
      </c>
      <c r="G3468">
        <v>12</v>
      </c>
      <c r="H3468" s="304">
        <v>12.049769119</v>
      </c>
    </row>
    <row r="3469" spans="1:8" x14ac:dyDescent="0.25">
      <c r="A3469" t="s">
        <v>338</v>
      </c>
      <c r="B3469" t="s">
        <v>116</v>
      </c>
      <c r="C3469" t="s">
        <v>116</v>
      </c>
      <c r="D3469" t="s">
        <v>125</v>
      </c>
      <c r="E3469" t="s">
        <v>365</v>
      </c>
      <c r="F3469" t="s">
        <v>343</v>
      </c>
      <c r="G3469">
        <v>12</v>
      </c>
      <c r="H3469" s="304">
        <v>42.063037280000003</v>
      </c>
    </row>
    <row r="3470" spans="1:8" x14ac:dyDescent="0.25">
      <c r="A3470" t="s">
        <v>338</v>
      </c>
      <c r="B3470" t="s">
        <v>116</v>
      </c>
      <c r="C3470" t="s">
        <v>116</v>
      </c>
      <c r="D3470" t="s">
        <v>125</v>
      </c>
      <c r="E3470" t="s">
        <v>365</v>
      </c>
      <c r="F3470" t="s">
        <v>344</v>
      </c>
      <c r="G3470">
        <v>12</v>
      </c>
      <c r="H3470" s="304">
        <v>32.582589299999995</v>
      </c>
    </row>
    <row r="3471" spans="1:8" x14ac:dyDescent="0.25">
      <c r="A3471" t="s">
        <v>338</v>
      </c>
      <c r="B3471" t="s">
        <v>116</v>
      </c>
      <c r="C3471" t="s">
        <v>116</v>
      </c>
      <c r="D3471" t="s">
        <v>125</v>
      </c>
      <c r="E3471" t="s">
        <v>365</v>
      </c>
      <c r="F3471" t="s">
        <v>345</v>
      </c>
      <c r="G3471">
        <v>12</v>
      </c>
      <c r="H3471" s="304">
        <v>32.582589299999995</v>
      </c>
    </row>
    <row r="3472" spans="1:8" x14ac:dyDescent="0.25">
      <c r="A3472" t="s">
        <v>338</v>
      </c>
      <c r="B3472" t="s">
        <v>116</v>
      </c>
      <c r="C3472" t="s">
        <v>116</v>
      </c>
      <c r="D3472" t="s">
        <v>125</v>
      </c>
      <c r="E3472" t="s">
        <v>365</v>
      </c>
      <c r="F3472" t="s">
        <v>346</v>
      </c>
      <c r="G3472">
        <v>12</v>
      </c>
      <c r="H3472" s="304">
        <v>0.1</v>
      </c>
    </row>
    <row r="3473" spans="1:8" x14ac:dyDescent="0.25">
      <c r="A3473" t="s">
        <v>338</v>
      </c>
      <c r="B3473" t="s">
        <v>116</v>
      </c>
      <c r="C3473" t="s">
        <v>116</v>
      </c>
      <c r="D3473" t="s">
        <v>125</v>
      </c>
      <c r="E3473" t="s">
        <v>365</v>
      </c>
      <c r="F3473" t="s">
        <v>347</v>
      </c>
      <c r="G3473">
        <v>12</v>
      </c>
      <c r="H3473" s="304">
        <v>3.2582589299999998</v>
      </c>
    </row>
    <row r="3474" spans="1:8" x14ac:dyDescent="0.25">
      <c r="A3474" t="s">
        <v>338</v>
      </c>
      <c r="B3474" t="s">
        <v>116</v>
      </c>
      <c r="C3474" t="s">
        <v>116</v>
      </c>
      <c r="D3474" t="s">
        <v>125</v>
      </c>
      <c r="E3474" t="s">
        <v>365</v>
      </c>
      <c r="F3474" t="s">
        <v>348</v>
      </c>
      <c r="G3474">
        <v>12</v>
      </c>
      <c r="H3474" s="304">
        <v>3.2582589299999998</v>
      </c>
    </row>
    <row r="3475" spans="1:8" x14ac:dyDescent="0.25">
      <c r="A3475" t="s">
        <v>338</v>
      </c>
      <c r="B3475" t="s">
        <v>116</v>
      </c>
      <c r="C3475" t="s">
        <v>116</v>
      </c>
      <c r="D3475" t="s">
        <v>249</v>
      </c>
      <c r="E3475" t="s">
        <v>365</v>
      </c>
      <c r="F3475" t="s">
        <v>340</v>
      </c>
      <c r="G3475">
        <v>13</v>
      </c>
      <c r="H3475" s="304">
        <v>7.5976799999999987</v>
      </c>
    </row>
    <row r="3476" spans="1:8" x14ac:dyDescent="0.25">
      <c r="A3476" t="s">
        <v>338</v>
      </c>
      <c r="B3476" t="s">
        <v>116</v>
      </c>
      <c r="C3476" t="s">
        <v>116</v>
      </c>
      <c r="D3476" t="s">
        <v>249</v>
      </c>
      <c r="E3476" t="s">
        <v>365</v>
      </c>
      <c r="F3476" t="s">
        <v>341</v>
      </c>
      <c r="G3476">
        <v>13</v>
      </c>
      <c r="H3476" s="304">
        <v>2.9256440269999997</v>
      </c>
    </row>
    <row r="3477" spans="1:8" x14ac:dyDescent="0.25">
      <c r="A3477" t="s">
        <v>338</v>
      </c>
      <c r="B3477" t="s">
        <v>116</v>
      </c>
      <c r="C3477" t="s">
        <v>116</v>
      </c>
      <c r="D3477" t="s">
        <v>249</v>
      </c>
      <c r="E3477" t="s">
        <v>365</v>
      </c>
      <c r="F3477" t="s">
        <v>342</v>
      </c>
      <c r="G3477">
        <v>13</v>
      </c>
      <c r="H3477" s="304">
        <v>1.306531036</v>
      </c>
    </row>
    <row r="3478" spans="1:8" x14ac:dyDescent="0.25">
      <c r="A3478" t="s">
        <v>338</v>
      </c>
      <c r="B3478" t="s">
        <v>116</v>
      </c>
      <c r="C3478" t="s">
        <v>116</v>
      </c>
      <c r="D3478" t="s">
        <v>249</v>
      </c>
      <c r="E3478" t="s">
        <v>365</v>
      </c>
      <c r="F3478" t="s">
        <v>343</v>
      </c>
      <c r="G3478">
        <v>13</v>
      </c>
      <c r="H3478" s="304">
        <v>9.2167929909999984</v>
      </c>
    </row>
    <row r="3479" spans="1:8" x14ac:dyDescent="0.25">
      <c r="A3479" t="s">
        <v>338</v>
      </c>
      <c r="B3479" t="s">
        <v>116</v>
      </c>
      <c r="C3479" t="s">
        <v>116</v>
      </c>
      <c r="D3479" t="s">
        <v>249</v>
      </c>
      <c r="E3479" t="s">
        <v>365</v>
      </c>
      <c r="F3479" t="s">
        <v>344</v>
      </c>
      <c r="G3479">
        <v>13</v>
      </c>
      <c r="H3479" s="304">
        <v>0.08</v>
      </c>
    </row>
    <row r="3480" spans="1:8" x14ac:dyDescent="0.25">
      <c r="A3480" t="s">
        <v>338</v>
      </c>
      <c r="B3480" t="s">
        <v>116</v>
      </c>
      <c r="C3480" t="s">
        <v>116</v>
      </c>
      <c r="D3480" t="s">
        <v>249</v>
      </c>
      <c r="E3480" t="s">
        <v>365</v>
      </c>
      <c r="F3480" t="s">
        <v>345</v>
      </c>
      <c r="G3480">
        <v>13</v>
      </c>
      <c r="H3480" s="304">
        <v>6.5946408972569703E-2</v>
      </c>
    </row>
    <row r="3481" spans="1:8" x14ac:dyDescent="0.25">
      <c r="A3481" t="s">
        <v>338</v>
      </c>
      <c r="B3481" t="s">
        <v>116</v>
      </c>
      <c r="C3481" t="s">
        <v>116</v>
      </c>
      <c r="D3481" t="s">
        <v>249</v>
      </c>
      <c r="E3481" t="s">
        <v>365</v>
      </c>
      <c r="F3481" t="s">
        <v>346</v>
      </c>
      <c r="G3481">
        <v>13</v>
      </c>
      <c r="H3481" s="304">
        <v>0.12</v>
      </c>
    </row>
    <row r="3482" spans="1:8" x14ac:dyDescent="0.25">
      <c r="A3482" t="s">
        <v>338</v>
      </c>
      <c r="B3482" t="s">
        <v>116</v>
      </c>
      <c r="C3482" t="s">
        <v>116</v>
      </c>
      <c r="D3482" t="s">
        <v>249</v>
      </c>
      <c r="E3482" t="s">
        <v>365</v>
      </c>
      <c r="F3482" t="s">
        <v>347</v>
      </c>
      <c r="G3482">
        <v>13</v>
      </c>
      <c r="H3482" s="304">
        <v>9.5999999999999992E-3</v>
      </c>
    </row>
    <row r="3483" spans="1:8" x14ac:dyDescent="0.25">
      <c r="A3483" t="s">
        <v>338</v>
      </c>
      <c r="B3483" t="s">
        <v>116</v>
      </c>
      <c r="C3483" t="s">
        <v>116</v>
      </c>
      <c r="D3483" t="s">
        <v>249</v>
      </c>
      <c r="E3483" t="s">
        <v>365</v>
      </c>
      <c r="F3483" t="s">
        <v>348</v>
      </c>
      <c r="G3483">
        <v>13</v>
      </c>
      <c r="H3483" s="304">
        <v>7.9135690767083641E-3</v>
      </c>
    </row>
    <row r="3484" spans="1:8" x14ac:dyDescent="0.25">
      <c r="A3484" t="s">
        <v>338</v>
      </c>
      <c r="B3484" t="s">
        <v>116</v>
      </c>
      <c r="C3484" t="s">
        <v>116</v>
      </c>
      <c r="D3484" t="s">
        <v>250</v>
      </c>
      <c r="E3484" t="s">
        <v>365</v>
      </c>
      <c r="F3484" t="s">
        <v>340</v>
      </c>
      <c r="G3484">
        <v>14</v>
      </c>
      <c r="H3484" s="304">
        <v>77.409508800000012</v>
      </c>
    </row>
    <row r="3485" spans="1:8" x14ac:dyDescent="0.25">
      <c r="A3485" t="s">
        <v>338</v>
      </c>
      <c r="B3485" t="s">
        <v>116</v>
      </c>
      <c r="C3485" t="s">
        <v>116</v>
      </c>
      <c r="D3485" t="s">
        <v>250</v>
      </c>
      <c r="E3485" t="s">
        <v>365</v>
      </c>
      <c r="F3485" t="s">
        <v>341</v>
      </c>
      <c r="G3485">
        <v>14</v>
      </c>
      <c r="H3485" s="304">
        <v>9.3245089350000008</v>
      </c>
    </row>
    <row r="3486" spans="1:8" x14ac:dyDescent="0.25">
      <c r="A3486" t="s">
        <v>338</v>
      </c>
      <c r="B3486" t="s">
        <v>116</v>
      </c>
      <c r="C3486" t="s">
        <v>116</v>
      </c>
      <c r="D3486" t="s">
        <v>250</v>
      </c>
      <c r="E3486" t="s">
        <v>365</v>
      </c>
      <c r="F3486" t="s">
        <v>342</v>
      </c>
      <c r="G3486">
        <v>14</v>
      </c>
      <c r="H3486" s="304">
        <v>4.944115526</v>
      </c>
    </row>
    <row r="3487" spans="1:8" x14ac:dyDescent="0.25">
      <c r="A3487" t="s">
        <v>338</v>
      </c>
      <c r="B3487" t="s">
        <v>116</v>
      </c>
      <c r="C3487" t="s">
        <v>116</v>
      </c>
      <c r="D3487" t="s">
        <v>250</v>
      </c>
      <c r="E3487" t="s">
        <v>365</v>
      </c>
      <c r="F3487" t="s">
        <v>343</v>
      </c>
      <c r="G3487">
        <v>14</v>
      </c>
      <c r="H3487" s="304">
        <v>81.789902209000005</v>
      </c>
    </row>
    <row r="3488" spans="1:8" x14ac:dyDescent="0.25">
      <c r="A3488" t="s">
        <v>338</v>
      </c>
      <c r="B3488" t="s">
        <v>116</v>
      </c>
      <c r="C3488" t="s">
        <v>116</v>
      </c>
      <c r="D3488" t="s">
        <v>250</v>
      </c>
      <c r="E3488" t="s">
        <v>365</v>
      </c>
      <c r="F3488" t="s">
        <v>344</v>
      </c>
      <c r="G3488">
        <v>14</v>
      </c>
      <c r="H3488" s="304">
        <v>59.706000000000003</v>
      </c>
    </row>
    <row r="3489" spans="1:8" x14ac:dyDescent="0.25">
      <c r="A3489" t="s">
        <v>338</v>
      </c>
      <c r="B3489" t="s">
        <v>116</v>
      </c>
      <c r="C3489" t="s">
        <v>116</v>
      </c>
      <c r="D3489" t="s">
        <v>250</v>
      </c>
      <c r="E3489" t="s">
        <v>365</v>
      </c>
      <c r="F3489" t="s">
        <v>345</v>
      </c>
      <c r="G3489">
        <v>14</v>
      </c>
      <c r="H3489" s="304">
        <v>51.313941958500003</v>
      </c>
    </row>
    <row r="3490" spans="1:8" x14ac:dyDescent="0.25">
      <c r="A3490" t="s">
        <v>338</v>
      </c>
      <c r="B3490" t="s">
        <v>116</v>
      </c>
      <c r="C3490" t="s">
        <v>116</v>
      </c>
      <c r="D3490" t="s">
        <v>250</v>
      </c>
      <c r="E3490" t="s">
        <v>365</v>
      </c>
      <c r="F3490" t="s">
        <v>346</v>
      </c>
      <c r="G3490">
        <v>14</v>
      </c>
      <c r="H3490" s="304">
        <v>0.08</v>
      </c>
    </row>
    <row r="3491" spans="1:8" x14ac:dyDescent="0.25">
      <c r="A3491" t="s">
        <v>338</v>
      </c>
      <c r="B3491" t="s">
        <v>116</v>
      </c>
      <c r="C3491" t="s">
        <v>116</v>
      </c>
      <c r="D3491" t="s">
        <v>250</v>
      </c>
      <c r="E3491" t="s">
        <v>365</v>
      </c>
      <c r="F3491" t="s">
        <v>347</v>
      </c>
      <c r="G3491">
        <v>14</v>
      </c>
      <c r="H3491" s="304">
        <v>4.7764800000000003</v>
      </c>
    </row>
    <row r="3492" spans="1:8" x14ac:dyDescent="0.25">
      <c r="A3492" t="s">
        <v>338</v>
      </c>
      <c r="B3492" t="s">
        <v>116</v>
      </c>
      <c r="C3492" t="s">
        <v>116</v>
      </c>
      <c r="D3492" t="s">
        <v>250</v>
      </c>
      <c r="E3492" t="s">
        <v>365</v>
      </c>
      <c r="F3492" t="s">
        <v>348</v>
      </c>
      <c r="G3492">
        <v>14</v>
      </c>
      <c r="H3492" s="304">
        <v>4.1051153566800007</v>
      </c>
    </row>
    <row r="3493" spans="1:8" x14ac:dyDescent="0.25">
      <c r="A3493" t="s">
        <v>338</v>
      </c>
      <c r="B3493" t="s">
        <v>116</v>
      </c>
      <c r="C3493" t="s">
        <v>116</v>
      </c>
      <c r="D3493" t="s">
        <v>127</v>
      </c>
      <c r="E3493" t="s">
        <v>365</v>
      </c>
      <c r="F3493" t="s">
        <v>340</v>
      </c>
      <c r="G3493">
        <v>15</v>
      </c>
      <c r="H3493" s="304">
        <v>8.7936833628979318</v>
      </c>
    </row>
    <row r="3494" spans="1:8" x14ac:dyDescent="0.25">
      <c r="A3494" t="s">
        <v>338</v>
      </c>
      <c r="B3494" t="s">
        <v>116</v>
      </c>
      <c r="C3494" t="s">
        <v>116</v>
      </c>
      <c r="D3494" t="s">
        <v>127</v>
      </c>
      <c r="E3494" t="s">
        <v>365</v>
      </c>
      <c r="F3494" t="s">
        <v>341</v>
      </c>
      <c r="G3494">
        <v>15</v>
      </c>
      <c r="H3494" s="304">
        <v>0.102720963</v>
      </c>
    </row>
    <row r="3495" spans="1:8" x14ac:dyDescent="0.25">
      <c r="A3495" t="s">
        <v>338</v>
      </c>
      <c r="B3495" t="s">
        <v>116</v>
      </c>
      <c r="C3495" t="s">
        <v>116</v>
      </c>
      <c r="D3495" t="s">
        <v>127</v>
      </c>
      <c r="E3495" t="s">
        <v>365</v>
      </c>
      <c r="F3495" t="s">
        <v>342</v>
      </c>
      <c r="G3495">
        <v>15</v>
      </c>
      <c r="H3495" s="304">
        <v>0.19966216000000001</v>
      </c>
    </row>
    <row r="3496" spans="1:8" x14ac:dyDescent="0.25">
      <c r="A3496" t="s">
        <v>338</v>
      </c>
      <c r="B3496" t="s">
        <v>116</v>
      </c>
      <c r="C3496" t="s">
        <v>116</v>
      </c>
      <c r="D3496" t="s">
        <v>127</v>
      </c>
      <c r="E3496" t="s">
        <v>365</v>
      </c>
      <c r="F3496" t="s">
        <v>343</v>
      </c>
      <c r="G3496">
        <v>15</v>
      </c>
      <c r="H3496" s="304">
        <v>8.6967421658979305</v>
      </c>
    </row>
    <row r="3497" spans="1:8" x14ac:dyDescent="0.25">
      <c r="A3497" t="s">
        <v>338</v>
      </c>
      <c r="B3497" t="s">
        <v>116</v>
      </c>
      <c r="C3497" t="s">
        <v>116</v>
      </c>
      <c r="D3497" t="s">
        <v>127</v>
      </c>
      <c r="E3497" t="s">
        <v>365</v>
      </c>
      <c r="F3497" t="s">
        <v>344</v>
      </c>
      <c r="G3497">
        <v>15</v>
      </c>
      <c r="H3497" s="304">
        <v>3.4978763912032464</v>
      </c>
    </row>
    <row r="3498" spans="1:8" x14ac:dyDescent="0.25">
      <c r="A3498" t="s">
        <v>338</v>
      </c>
      <c r="B3498" t="s">
        <v>116</v>
      </c>
      <c r="C3498" t="s">
        <v>116</v>
      </c>
      <c r="D3498" t="s">
        <v>127</v>
      </c>
      <c r="E3498" t="s">
        <v>365</v>
      </c>
      <c r="F3498" t="s">
        <v>345</v>
      </c>
      <c r="G3498">
        <v>15</v>
      </c>
      <c r="H3498" s="304">
        <v>3.4978763912032464</v>
      </c>
    </row>
    <row r="3499" spans="1:8" x14ac:dyDescent="0.25">
      <c r="A3499" t="s">
        <v>338</v>
      </c>
      <c r="B3499" t="s">
        <v>116</v>
      </c>
      <c r="C3499" t="s">
        <v>116</v>
      </c>
      <c r="D3499" t="s">
        <v>127</v>
      </c>
      <c r="E3499" t="s">
        <v>365</v>
      </c>
      <c r="F3499" t="s">
        <v>346</v>
      </c>
      <c r="G3499">
        <v>15</v>
      </c>
      <c r="H3499" s="304">
        <v>0.11</v>
      </c>
    </row>
    <row r="3500" spans="1:8" x14ac:dyDescent="0.25">
      <c r="A3500" t="s">
        <v>338</v>
      </c>
      <c r="B3500" t="s">
        <v>116</v>
      </c>
      <c r="C3500" t="s">
        <v>116</v>
      </c>
      <c r="D3500" t="s">
        <v>127</v>
      </c>
      <c r="E3500" t="s">
        <v>365</v>
      </c>
      <c r="F3500" t="s">
        <v>347</v>
      </c>
      <c r="G3500">
        <v>15</v>
      </c>
      <c r="H3500" s="304">
        <v>0.3847664030323571</v>
      </c>
    </row>
    <row r="3501" spans="1:8" x14ac:dyDescent="0.25">
      <c r="A3501" t="s">
        <v>338</v>
      </c>
      <c r="B3501" t="s">
        <v>116</v>
      </c>
      <c r="C3501" t="s">
        <v>116</v>
      </c>
      <c r="D3501" t="s">
        <v>127</v>
      </c>
      <c r="E3501" t="s">
        <v>365</v>
      </c>
      <c r="F3501" t="s">
        <v>348</v>
      </c>
      <c r="G3501">
        <v>15</v>
      </c>
      <c r="H3501" s="304">
        <v>0.3847664030323571</v>
      </c>
    </row>
    <row r="3502" spans="1:8" x14ac:dyDescent="0.25">
      <c r="A3502" t="s">
        <v>338</v>
      </c>
      <c r="B3502" t="s">
        <v>116</v>
      </c>
      <c r="C3502" t="s">
        <v>116</v>
      </c>
      <c r="D3502" t="s">
        <v>128</v>
      </c>
      <c r="E3502" t="s">
        <v>365</v>
      </c>
      <c r="F3502" t="s">
        <v>340</v>
      </c>
      <c r="G3502">
        <v>16</v>
      </c>
      <c r="H3502" s="304">
        <v>0.83195999999999992</v>
      </c>
    </row>
    <row r="3503" spans="1:8" x14ac:dyDescent="0.25">
      <c r="A3503" t="s">
        <v>338</v>
      </c>
      <c r="B3503" t="s">
        <v>116</v>
      </c>
      <c r="C3503" t="s">
        <v>116</v>
      </c>
      <c r="D3503" t="s">
        <v>128</v>
      </c>
      <c r="E3503" t="s">
        <v>365</v>
      </c>
      <c r="F3503" t="s">
        <v>341</v>
      </c>
      <c r="G3503">
        <v>16</v>
      </c>
      <c r="H3503" s="304">
        <v>0.13135449100000002</v>
      </c>
    </row>
    <row r="3504" spans="1:8" x14ac:dyDescent="0.25">
      <c r="A3504" t="s">
        <v>338</v>
      </c>
      <c r="B3504" t="s">
        <v>116</v>
      </c>
      <c r="C3504" t="s">
        <v>116</v>
      </c>
      <c r="D3504" t="s">
        <v>128</v>
      </c>
      <c r="E3504" t="s">
        <v>365</v>
      </c>
      <c r="F3504" t="s">
        <v>342</v>
      </c>
      <c r="G3504">
        <v>16</v>
      </c>
      <c r="H3504" s="304">
        <v>2.8349711E-2</v>
      </c>
    </row>
    <row r="3505" spans="1:8" x14ac:dyDescent="0.25">
      <c r="A3505" t="s">
        <v>338</v>
      </c>
      <c r="B3505" t="s">
        <v>116</v>
      </c>
      <c r="C3505" t="s">
        <v>116</v>
      </c>
      <c r="D3505" t="s">
        <v>128</v>
      </c>
      <c r="E3505" t="s">
        <v>365</v>
      </c>
      <c r="F3505" t="s">
        <v>343</v>
      </c>
      <c r="G3505">
        <v>16</v>
      </c>
      <c r="H3505" s="304">
        <v>0.93496478000000005</v>
      </c>
    </row>
    <row r="3506" spans="1:8" x14ac:dyDescent="0.25">
      <c r="A3506" t="s">
        <v>338</v>
      </c>
      <c r="B3506" t="s">
        <v>116</v>
      </c>
      <c r="C3506" t="s">
        <v>116</v>
      </c>
      <c r="D3506" t="s">
        <v>128</v>
      </c>
      <c r="E3506" t="s">
        <v>365</v>
      </c>
      <c r="F3506" t="s">
        <v>344</v>
      </c>
      <c r="G3506">
        <v>16</v>
      </c>
      <c r="H3506" s="304">
        <v>0.57843979118169875</v>
      </c>
    </row>
    <row r="3507" spans="1:8" x14ac:dyDescent="0.25">
      <c r="A3507" t="s">
        <v>338</v>
      </c>
      <c r="B3507" t="s">
        <v>116</v>
      </c>
      <c r="C3507" t="s">
        <v>116</v>
      </c>
      <c r="D3507" t="s">
        <v>128</v>
      </c>
      <c r="E3507" t="s">
        <v>365</v>
      </c>
      <c r="F3507" t="s">
        <v>345</v>
      </c>
      <c r="G3507">
        <v>16</v>
      </c>
      <c r="H3507" s="304">
        <v>0.51471325868716256</v>
      </c>
    </row>
    <row r="3508" spans="1:8" x14ac:dyDescent="0.25">
      <c r="A3508" t="s">
        <v>338</v>
      </c>
      <c r="B3508" t="s">
        <v>116</v>
      </c>
      <c r="C3508" t="s">
        <v>116</v>
      </c>
      <c r="D3508" t="s">
        <v>128</v>
      </c>
      <c r="E3508" t="s">
        <v>365</v>
      </c>
      <c r="F3508" t="s">
        <v>346</v>
      </c>
      <c r="G3508">
        <v>16</v>
      </c>
      <c r="H3508" s="304">
        <v>0.11</v>
      </c>
    </row>
    <row r="3509" spans="1:8" x14ac:dyDescent="0.25">
      <c r="A3509" t="s">
        <v>338</v>
      </c>
      <c r="B3509" t="s">
        <v>116</v>
      </c>
      <c r="C3509" t="s">
        <v>116</v>
      </c>
      <c r="D3509" t="s">
        <v>128</v>
      </c>
      <c r="E3509" t="s">
        <v>365</v>
      </c>
      <c r="F3509" t="s">
        <v>347</v>
      </c>
      <c r="G3509">
        <v>16</v>
      </c>
      <c r="H3509" s="304">
        <v>6.362837702998686E-2</v>
      </c>
    </row>
    <row r="3510" spans="1:8" x14ac:dyDescent="0.25">
      <c r="A3510" t="s">
        <v>338</v>
      </c>
      <c r="B3510" t="s">
        <v>116</v>
      </c>
      <c r="C3510" t="s">
        <v>116</v>
      </c>
      <c r="D3510" t="s">
        <v>128</v>
      </c>
      <c r="E3510" t="s">
        <v>365</v>
      </c>
      <c r="F3510" t="s">
        <v>348</v>
      </c>
      <c r="G3510">
        <v>16</v>
      </c>
      <c r="H3510" s="304">
        <v>5.6618458455587883E-2</v>
      </c>
    </row>
    <row r="3511" spans="1:8" x14ac:dyDescent="0.25">
      <c r="A3511" t="s">
        <v>338</v>
      </c>
      <c r="B3511" t="s">
        <v>116</v>
      </c>
      <c r="C3511" t="s">
        <v>116</v>
      </c>
      <c r="D3511" t="s">
        <v>129</v>
      </c>
      <c r="E3511" t="s">
        <v>365</v>
      </c>
      <c r="F3511" t="s">
        <v>340</v>
      </c>
      <c r="G3511">
        <v>17</v>
      </c>
      <c r="H3511" s="304">
        <v>6.8465199999999991</v>
      </c>
    </row>
    <row r="3512" spans="1:8" x14ac:dyDescent="0.25">
      <c r="A3512" t="s">
        <v>338</v>
      </c>
      <c r="B3512" t="s">
        <v>116</v>
      </c>
      <c r="C3512" t="s">
        <v>116</v>
      </c>
      <c r="D3512" t="s">
        <v>129</v>
      </c>
      <c r="E3512" t="s">
        <v>365</v>
      </c>
      <c r="F3512" t="s">
        <v>341</v>
      </c>
      <c r="G3512">
        <v>17</v>
      </c>
      <c r="H3512" s="304">
        <v>7.5842829E-2</v>
      </c>
    </row>
    <row r="3513" spans="1:8" x14ac:dyDescent="0.25">
      <c r="A3513" t="s">
        <v>338</v>
      </c>
      <c r="B3513" t="s">
        <v>116</v>
      </c>
      <c r="C3513" t="s">
        <v>116</v>
      </c>
      <c r="D3513" t="s">
        <v>129</v>
      </c>
      <c r="E3513" t="s">
        <v>365</v>
      </c>
      <c r="F3513" t="s">
        <v>342</v>
      </c>
      <c r="G3513">
        <v>17</v>
      </c>
      <c r="H3513" s="304">
        <v>0.23449893799999999</v>
      </c>
    </row>
    <row r="3514" spans="1:8" x14ac:dyDescent="0.25">
      <c r="A3514" t="s">
        <v>338</v>
      </c>
      <c r="B3514" t="s">
        <v>116</v>
      </c>
      <c r="C3514" t="s">
        <v>116</v>
      </c>
      <c r="D3514" t="s">
        <v>129</v>
      </c>
      <c r="E3514" t="s">
        <v>365</v>
      </c>
      <c r="F3514" t="s">
        <v>343</v>
      </c>
      <c r="G3514">
        <v>17</v>
      </c>
      <c r="H3514" s="304">
        <v>6.6878638909999992</v>
      </c>
    </row>
    <row r="3515" spans="1:8" x14ac:dyDescent="0.25">
      <c r="A3515" t="s">
        <v>338</v>
      </c>
      <c r="B3515" t="s">
        <v>116</v>
      </c>
      <c r="C3515" t="s">
        <v>116</v>
      </c>
      <c r="D3515" t="s">
        <v>129</v>
      </c>
      <c r="E3515" t="s">
        <v>365</v>
      </c>
      <c r="F3515" t="s">
        <v>344</v>
      </c>
      <c r="G3515">
        <v>17</v>
      </c>
      <c r="H3515" s="304">
        <v>4.4668217912901333</v>
      </c>
    </row>
    <row r="3516" spans="1:8" x14ac:dyDescent="0.25">
      <c r="A3516" t="s">
        <v>338</v>
      </c>
      <c r="B3516" t="s">
        <v>116</v>
      </c>
      <c r="C3516" t="s">
        <v>116</v>
      </c>
      <c r="D3516" t="s">
        <v>129</v>
      </c>
      <c r="E3516" t="s">
        <v>365</v>
      </c>
      <c r="F3516" t="s">
        <v>345</v>
      </c>
      <c r="G3516">
        <v>17</v>
      </c>
      <c r="H3516" s="304">
        <v>4.4668217912901333</v>
      </c>
    </row>
    <row r="3517" spans="1:8" x14ac:dyDescent="0.25">
      <c r="A3517" t="s">
        <v>338</v>
      </c>
      <c r="B3517" t="s">
        <v>116</v>
      </c>
      <c r="C3517" t="s">
        <v>116</v>
      </c>
      <c r="D3517" t="s">
        <v>129</v>
      </c>
      <c r="E3517" t="s">
        <v>365</v>
      </c>
      <c r="F3517" t="s">
        <v>346</v>
      </c>
      <c r="G3517">
        <v>17</v>
      </c>
      <c r="H3517" s="304">
        <v>0.11</v>
      </c>
    </row>
    <row r="3518" spans="1:8" x14ac:dyDescent="0.25">
      <c r="A3518" t="s">
        <v>338</v>
      </c>
      <c r="B3518" t="s">
        <v>116</v>
      </c>
      <c r="C3518" t="s">
        <v>116</v>
      </c>
      <c r="D3518" t="s">
        <v>129</v>
      </c>
      <c r="E3518" t="s">
        <v>365</v>
      </c>
      <c r="F3518" t="s">
        <v>347</v>
      </c>
      <c r="G3518">
        <v>17</v>
      </c>
      <c r="H3518" s="304">
        <v>0.49135039704191469</v>
      </c>
    </row>
    <row r="3519" spans="1:8" x14ac:dyDescent="0.25">
      <c r="A3519" t="s">
        <v>338</v>
      </c>
      <c r="B3519" t="s">
        <v>116</v>
      </c>
      <c r="C3519" t="s">
        <v>116</v>
      </c>
      <c r="D3519" t="s">
        <v>129</v>
      </c>
      <c r="E3519" t="s">
        <v>365</v>
      </c>
      <c r="F3519" t="s">
        <v>348</v>
      </c>
      <c r="G3519">
        <v>17</v>
      </c>
      <c r="H3519" s="304">
        <v>0.49135039704191469</v>
      </c>
    </row>
    <row r="3520" spans="1:8" x14ac:dyDescent="0.25">
      <c r="A3520" t="s">
        <v>338</v>
      </c>
      <c r="B3520" t="s">
        <v>116</v>
      </c>
      <c r="C3520" t="s">
        <v>116</v>
      </c>
      <c r="D3520" t="s">
        <v>130</v>
      </c>
      <c r="E3520" t="s">
        <v>365</v>
      </c>
      <c r="F3520" t="s">
        <v>340</v>
      </c>
      <c r="G3520">
        <v>18</v>
      </c>
      <c r="H3520" s="304">
        <v>12.926209999999998</v>
      </c>
    </row>
    <row r="3521" spans="1:8" x14ac:dyDescent="0.25">
      <c r="A3521" t="s">
        <v>338</v>
      </c>
      <c r="B3521" t="s">
        <v>116</v>
      </c>
      <c r="C3521" t="s">
        <v>116</v>
      </c>
      <c r="D3521" t="s">
        <v>130</v>
      </c>
      <c r="E3521" t="s">
        <v>365</v>
      </c>
      <c r="F3521" t="s">
        <v>341</v>
      </c>
      <c r="G3521">
        <v>18</v>
      </c>
      <c r="H3521" s="304">
        <v>2.8970900000000003E-4</v>
      </c>
    </row>
    <row r="3522" spans="1:8" x14ac:dyDescent="0.25">
      <c r="A3522" t="s">
        <v>338</v>
      </c>
      <c r="B3522" t="s">
        <v>116</v>
      </c>
      <c r="C3522" t="s">
        <v>116</v>
      </c>
      <c r="D3522" t="s">
        <v>130</v>
      </c>
      <c r="E3522" t="s">
        <v>365</v>
      </c>
      <c r="F3522" t="s">
        <v>342</v>
      </c>
      <c r="G3522">
        <v>18</v>
      </c>
      <c r="H3522" s="304">
        <v>1.189383E-3</v>
      </c>
    </row>
    <row r="3523" spans="1:8" x14ac:dyDescent="0.25">
      <c r="A3523" t="s">
        <v>338</v>
      </c>
      <c r="B3523" t="s">
        <v>116</v>
      </c>
      <c r="C3523" t="s">
        <v>116</v>
      </c>
      <c r="D3523" t="s">
        <v>130</v>
      </c>
      <c r="E3523" t="s">
        <v>365</v>
      </c>
      <c r="F3523" t="s">
        <v>343</v>
      </c>
      <c r="G3523">
        <v>18</v>
      </c>
      <c r="H3523" s="304">
        <v>12.925310325999998</v>
      </c>
    </row>
    <row r="3524" spans="1:8" x14ac:dyDescent="0.25">
      <c r="A3524" t="s">
        <v>338</v>
      </c>
      <c r="B3524" t="s">
        <v>116</v>
      </c>
      <c r="C3524" t="s">
        <v>116</v>
      </c>
      <c r="D3524" t="s">
        <v>130</v>
      </c>
      <c r="E3524" t="s">
        <v>365</v>
      </c>
      <c r="F3524" t="s">
        <v>344</v>
      </c>
      <c r="G3524">
        <v>18</v>
      </c>
      <c r="H3524" s="304">
        <v>11.299972997396001</v>
      </c>
    </row>
    <row r="3525" spans="1:8" x14ac:dyDescent="0.25">
      <c r="A3525" t="s">
        <v>338</v>
      </c>
      <c r="B3525" t="s">
        <v>116</v>
      </c>
      <c r="C3525" t="s">
        <v>116</v>
      </c>
      <c r="D3525" t="s">
        <v>130</v>
      </c>
      <c r="E3525" t="s">
        <v>365</v>
      </c>
      <c r="F3525" t="s">
        <v>345</v>
      </c>
      <c r="G3525">
        <v>18</v>
      </c>
      <c r="H3525" s="304">
        <v>11.299972997396001</v>
      </c>
    </row>
    <row r="3526" spans="1:8" x14ac:dyDescent="0.25">
      <c r="A3526" t="s">
        <v>338</v>
      </c>
      <c r="B3526" t="s">
        <v>116</v>
      </c>
      <c r="C3526" t="s">
        <v>116</v>
      </c>
      <c r="D3526" t="s">
        <v>130</v>
      </c>
      <c r="E3526" t="s">
        <v>365</v>
      </c>
      <c r="F3526" t="s">
        <v>346</v>
      </c>
      <c r="G3526">
        <v>18</v>
      </c>
      <c r="H3526" s="304">
        <v>0.11</v>
      </c>
    </row>
    <row r="3527" spans="1:8" x14ac:dyDescent="0.25">
      <c r="A3527" t="s">
        <v>338</v>
      </c>
      <c r="B3527" t="s">
        <v>116</v>
      </c>
      <c r="C3527" t="s">
        <v>116</v>
      </c>
      <c r="D3527" t="s">
        <v>130</v>
      </c>
      <c r="E3527" t="s">
        <v>365</v>
      </c>
      <c r="F3527" t="s">
        <v>347</v>
      </c>
      <c r="G3527">
        <v>18</v>
      </c>
      <c r="H3527" s="304">
        <v>1.2429970297135602</v>
      </c>
    </row>
    <row r="3528" spans="1:8" x14ac:dyDescent="0.25">
      <c r="A3528" t="s">
        <v>338</v>
      </c>
      <c r="B3528" t="s">
        <v>116</v>
      </c>
      <c r="C3528" t="s">
        <v>116</v>
      </c>
      <c r="D3528" t="s">
        <v>130</v>
      </c>
      <c r="E3528" t="s">
        <v>365</v>
      </c>
      <c r="F3528" t="s">
        <v>348</v>
      </c>
      <c r="G3528">
        <v>18</v>
      </c>
      <c r="H3528" s="304">
        <v>1.2429970297135602</v>
      </c>
    </row>
    <row r="3529" spans="1:8" x14ac:dyDescent="0.25">
      <c r="A3529" t="s">
        <v>338</v>
      </c>
      <c r="B3529" t="s">
        <v>116</v>
      </c>
      <c r="C3529" t="s">
        <v>116</v>
      </c>
      <c r="D3529" t="s">
        <v>251</v>
      </c>
      <c r="E3529" t="s">
        <v>365</v>
      </c>
      <c r="F3529" t="s">
        <v>340</v>
      </c>
      <c r="G3529">
        <v>19</v>
      </c>
      <c r="H3529" s="304">
        <v>3.7237566371020683</v>
      </c>
    </row>
    <row r="3530" spans="1:8" x14ac:dyDescent="0.25">
      <c r="A3530" t="s">
        <v>338</v>
      </c>
      <c r="B3530" t="s">
        <v>116</v>
      </c>
      <c r="C3530" t="s">
        <v>116</v>
      </c>
      <c r="D3530" t="s">
        <v>251</v>
      </c>
      <c r="E3530" t="s">
        <v>365</v>
      </c>
      <c r="F3530" t="s">
        <v>341</v>
      </c>
      <c r="G3530">
        <v>19</v>
      </c>
      <c r="H3530" s="304">
        <v>0.13884200599999999</v>
      </c>
    </row>
    <row r="3531" spans="1:8" x14ac:dyDescent="0.25">
      <c r="A3531" t="s">
        <v>338</v>
      </c>
      <c r="B3531" t="s">
        <v>116</v>
      </c>
      <c r="C3531" t="s">
        <v>116</v>
      </c>
      <c r="D3531" t="s">
        <v>251</v>
      </c>
      <c r="E3531" t="s">
        <v>365</v>
      </c>
      <c r="F3531" t="s">
        <v>342</v>
      </c>
      <c r="G3531">
        <v>19</v>
      </c>
      <c r="H3531" s="304">
        <v>1.8066988000000003E-2</v>
      </c>
    </row>
    <row r="3532" spans="1:8" x14ac:dyDescent="0.25">
      <c r="A3532" t="s">
        <v>338</v>
      </c>
      <c r="B3532" t="s">
        <v>116</v>
      </c>
      <c r="C3532" t="s">
        <v>116</v>
      </c>
      <c r="D3532" t="s">
        <v>251</v>
      </c>
      <c r="E3532" t="s">
        <v>365</v>
      </c>
      <c r="F3532" t="s">
        <v>343</v>
      </c>
      <c r="G3532">
        <v>19</v>
      </c>
      <c r="H3532" s="304">
        <v>3.8445316551020681</v>
      </c>
    </row>
    <row r="3533" spans="1:8" x14ac:dyDescent="0.25">
      <c r="A3533" t="s">
        <v>338</v>
      </c>
      <c r="B3533" t="s">
        <v>116</v>
      </c>
      <c r="C3533" t="s">
        <v>116</v>
      </c>
      <c r="D3533" t="s">
        <v>251</v>
      </c>
      <c r="E3533" t="s">
        <v>365</v>
      </c>
      <c r="F3533" t="s">
        <v>344</v>
      </c>
      <c r="G3533">
        <v>19</v>
      </c>
      <c r="H3533" s="304">
        <v>3.3030061961373898</v>
      </c>
    </row>
    <row r="3534" spans="1:8" x14ac:dyDescent="0.25">
      <c r="A3534" t="s">
        <v>338</v>
      </c>
      <c r="B3534" t="s">
        <v>116</v>
      </c>
      <c r="C3534" t="s">
        <v>116</v>
      </c>
      <c r="D3534" t="s">
        <v>251</v>
      </c>
      <c r="E3534" t="s">
        <v>365</v>
      </c>
      <c r="F3534" t="s">
        <v>345</v>
      </c>
      <c r="G3534">
        <v>19</v>
      </c>
      <c r="H3534" s="304">
        <v>3.1992430674704173</v>
      </c>
    </row>
    <row r="3535" spans="1:8" x14ac:dyDescent="0.25">
      <c r="A3535" t="s">
        <v>338</v>
      </c>
      <c r="B3535" t="s">
        <v>116</v>
      </c>
      <c r="C3535" t="s">
        <v>116</v>
      </c>
      <c r="D3535" t="s">
        <v>251</v>
      </c>
      <c r="E3535" t="s">
        <v>365</v>
      </c>
      <c r="F3535" t="s">
        <v>346</v>
      </c>
      <c r="G3535">
        <v>19</v>
      </c>
      <c r="H3535" s="304">
        <v>0.11</v>
      </c>
    </row>
    <row r="3536" spans="1:8" x14ac:dyDescent="0.25">
      <c r="A3536" t="s">
        <v>338</v>
      </c>
      <c r="B3536" t="s">
        <v>116</v>
      </c>
      <c r="C3536" t="s">
        <v>116</v>
      </c>
      <c r="D3536" t="s">
        <v>251</v>
      </c>
      <c r="E3536" t="s">
        <v>365</v>
      </c>
      <c r="F3536" t="s">
        <v>347</v>
      </c>
      <c r="G3536">
        <v>19</v>
      </c>
      <c r="H3536" s="304">
        <v>0.36333068157511289</v>
      </c>
    </row>
    <row r="3537" spans="1:8" x14ac:dyDescent="0.25">
      <c r="A3537" t="s">
        <v>338</v>
      </c>
      <c r="B3537" t="s">
        <v>116</v>
      </c>
      <c r="C3537" t="s">
        <v>116</v>
      </c>
      <c r="D3537" t="s">
        <v>251</v>
      </c>
      <c r="E3537" t="s">
        <v>365</v>
      </c>
      <c r="F3537" t="s">
        <v>348</v>
      </c>
      <c r="G3537">
        <v>19</v>
      </c>
      <c r="H3537" s="304">
        <v>0.3519167374217459</v>
      </c>
    </row>
    <row r="3538" spans="1:8" x14ac:dyDescent="0.25">
      <c r="A3538" t="s">
        <v>338</v>
      </c>
      <c r="B3538" t="s">
        <v>132</v>
      </c>
      <c r="C3538" t="s">
        <v>132</v>
      </c>
      <c r="D3538" t="s">
        <v>22</v>
      </c>
      <c r="E3538" t="s">
        <v>365</v>
      </c>
      <c r="F3538" t="s">
        <v>340</v>
      </c>
      <c r="G3538">
        <v>23</v>
      </c>
      <c r="H3538" s="304">
        <v>1.84148</v>
      </c>
    </row>
    <row r="3539" spans="1:8" x14ac:dyDescent="0.25">
      <c r="A3539" t="s">
        <v>338</v>
      </c>
      <c r="B3539" t="s">
        <v>132</v>
      </c>
      <c r="C3539" t="s">
        <v>132</v>
      </c>
      <c r="D3539" t="s">
        <v>22</v>
      </c>
      <c r="E3539" t="s">
        <v>365</v>
      </c>
      <c r="F3539" t="s">
        <v>341</v>
      </c>
      <c r="G3539">
        <v>23</v>
      </c>
      <c r="H3539" s="304">
        <v>12.403726085000001</v>
      </c>
    </row>
    <row r="3540" spans="1:8" x14ac:dyDescent="0.25">
      <c r="A3540" t="s">
        <v>338</v>
      </c>
      <c r="B3540" t="s">
        <v>132</v>
      </c>
      <c r="C3540" t="s">
        <v>132</v>
      </c>
      <c r="D3540" t="s">
        <v>22</v>
      </c>
      <c r="E3540" t="s">
        <v>365</v>
      </c>
      <c r="F3540" t="s">
        <v>342</v>
      </c>
      <c r="G3540">
        <v>23</v>
      </c>
      <c r="H3540" s="304">
        <v>0.13694518</v>
      </c>
    </row>
    <row r="3541" spans="1:8" x14ac:dyDescent="0.25">
      <c r="A3541" t="s">
        <v>338</v>
      </c>
      <c r="B3541" t="s">
        <v>132</v>
      </c>
      <c r="C3541" t="s">
        <v>132</v>
      </c>
      <c r="D3541" t="s">
        <v>22</v>
      </c>
      <c r="E3541" t="s">
        <v>365</v>
      </c>
      <c r="F3541" t="s">
        <v>343</v>
      </c>
      <c r="G3541">
        <v>23</v>
      </c>
      <c r="H3541" s="304">
        <v>14.108260905000002</v>
      </c>
    </row>
    <row r="3542" spans="1:8" x14ac:dyDescent="0.25">
      <c r="A3542" t="s">
        <v>338</v>
      </c>
      <c r="B3542" t="s">
        <v>132</v>
      </c>
      <c r="C3542" t="s">
        <v>132</v>
      </c>
      <c r="D3542" t="s">
        <v>22</v>
      </c>
      <c r="E3542" t="s">
        <v>365</v>
      </c>
      <c r="F3542" t="s">
        <v>344</v>
      </c>
      <c r="G3542">
        <v>23</v>
      </c>
      <c r="H3542" s="304">
        <v>1.2</v>
      </c>
    </row>
    <row r="3543" spans="1:8" x14ac:dyDescent="0.25">
      <c r="A3543" t="s">
        <v>338</v>
      </c>
      <c r="B3543" t="s">
        <v>132</v>
      </c>
      <c r="C3543" t="s">
        <v>132</v>
      </c>
      <c r="D3543" t="s">
        <v>22</v>
      </c>
      <c r="E3543" t="s">
        <v>365</v>
      </c>
      <c r="F3543" t="s">
        <v>345</v>
      </c>
      <c r="G3543">
        <v>23</v>
      </c>
      <c r="H3543" s="304">
        <v>1.2</v>
      </c>
    </row>
    <row r="3544" spans="1:8" x14ac:dyDescent="0.25">
      <c r="A3544" t="s">
        <v>338</v>
      </c>
      <c r="B3544" t="s">
        <v>132</v>
      </c>
      <c r="C3544" t="s">
        <v>132</v>
      </c>
      <c r="D3544" t="s">
        <v>22</v>
      </c>
      <c r="E3544" t="s">
        <v>365</v>
      </c>
      <c r="F3544" t="s">
        <v>346</v>
      </c>
      <c r="G3544">
        <v>23</v>
      </c>
      <c r="H3544" s="304">
        <v>0.33</v>
      </c>
    </row>
    <row r="3545" spans="1:8" x14ac:dyDescent="0.25">
      <c r="A3545" t="s">
        <v>338</v>
      </c>
      <c r="B3545" t="s">
        <v>132</v>
      </c>
      <c r="C3545" t="s">
        <v>132</v>
      </c>
      <c r="D3545" t="s">
        <v>22</v>
      </c>
      <c r="E3545" t="s">
        <v>365</v>
      </c>
      <c r="F3545" t="s">
        <v>347</v>
      </c>
      <c r="G3545">
        <v>23</v>
      </c>
      <c r="H3545" s="304">
        <v>0.39600000000000002</v>
      </c>
    </row>
    <row r="3546" spans="1:8" x14ac:dyDescent="0.25">
      <c r="A3546" t="s">
        <v>338</v>
      </c>
      <c r="B3546" t="s">
        <v>132</v>
      </c>
      <c r="C3546" t="s">
        <v>132</v>
      </c>
      <c r="D3546" t="s">
        <v>22</v>
      </c>
      <c r="E3546" t="s">
        <v>365</v>
      </c>
      <c r="F3546" t="s">
        <v>348</v>
      </c>
      <c r="G3546">
        <v>23</v>
      </c>
      <c r="H3546" s="304">
        <v>0.39600000000000002</v>
      </c>
    </row>
    <row r="3547" spans="1:8" x14ac:dyDescent="0.25">
      <c r="A3547" t="s">
        <v>338</v>
      </c>
      <c r="B3547" t="s">
        <v>132</v>
      </c>
      <c r="C3547" t="s">
        <v>132</v>
      </c>
      <c r="D3547" t="s">
        <v>23</v>
      </c>
      <c r="E3547" t="s">
        <v>365</v>
      </c>
      <c r="F3547" t="s">
        <v>340</v>
      </c>
      <c r="G3547">
        <v>24</v>
      </c>
      <c r="H3547" s="304">
        <v>21.82133</v>
      </c>
    </row>
    <row r="3548" spans="1:8" x14ac:dyDescent="0.25">
      <c r="A3548" t="s">
        <v>338</v>
      </c>
      <c r="B3548" t="s">
        <v>132</v>
      </c>
      <c r="C3548" t="s">
        <v>132</v>
      </c>
      <c r="D3548" t="s">
        <v>23</v>
      </c>
      <c r="E3548" t="s">
        <v>365</v>
      </c>
      <c r="F3548" t="s">
        <v>341</v>
      </c>
      <c r="G3548">
        <v>24</v>
      </c>
      <c r="H3548" s="304">
        <v>2.6108814170000003</v>
      </c>
    </row>
    <row r="3549" spans="1:8" x14ac:dyDescent="0.25">
      <c r="A3549" t="s">
        <v>338</v>
      </c>
      <c r="B3549" t="s">
        <v>132</v>
      </c>
      <c r="C3549" t="s">
        <v>132</v>
      </c>
      <c r="D3549" t="s">
        <v>23</v>
      </c>
      <c r="E3549" t="s">
        <v>365</v>
      </c>
      <c r="F3549" t="s">
        <v>342</v>
      </c>
      <c r="G3549">
        <v>24</v>
      </c>
      <c r="H3549" s="304">
        <v>0.5970725600000002</v>
      </c>
    </row>
    <row r="3550" spans="1:8" x14ac:dyDescent="0.25">
      <c r="A3550" t="s">
        <v>338</v>
      </c>
      <c r="B3550" t="s">
        <v>132</v>
      </c>
      <c r="C3550" t="s">
        <v>132</v>
      </c>
      <c r="D3550" t="s">
        <v>23</v>
      </c>
      <c r="E3550" t="s">
        <v>365</v>
      </c>
      <c r="F3550" t="s">
        <v>343</v>
      </c>
      <c r="G3550">
        <v>24</v>
      </c>
      <c r="H3550" s="304">
        <v>23.835138857</v>
      </c>
    </row>
    <row r="3551" spans="1:8" x14ac:dyDescent="0.25">
      <c r="A3551" t="s">
        <v>338</v>
      </c>
      <c r="B3551" t="s">
        <v>132</v>
      </c>
      <c r="C3551" t="s">
        <v>132</v>
      </c>
      <c r="D3551" t="s">
        <v>23</v>
      </c>
      <c r="E3551" t="s">
        <v>365</v>
      </c>
      <c r="F3551" t="s">
        <v>344</v>
      </c>
      <c r="G3551">
        <v>24</v>
      </c>
      <c r="H3551" s="304">
        <v>0.2182133</v>
      </c>
    </row>
    <row r="3552" spans="1:8" x14ac:dyDescent="0.25">
      <c r="A3552" t="s">
        <v>338</v>
      </c>
      <c r="B3552" t="s">
        <v>132</v>
      </c>
      <c r="C3552" t="s">
        <v>132</v>
      </c>
      <c r="D3552" t="s">
        <v>23</v>
      </c>
      <c r="E3552" t="s">
        <v>365</v>
      </c>
      <c r="F3552" t="s">
        <v>345</v>
      </c>
      <c r="G3552">
        <v>24</v>
      </c>
      <c r="H3552" s="304">
        <v>0.2182133</v>
      </c>
    </row>
    <row r="3553" spans="1:8" x14ac:dyDescent="0.25">
      <c r="A3553" t="s">
        <v>338</v>
      </c>
      <c r="B3553" t="s">
        <v>132</v>
      </c>
      <c r="C3553" t="s">
        <v>132</v>
      </c>
      <c r="D3553" t="s">
        <v>23</v>
      </c>
      <c r="E3553" t="s">
        <v>365</v>
      </c>
      <c r="F3553" t="s">
        <v>346</v>
      </c>
      <c r="G3553">
        <v>24</v>
      </c>
      <c r="H3553" s="304">
        <v>0.18809999999999999</v>
      </c>
    </row>
    <row r="3554" spans="1:8" x14ac:dyDescent="0.25">
      <c r="A3554" t="s">
        <v>338</v>
      </c>
      <c r="B3554" t="s">
        <v>132</v>
      </c>
      <c r="C3554" t="s">
        <v>132</v>
      </c>
      <c r="D3554" t="s">
        <v>23</v>
      </c>
      <c r="E3554" t="s">
        <v>365</v>
      </c>
      <c r="F3554" t="s">
        <v>347</v>
      </c>
      <c r="G3554">
        <v>24</v>
      </c>
      <c r="H3554" s="304">
        <v>4.1045921729999997E-2</v>
      </c>
    </row>
    <row r="3555" spans="1:8" x14ac:dyDescent="0.25">
      <c r="A3555" t="s">
        <v>338</v>
      </c>
      <c r="B3555" t="s">
        <v>132</v>
      </c>
      <c r="C3555" t="s">
        <v>132</v>
      </c>
      <c r="D3555" t="s">
        <v>23</v>
      </c>
      <c r="E3555" t="s">
        <v>365</v>
      </c>
      <c r="F3555" t="s">
        <v>348</v>
      </c>
      <c r="G3555">
        <v>24</v>
      </c>
      <c r="H3555" s="304">
        <v>4.1045921729999997E-2</v>
      </c>
    </row>
    <row r="3556" spans="1:8" x14ac:dyDescent="0.25">
      <c r="A3556" t="s">
        <v>338</v>
      </c>
      <c r="B3556" t="s">
        <v>132</v>
      </c>
      <c r="C3556" t="s">
        <v>132</v>
      </c>
      <c r="D3556" t="s">
        <v>24</v>
      </c>
      <c r="E3556" t="s">
        <v>365</v>
      </c>
      <c r="F3556" t="s">
        <v>340</v>
      </c>
      <c r="G3556">
        <v>25</v>
      </c>
      <c r="H3556" s="304">
        <v>9.299310000000002</v>
      </c>
    </row>
    <row r="3557" spans="1:8" x14ac:dyDescent="0.25">
      <c r="A3557" t="s">
        <v>338</v>
      </c>
      <c r="B3557" t="s">
        <v>132</v>
      </c>
      <c r="C3557" t="s">
        <v>132</v>
      </c>
      <c r="D3557" t="s">
        <v>24</v>
      </c>
      <c r="E3557" t="s">
        <v>365</v>
      </c>
      <c r="F3557" t="s">
        <v>341</v>
      </c>
      <c r="G3557">
        <v>25</v>
      </c>
      <c r="H3557" s="304">
        <v>0.25453247400000001</v>
      </c>
    </row>
    <row r="3558" spans="1:8" x14ac:dyDescent="0.25">
      <c r="A3558" t="s">
        <v>338</v>
      </c>
      <c r="B3558" t="s">
        <v>132</v>
      </c>
      <c r="C3558" t="s">
        <v>132</v>
      </c>
      <c r="D3558" t="s">
        <v>24</v>
      </c>
      <c r="E3558" t="s">
        <v>365</v>
      </c>
      <c r="F3558" t="s">
        <v>342</v>
      </c>
      <c r="G3558">
        <v>25</v>
      </c>
      <c r="H3558" s="304">
        <v>0.62277402300000007</v>
      </c>
    </row>
    <row r="3559" spans="1:8" x14ac:dyDescent="0.25">
      <c r="A3559" t="s">
        <v>338</v>
      </c>
      <c r="B3559" t="s">
        <v>132</v>
      </c>
      <c r="C3559" t="s">
        <v>132</v>
      </c>
      <c r="D3559" t="s">
        <v>24</v>
      </c>
      <c r="E3559" t="s">
        <v>365</v>
      </c>
      <c r="F3559" t="s">
        <v>343</v>
      </c>
      <c r="G3559">
        <v>25</v>
      </c>
      <c r="H3559" s="304">
        <v>8.9310684510000016</v>
      </c>
    </row>
    <row r="3560" spans="1:8" x14ac:dyDescent="0.25">
      <c r="A3560" t="s">
        <v>338</v>
      </c>
      <c r="B3560" t="s">
        <v>132</v>
      </c>
      <c r="C3560" t="s">
        <v>132</v>
      </c>
      <c r="D3560" t="s">
        <v>24</v>
      </c>
      <c r="E3560" t="s">
        <v>365</v>
      </c>
      <c r="F3560" t="s">
        <v>344</v>
      </c>
      <c r="G3560">
        <v>25</v>
      </c>
      <c r="H3560" s="304">
        <v>0.18598620000000005</v>
      </c>
    </row>
    <row r="3561" spans="1:8" x14ac:dyDescent="0.25">
      <c r="A3561" t="s">
        <v>338</v>
      </c>
      <c r="B3561" t="s">
        <v>132</v>
      </c>
      <c r="C3561" t="s">
        <v>132</v>
      </c>
      <c r="D3561" t="s">
        <v>24</v>
      </c>
      <c r="E3561" t="s">
        <v>365</v>
      </c>
      <c r="F3561" t="s">
        <v>345</v>
      </c>
      <c r="G3561">
        <v>25</v>
      </c>
      <c r="H3561" s="304">
        <v>0.18598620000000005</v>
      </c>
    </row>
    <row r="3562" spans="1:8" x14ac:dyDescent="0.25">
      <c r="A3562" t="s">
        <v>338</v>
      </c>
      <c r="B3562" t="s">
        <v>132</v>
      </c>
      <c r="C3562" t="s">
        <v>132</v>
      </c>
      <c r="D3562" t="s">
        <v>24</v>
      </c>
      <c r="E3562" t="s">
        <v>365</v>
      </c>
      <c r="F3562" t="s">
        <v>346</v>
      </c>
      <c r="G3562">
        <v>25</v>
      </c>
      <c r="H3562" s="304">
        <v>0.14799999999999999</v>
      </c>
    </row>
    <row r="3563" spans="1:8" x14ac:dyDescent="0.25">
      <c r="A3563" t="s">
        <v>338</v>
      </c>
      <c r="B3563" t="s">
        <v>132</v>
      </c>
      <c r="C3563" t="s">
        <v>132</v>
      </c>
      <c r="D3563" t="s">
        <v>24</v>
      </c>
      <c r="E3563" t="s">
        <v>365</v>
      </c>
      <c r="F3563" t="s">
        <v>347</v>
      </c>
      <c r="G3563">
        <v>25</v>
      </c>
      <c r="H3563" s="304">
        <v>2.7525957600000005E-2</v>
      </c>
    </row>
    <row r="3564" spans="1:8" x14ac:dyDescent="0.25">
      <c r="A3564" t="s">
        <v>338</v>
      </c>
      <c r="B3564" t="s">
        <v>132</v>
      </c>
      <c r="C3564" t="s">
        <v>132</v>
      </c>
      <c r="D3564" t="s">
        <v>24</v>
      </c>
      <c r="E3564" t="s">
        <v>365</v>
      </c>
      <c r="F3564" t="s">
        <v>348</v>
      </c>
      <c r="G3564">
        <v>25</v>
      </c>
      <c r="H3564" s="304">
        <v>2.7525957600000005E-2</v>
      </c>
    </row>
    <row r="3565" spans="1:8" x14ac:dyDescent="0.25">
      <c r="A3565" t="s">
        <v>338</v>
      </c>
      <c r="B3565" t="s">
        <v>349</v>
      </c>
      <c r="C3565" t="s">
        <v>349</v>
      </c>
      <c r="D3565" t="s">
        <v>87</v>
      </c>
      <c r="E3565" t="s">
        <v>365</v>
      </c>
      <c r="F3565" t="s">
        <v>340</v>
      </c>
      <c r="G3565">
        <v>29</v>
      </c>
      <c r="H3565" s="304">
        <v>1.2667699999999997</v>
      </c>
    </row>
    <row r="3566" spans="1:8" x14ac:dyDescent="0.25">
      <c r="A3566" t="s">
        <v>338</v>
      </c>
      <c r="B3566" t="s">
        <v>349</v>
      </c>
      <c r="C3566" t="s">
        <v>349</v>
      </c>
      <c r="D3566" t="s">
        <v>87</v>
      </c>
      <c r="E3566" t="s">
        <v>365</v>
      </c>
      <c r="F3566" t="s">
        <v>341</v>
      </c>
      <c r="G3566">
        <v>29</v>
      </c>
      <c r="H3566" s="304">
        <v>0.15706675299999998</v>
      </c>
    </row>
    <row r="3567" spans="1:8" x14ac:dyDescent="0.25">
      <c r="A3567" t="s">
        <v>338</v>
      </c>
      <c r="B3567" t="s">
        <v>349</v>
      </c>
      <c r="C3567" t="s">
        <v>349</v>
      </c>
      <c r="D3567" t="s">
        <v>87</v>
      </c>
      <c r="E3567" t="s">
        <v>365</v>
      </c>
      <c r="F3567" t="s">
        <v>342</v>
      </c>
      <c r="G3567">
        <v>29</v>
      </c>
      <c r="H3567" s="304">
        <v>0.10362365599999998</v>
      </c>
    </row>
    <row r="3568" spans="1:8" x14ac:dyDescent="0.25">
      <c r="A3568" t="s">
        <v>338</v>
      </c>
      <c r="B3568" t="s">
        <v>349</v>
      </c>
      <c r="C3568" t="s">
        <v>349</v>
      </c>
      <c r="D3568" t="s">
        <v>87</v>
      </c>
      <c r="E3568" t="s">
        <v>365</v>
      </c>
      <c r="F3568" t="s">
        <v>343</v>
      </c>
      <c r="G3568">
        <v>29</v>
      </c>
      <c r="H3568" s="304">
        <v>1.3202130969999999</v>
      </c>
    </row>
    <row r="3569" spans="1:8" x14ac:dyDescent="0.25">
      <c r="A3569" t="s">
        <v>338</v>
      </c>
      <c r="B3569" t="s">
        <v>349</v>
      </c>
      <c r="C3569" t="s">
        <v>349</v>
      </c>
      <c r="D3569" t="s">
        <v>87</v>
      </c>
      <c r="E3569" t="s">
        <v>365</v>
      </c>
      <c r="F3569" t="s">
        <v>344</v>
      </c>
      <c r="G3569">
        <v>29</v>
      </c>
      <c r="H3569" s="304">
        <v>0.76887184661999997</v>
      </c>
    </row>
    <row r="3570" spans="1:8" x14ac:dyDescent="0.25">
      <c r="A3570" t="s">
        <v>338</v>
      </c>
      <c r="B3570" t="s">
        <v>349</v>
      </c>
      <c r="C3570" t="s">
        <v>349</v>
      </c>
      <c r="D3570" t="s">
        <v>87</v>
      </c>
      <c r="E3570" t="s">
        <v>365</v>
      </c>
      <c r="F3570" t="s">
        <v>345</v>
      </c>
      <c r="G3570">
        <v>29</v>
      </c>
      <c r="H3570" s="304">
        <v>0.73774740710879128</v>
      </c>
    </row>
    <row r="3571" spans="1:8" x14ac:dyDescent="0.25">
      <c r="A3571" t="s">
        <v>338</v>
      </c>
      <c r="B3571" t="s">
        <v>349</v>
      </c>
      <c r="C3571" t="s">
        <v>349</v>
      </c>
      <c r="D3571" t="s">
        <v>87</v>
      </c>
      <c r="E3571" t="s">
        <v>365</v>
      </c>
      <c r="F3571" t="s">
        <v>346</v>
      </c>
      <c r="G3571">
        <v>29</v>
      </c>
      <c r="H3571" s="304">
        <v>0.22500000000000001</v>
      </c>
    </row>
    <row r="3572" spans="1:8" x14ac:dyDescent="0.25">
      <c r="A3572" t="s">
        <v>338</v>
      </c>
      <c r="B3572" t="s">
        <v>349</v>
      </c>
      <c r="C3572" t="s">
        <v>349</v>
      </c>
      <c r="D3572" t="s">
        <v>87</v>
      </c>
      <c r="E3572" t="s">
        <v>365</v>
      </c>
      <c r="F3572" t="s">
        <v>347</v>
      </c>
      <c r="G3572">
        <v>29</v>
      </c>
      <c r="H3572" s="304">
        <v>0.1729961654895</v>
      </c>
    </row>
    <row r="3573" spans="1:8" x14ac:dyDescent="0.25">
      <c r="A3573" t="s">
        <v>338</v>
      </c>
      <c r="B3573" t="s">
        <v>349</v>
      </c>
      <c r="C3573" t="s">
        <v>349</v>
      </c>
      <c r="D3573" t="s">
        <v>87</v>
      </c>
      <c r="E3573" t="s">
        <v>365</v>
      </c>
      <c r="F3573" t="s">
        <v>348</v>
      </c>
      <c r="G3573">
        <v>29</v>
      </c>
      <c r="H3573" s="304">
        <v>0.16599316659947805</v>
      </c>
    </row>
    <row r="3574" spans="1:8" x14ac:dyDescent="0.25">
      <c r="A3574" t="s">
        <v>338</v>
      </c>
      <c r="B3574" t="s">
        <v>349</v>
      </c>
      <c r="C3574" t="s">
        <v>349</v>
      </c>
      <c r="D3574" t="s">
        <v>27</v>
      </c>
      <c r="E3574" t="s">
        <v>365</v>
      </c>
      <c r="F3574" t="s">
        <v>340</v>
      </c>
      <c r="G3574">
        <v>30</v>
      </c>
      <c r="H3574" s="304">
        <v>0.79602000000000006</v>
      </c>
    </row>
    <row r="3575" spans="1:8" x14ac:dyDescent="0.25">
      <c r="A3575" t="s">
        <v>338</v>
      </c>
      <c r="B3575" t="s">
        <v>349</v>
      </c>
      <c r="C3575" t="s">
        <v>349</v>
      </c>
      <c r="D3575" t="s">
        <v>27</v>
      </c>
      <c r="E3575" t="s">
        <v>365</v>
      </c>
      <c r="F3575" t="s">
        <v>341</v>
      </c>
      <c r="G3575">
        <v>30</v>
      </c>
      <c r="H3575" s="304">
        <v>1.5176505999999999E-2</v>
      </c>
    </row>
    <row r="3576" spans="1:8" x14ac:dyDescent="0.25">
      <c r="A3576" t="s">
        <v>338</v>
      </c>
      <c r="B3576" t="s">
        <v>349</v>
      </c>
      <c r="C3576" t="s">
        <v>349</v>
      </c>
      <c r="D3576" t="s">
        <v>27</v>
      </c>
      <c r="E3576" t="s">
        <v>365</v>
      </c>
      <c r="F3576" t="s">
        <v>342</v>
      </c>
      <c r="G3576">
        <v>30</v>
      </c>
      <c r="H3576" s="304">
        <v>0.13740068699999997</v>
      </c>
    </row>
    <row r="3577" spans="1:8" x14ac:dyDescent="0.25">
      <c r="A3577" t="s">
        <v>338</v>
      </c>
      <c r="B3577" t="s">
        <v>349</v>
      </c>
      <c r="C3577" t="s">
        <v>349</v>
      </c>
      <c r="D3577" t="s">
        <v>27</v>
      </c>
      <c r="E3577" t="s">
        <v>365</v>
      </c>
      <c r="F3577" t="s">
        <v>343</v>
      </c>
      <c r="G3577">
        <v>30</v>
      </c>
      <c r="H3577" s="304">
        <v>0.67379581900000018</v>
      </c>
    </row>
    <row r="3578" spans="1:8" x14ac:dyDescent="0.25">
      <c r="A3578" t="s">
        <v>338</v>
      </c>
      <c r="B3578" t="s">
        <v>349</v>
      </c>
      <c r="C3578" t="s">
        <v>349</v>
      </c>
      <c r="D3578" t="s">
        <v>27</v>
      </c>
      <c r="E3578" t="s">
        <v>365</v>
      </c>
      <c r="F3578" t="s">
        <v>344</v>
      </c>
      <c r="G3578">
        <v>30</v>
      </c>
      <c r="H3578" s="304">
        <v>0.53538969396000002</v>
      </c>
    </row>
    <row r="3579" spans="1:8" x14ac:dyDescent="0.25">
      <c r="A3579" t="s">
        <v>338</v>
      </c>
      <c r="B3579" t="s">
        <v>349</v>
      </c>
      <c r="C3579" t="s">
        <v>349</v>
      </c>
      <c r="D3579" t="s">
        <v>27</v>
      </c>
      <c r="E3579" t="s">
        <v>365</v>
      </c>
      <c r="F3579" t="s">
        <v>345</v>
      </c>
      <c r="G3579">
        <v>30</v>
      </c>
      <c r="H3579" s="304">
        <v>0.53538969396000002</v>
      </c>
    </row>
    <row r="3580" spans="1:8" x14ac:dyDescent="0.25">
      <c r="A3580" t="s">
        <v>338</v>
      </c>
      <c r="B3580" t="s">
        <v>349</v>
      </c>
      <c r="C3580" t="s">
        <v>349</v>
      </c>
      <c r="D3580" t="s">
        <v>27</v>
      </c>
      <c r="E3580" t="s">
        <v>365</v>
      </c>
      <c r="F3580" t="s">
        <v>346</v>
      </c>
      <c r="G3580">
        <v>30</v>
      </c>
      <c r="H3580" s="304">
        <v>0.26</v>
      </c>
    </row>
    <row r="3581" spans="1:8" x14ac:dyDescent="0.25">
      <c r="A3581" t="s">
        <v>338</v>
      </c>
      <c r="B3581" t="s">
        <v>349</v>
      </c>
      <c r="C3581" t="s">
        <v>349</v>
      </c>
      <c r="D3581" t="s">
        <v>27</v>
      </c>
      <c r="E3581" t="s">
        <v>365</v>
      </c>
      <c r="F3581" t="s">
        <v>347</v>
      </c>
      <c r="G3581">
        <v>30</v>
      </c>
      <c r="H3581" s="304">
        <v>0.13920132042960001</v>
      </c>
    </row>
    <row r="3582" spans="1:8" x14ac:dyDescent="0.25">
      <c r="A3582" t="s">
        <v>338</v>
      </c>
      <c r="B3582" t="s">
        <v>349</v>
      </c>
      <c r="C3582" t="s">
        <v>349</v>
      </c>
      <c r="D3582" t="s">
        <v>27</v>
      </c>
      <c r="E3582" t="s">
        <v>365</v>
      </c>
      <c r="F3582" t="s">
        <v>348</v>
      </c>
      <c r="G3582">
        <v>30</v>
      </c>
      <c r="H3582" s="304">
        <v>0.13920132042960001</v>
      </c>
    </row>
    <row r="3583" spans="1:8" x14ac:dyDescent="0.25">
      <c r="A3583" t="s">
        <v>338</v>
      </c>
      <c r="B3583" t="s">
        <v>349</v>
      </c>
      <c r="C3583" t="s">
        <v>349</v>
      </c>
      <c r="D3583" t="s">
        <v>28</v>
      </c>
      <c r="E3583" t="s">
        <v>365</v>
      </c>
      <c r="F3583" t="s">
        <v>340</v>
      </c>
      <c r="G3583">
        <v>31</v>
      </c>
      <c r="H3583" s="304">
        <v>0.20946000000000001</v>
      </c>
    </row>
    <row r="3584" spans="1:8" x14ac:dyDescent="0.25">
      <c r="A3584" t="s">
        <v>338</v>
      </c>
      <c r="B3584" t="s">
        <v>349</v>
      </c>
      <c r="C3584" t="s">
        <v>349</v>
      </c>
      <c r="D3584" t="s">
        <v>28</v>
      </c>
      <c r="E3584" t="s">
        <v>365</v>
      </c>
      <c r="F3584" t="s">
        <v>341</v>
      </c>
      <c r="G3584">
        <v>31</v>
      </c>
      <c r="H3584" s="304">
        <v>7.3481091000000026E-2</v>
      </c>
    </row>
    <row r="3585" spans="1:8" x14ac:dyDescent="0.25">
      <c r="A3585" t="s">
        <v>338</v>
      </c>
      <c r="B3585" t="s">
        <v>349</v>
      </c>
      <c r="C3585" t="s">
        <v>349</v>
      </c>
      <c r="D3585" t="s">
        <v>28</v>
      </c>
      <c r="E3585" t="s">
        <v>365</v>
      </c>
      <c r="F3585" t="s">
        <v>342</v>
      </c>
      <c r="G3585">
        <v>31</v>
      </c>
      <c r="H3585" s="304">
        <v>2.4021099999999999E-4</v>
      </c>
    </row>
    <row r="3586" spans="1:8" x14ac:dyDescent="0.25">
      <c r="A3586" t="s">
        <v>338</v>
      </c>
      <c r="B3586" t="s">
        <v>349</v>
      </c>
      <c r="C3586" t="s">
        <v>349</v>
      </c>
      <c r="D3586" t="s">
        <v>28</v>
      </c>
      <c r="E3586" t="s">
        <v>365</v>
      </c>
      <c r="F3586" t="s">
        <v>343</v>
      </c>
      <c r="G3586">
        <v>31</v>
      </c>
      <c r="H3586" s="304">
        <v>0.28270088000000004</v>
      </c>
    </row>
    <row r="3587" spans="1:8" x14ac:dyDescent="0.25">
      <c r="A3587" t="s">
        <v>338</v>
      </c>
      <c r="B3587" t="s">
        <v>349</v>
      </c>
      <c r="C3587" t="s">
        <v>349</v>
      </c>
      <c r="D3587" t="s">
        <v>28</v>
      </c>
      <c r="E3587" t="s">
        <v>365</v>
      </c>
      <c r="F3587" t="s">
        <v>344</v>
      </c>
      <c r="G3587">
        <v>31</v>
      </c>
      <c r="H3587" s="304">
        <v>0.28011168009000004</v>
      </c>
    </row>
    <row r="3588" spans="1:8" x14ac:dyDescent="0.25">
      <c r="A3588" t="s">
        <v>338</v>
      </c>
      <c r="B3588" t="s">
        <v>349</v>
      </c>
      <c r="C3588" t="s">
        <v>349</v>
      </c>
      <c r="D3588" t="s">
        <v>28</v>
      </c>
      <c r="E3588" t="s">
        <v>365</v>
      </c>
      <c r="F3588" t="s">
        <v>345</v>
      </c>
      <c r="G3588">
        <v>31</v>
      </c>
      <c r="H3588" s="304">
        <v>0.20754159842605158</v>
      </c>
    </row>
    <row r="3589" spans="1:8" x14ac:dyDescent="0.25">
      <c r="A3589" t="s">
        <v>338</v>
      </c>
      <c r="B3589" t="s">
        <v>349</v>
      </c>
      <c r="C3589" t="s">
        <v>349</v>
      </c>
      <c r="D3589" t="s">
        <v>28</v>
      </c>
      <c r="E3589" t="s">
        <v>365</v>
      </c>
      <c r="F3589" t="s">
        <v>346</v>
      </c>
      <c r="G3589">
        <v>31</v>
      </c>
      <c r="H3589" s="304">
        <v>0.35</v>
      </c>
    </row>
    <row r="3590" spans="1:8" x14ac:dyDescent="0.25">
      <c r="A3590" t="s">
        <v>338</v>
      </c>
      <c r="B3590" t="s">
        <v>349</v>
      </c>
      <c r="C3590" t="s">
        <v>349</v>
      </c>
      <c r="D3590" t="s">
        <v>28</v>
      </c>
      <c r="E3590" t="s">
        <v>365</v>
      </c>
      <c r="F3590" t="s">
        <v>347</v>
      </c>
      <c r="G3590">
        <v>31</v>
      </c>
      <c r="H3590" s="304">
        <v>9.8039088031500007E-2</v>
      </c>
    </row>
    <row r="3591" spans="1:8" x14ac:dyDescent="0.25">
      <c r="A3591" t="s">
        <v>338</v>
      </c>
      <c r="B3591" t="s">
        <v>349</v>
      </c>
      <c r="C3591" t="s">
        <v>349</v>
      </c>
      <c r="D3591" t="s">
        <v>28</v>
      </c>
      <c r="E3591" t="s">
        <v>365</v>
      </c>
      <c r="F3591" t="s">
        <v>348</v>
      </c>
      <c r="G3591">
        <v>31</v>
      </c>
      <c r="H3591" s="304">
        <v>7.2639559449118041E-2</v>
      </c>
    </row>
    <row r="3592" spans="1:8" x14ac:dyDescent="0.25">
      <c r="A3592" t="s">
        <v>338</v>
      </c>
      <c r="B3592" t="s">
        <v>349</v>
      </c>
      <c r="C3592" t="s">
        <v>349</v>
      </c>
      <c r="D3592" t="s">
        <v>29</v>
      </c>
      <c r="E3592" t="s">
        <v>365</v>
      </c>
      <c r="F3592" t="s">
        <v>340</v>
      </c>
      <c r="G3592">
        <v>32</v>
      </c>
      <c r="H3592" s="304">
        <v>0.57044033049999987</v>
      </c>
    </row>
    <row r="3593" spans="1:8" x14ac:dyDescent="0.25">
      <c r="A3593" t="s">
        <v>338</v>
      </c>
      <c r="B3593" t="s">
        <v>349</v>
      </c>
      <c r="C3593" t="s">
        <v>349</v>
      </c>
      <c r="D3593" t="s">
        <v>29</v>
      </c>
      <c r="E3593" t="s">
        <v>365</v>
      </c>
      <c r="F3593" t="s">
        <v>341</v>
      </c>
      <c r="G3593">
        <v>32</v>
      </c>
      <c r="H3593" s="304">
        <v>0.36871809700000002</v>
      </c>
    </row>
    <row r="3594" spans="1:8" x14ac:dyDescent="0.25">
      <c r="A3594" t="s">
        <v>338</v>
      </c>
      <c r="B3594" t="s">
        <v>349</v>
      </c>
      <c r="C3594" t="s">
        <v>349</v>
      </c>
      <c r="D3594" t="s">
        <v>29</v>
      </c>
      <c r="E3594" t="s">
        <v>365</v>
      </c>
      <c r="F3594" t="s">
        <v>342</v>
      </c>
      <c r="G3594">
        <v>32</v>
      </c>
      <c r="H3594" s="304">
        <v>1.8041064999999998E-2</v>
      </c>
    </row>
    <row r="3595" spans="1:8" x14ac:dyDescent="0.25">
      <c r="A3595" t="s">
        <v>338</v>
      </c>
      <c r="B3595" t="s">
        <v>349</v>
      </c>
      <c r="C3595" t="s">
        <v>349</v>
      </c>
      <c r="D3595" t="s">
        <v>29</v>
      </c>
      <c r="E3595" t="s">
        <v>365</v>
      </c>
      <c r="F3595" t="s">
        <v>343</v>
      </c>
      <c r="G3595">
        <v>32</v>
      </c>
      <c r="H3595" s="304">
        <v>0.92111736249999976</v>
      </c>
    </row>
    <row r="3596" spans="1:8" x14ac:dyDescent="0.25">
      <c r="A3596" t="s">
        <v>338</v>
      </c>
      <c r="B3596" t="s">
        <v>349</v>
      </c>
      <c r="C3596" t="s">
        <v>349</v>
      </c>
      <c r="D3596" t="s">
        <v>29</v>
      </c>
      <c r="E3596" t="s">
        <v>365</v>
      </c>
      <c r="F3596" t="s">
        <v>344</v>
      </c>
      <c r="G3596">
        <v>32</v>
      </c>
      <c r="H3596" s="304">
        <v>0.40414153832417526</v>
      </c>
    </row>
    <row r="3597" spans="1:8" x14ac:dyDescent="0.25">
      <c r="A3597" t="s">
        <v>338</v>
      </c>
      <c r="B3597" t="s">
        <v>349</v>
      </c>
      <c r="C3597" t="s">
        <v>349</v>
      </c>
      <c r="D3597" t="s">
        <v>29</v>
      </c>
      <c r="E3597" t="s">
        <v>365</v>
      </c>
      <c r="F3597" t="s">
        <v>345</v>
      </c>
      <c r="G3597">
        <v>32</v>
      </c>
      <c r="H3597" s="304">
        <v>0.25028149731616961</v>
      </c>
    </row>
    <row r="3598" spans="1:8" x14ac:dyDescent="0.25">
      <c r="A3598" t="s">
        <v>338</v>
      </c>
      <c r="B3598" t="s">
        <v>349</v>
      </c>
      <c r="C3598" t="s">
        <v>349</v>
      </c>
      <c r="D3598" t="s">
        <v>29</v>
      </c>
      <c r="E3598" t="s">
        <v>365</v>
      </c>
      <c r="F3598" t="s">
        <v>346</v>
      </c>
      <c r="G3598">
        <v>32</v>
      </c>
      <c r="H3598" s="304">
        <v>0.25</v>
      </c>
    </row>
    <row r="3599" spans="1:8" x14ac:dyDescent="0.25">
      <c r="A3599" t="s">
        <v>338</v>
      </c>
      <c r="B3599" t="s">
        <v>349</v>
      </c>
      <c r="C3599" t="s">
        <v>349</v>
      </c>
      <c r="D3599" t="s">
        <v>29</v>
      </c>
      <c r="E3599" t="s">
        <v>365</v>
      </c>
      <c r="F3599" t="s">
        <v>347</v>
      </c>
      <c r="G3599">
        <v>32</v>
      </c>
      <c r="H3599" s="304">
        <v>0.10103538458104382</v>
      </c>
    </row>
    <row r="3600" spans="1:8" x14ac:dyDescent="0.25">
      <c r="A3600" t="s">
        <v>338</v>
      </c>
      <c r="B3600" t="s">
        <v>349</v>
      </c>
      <c r="C3600" t="s">
        <v>349</v>
      </c>
      <c r="D3600" t="s">
        <v>29</v>
      </c>
      <c r="E3600" t="s">
        <v>365</v>
      </c>
      <c r="F3600" t="s">
        <v>348</v>
      </c>
      <c r="G3600">
        <v>32</v>
      </c>
      <c r="H3600" s="304">
        <v>6.2570374329042402E-2</v>
      </c>
    </row>
    <row r="3601" spans="1:8" x14ac:dyDescent="0.25">
      <c r="A3601" t="s">
        <v>146</v>
      </c>
      <c r="B3601" t="s">
        <v>350</v>
      </c>
      <c r="C3601" t="s">
        <v>351</v>
      </c>
      <c r="D3601" t="s">
        <v>33</v>
      </c>
      <c r="E3601" t="s">
        <v>365</v>
      </c>
      <c r="F3601" t="s">
        <v>340</v>
      </c>
      <c r="G3601">
        <v>40</v>
      </c>
      <c r="H3601" s="304">
        <v>0.39858250780000015</v>
      </c>
    </row>
    <row r="3602" spans="1:8" x14ac:dyDescent="0.25">
      <c r="A3602" t="s">
        <v>146</v>
      </c>
      <c r="B3602" t="s">
        <v>350</v>
      </c>
      <c r="C3602" t="s">
        <v>351</v>
      </c>
      <c r="D3602" t="s">
        <v>33</v>
      </c>
      <c r="E3602" t="s">
        <v>365</v>
      </c>
      <c r="F3602" t="s">
        <v>343</v>
      </c>
      <c r="G3602">
        <v>40</v>
      </c>
      <c r="H3602" s="304">
        <v>0.39858250780000015</v>
      </c>
    </row>
    <row r="3603" spans="1:8" x14ac:dyDescent="0.25">
      <c r="A3603" t="s">
        <v>146</v>
      </c>
      <c r="B3603" t="s">
        <v>350</v>
      </c>
      <c r="C3603" t="s">
        <v>351</v>
      </c>
      <c r="D3603" t="s">
        <v>33</v>
      </c>
      <c r="E3603" t="s">
        <v>365</v>
      </c>
      <c r="F3603" t="s">
        <v>344</v>
      </c>
      <c r="G3603">
        <v>40</v>
      </c>
      <c r="H3603" s="304">
        <v>0.39061085764400016</v>
      </c>
    </row>
    <row r="3604" spans="1:8" x14ac:dyDescent="0.25">
      <c r="A3604" t="s">
        <v>146</v>
      </c>
      <c r="B3604" t="s">
        <v>350</v>
      </c>
      <c r="C3604" t="s">
        <v>351</v>
      </c>
      <c r="D3604" t="s">
        <v>33</v>
      </c>
      <c r="E3604" t="s">
        <v>365</v>
      </c>
      <c r="F3604" t="s">
        <v>345</v>
      </c>
      <c r="G3604">
        <v>40</v>
      </c>
      <c r="H3604" s="304">
        <v>0.39061085764400016</v>
      </c>
    </row>
    <row r="3605" spans="1:8" x14ac:dyDescent="0.25">
      <c r="A3605" t="s">
        <v>146</v>
      </c>
      <c r="B3605" t="s">
        <v>350</v>
      </c>
      <c r="C3605" t="s">
        <v>351</v>
      </c>
      <c r="D3605" t="s">
        <v>33</v>
      </c>
      <c r="E3605" t="s">
        <v>365</v>
      </c>
      <c r="F3605" t="s">
        <v>346</v>
      </c>
      <c r="G3605">
        <v>40</v>
      </c>
      <c r="H3605" s="304">
        <v>0.43</v>
      </c>
    </row>
    <row r="3606" spans="1:8" x14ac:dyDescent="0.25">
      <c r="A3606" t="s">
        <v>146</v>
      </c>
      <c r="B3606" t="s">
        <v>350</v>
      </c>
      <c r="C3606" t="s">
        <v>351</v>
      </c>
      <c r="D3606" t="s">
        <v>33</v>
      </c>
      <c r="E3606" t="s">
        <v>365</v>
      </c>
      <c r="F3606" t="s">
        <v>347</v>
      </c>
      <c r="G3606">
        <v>40</v>
      </c>
      <c r="H3606" s="304">
        <v>0.16796266878692007</v>
      </c>
    </row>
    <row r="3607" spans="1:8" x14ac:dyDescent="0.25">
      <c r="A3607" t="s">
        <v>146</v>
      </c>
      <c r="B3607" t="s">
        <v>350</v>
      </c>
      <c r="C3607" t="s">
        <v>351</v>
      </c>
      <c r="D3607" t="s">
        <v>33</v>
      </c>
      <c r="E3607" t="s">
        <v>365</v>
      </c>
      <c r="F3607" t="s">
        <v>348</v>
      </c>
      <c r="G3607">
        <v>40</v>
      </c>
      <c r="H3607" s="304">
        <v>0.16796266878692007</v>
      </c>
    </row>
    <row r="3608" spans="1:8" x14ac:dyDescent="0.25">
      <c r="A3608" t="s">
        <v>146</v>
      </c>
      <c r="B3608" t="s">
        <v>350</v>
      </c>
      <c r="C3608" t="s">
        <v>351</v>
      </c>
      <c r="D3608" t="s">
        <v>34</v>
      </c>
      <c r="E3608" t="s">
        <v>365</v>
      </c>
      <c r="F3608" t="s">
        <v>340</v>
      </c>
      <c r="G3608">
        <v>41</v>
      </c>
      <c r="H3608" s="304">
        <v>8.4509686625971625</v>
      </c>
    </row>
    <row r="3609" spans="1:8" x14ac:dyDescent="0.25">
      <c r="A3609" t="s">
        <v>146</v>
      </c>
      <c r="B3609" t="s">
        <v>350</v>
      </c>
      <c r="C3609" t="s">
        <v>351</v>
      </c>
      <c r="D3609" t="s">
        <v>34</v>
      </c>
      <c r="E3609" t="s">
        <v>365</v>
      </c>
      <c r="F3609" t="s">
        <v>342</v>
      </c>
      <c r="G3609">
        <v>41</v>
      </c>
      <c r="H3609" s="304">
        <v>1.0543517039999999</v>
      </c>
    </row>
    <row r="3610" spans="1:8" x14ac:dyDescent="0.25">
      <c r="A3610" t="s">
        <v>146</v>
      </c>
      <c r="B3610" t="s">
        <v>350</v>
      </c>
      <c r="C3610" t="s">
        <v>351</v>
      </c>
      <c r="D3610" t="s">
        <v>34</v>
      </c>
      <c r="E3610" t="s">
        <v>365</v>
      </c>
      <c r="F3610" t="s">
        <v>343</v>
      </c>
      <c r="G3610">
        <v>41</v>
      </c>
      <c r="H3610" s="304">
        <v>7.3966169585971624</v>
      </c>
    </row>
    <row r="3611" spans="1:8" x14ac:dyDescent="0.25">
      <c r="A3611" t="s">
        <v>146</v>
      </c>
      <c r="B3611" t="s">
        <v>350</v>
      </c>
      <c r="C3611" t="s">
        <v>351</v>
      </c>
      <c r="D3611" t="s">
        <v>34</v>
      </c>
      <c r="E3611" t="s">
        <v>365</v>
      </c>
      <c r="F3611" t="s">
        <v>344</v>
      </c>
      <c r="G3611">
        <v>41</v>
      </c>
      <c r="H3611" s="304">
        <v>7.2486846194252186</v>
      </c>
    </row>
    <row r="3612" spans="1:8" x14ac:dyDescent="0.25">
      <c r="A3612" t="s">
        <v>146</v>
      </c>
      <c r="B3612" t="s">
        <v>350</v>
      </c>
      <c r="C3612" t="s">
        <v>351</v>
      </c>
      <c r="D3612" t="s">
        <v>34</v>
      </c>
      <c r="E3612" t="s">
        <v>365</v>
      </c>
      <c r="F3612" t="s">
        <v>345</v>
      </c>
      <c r="G3612">
        <v>41</v>
      </c>
      <c r="H3612" s="304">
        <v>0</v>
      </c>
    </row>
    <row r="3613" spans="1:8" x14ac:dyDescent="0.25">
      <c r="A3613" t="s">
        <v>146</v>
      </c>
      <c r="B3613" t="s">
        <v>350</v>
      </c>
      <c r="C3613" t="s">
        <v>351</v>
      </c>
      <c r="D3613" t="s">
        <v>34</v>
      </c>
      <c r="E3613" t="s">
        <v>365</v>
      </c>
      <c r="F3613" t="s">
        <v>346</v>
      </c>
      <c r="G3613">
        <v>41</v>
      </c>
      <c r="H3613" s="304">
        <v>0.45500000000000002</v>
      </c>
    </row>
    <row r="3614" spans="1:8" x14ac:dyDescent="0.25">
      <c r="A3614" t="s">
        <v>146</v>
      </c>
      <c r="B3614" t="s">
        <v>350</v>
      </c>
      <c r="C3614" t="s">
        <v>351</v>
      </c>
      <c r="D3614" t="s">
        <v>34</v>
      </c>
      <c r="E3614" t="s">
        <v>365</v>
      </c>
      <c r="F3614" t="s">
        <v>347</v>
      </c>
      <c r="G3614">
        <v>41</v>
      </c>
      <c r="H3614" s="304">
        <v>3.2981515018384746</v>
      </c>
    </row>
    <row r="3615" spans="1:8" x14ac:dyDescent="0.25">
      <c r="A3615" t="s">
        <v>146</v>
      </c>
      <c r="B3615" t="s">
        <v>350</v>
      </c>
      <c r="C3615" t="s">
        <v>351</v>
      </c>
      <c r="D3615" t="s">
        <v>34</v>
      </c>
      <c r="E3615" t="s">
        <v>365</v>
      </c>
      <c r="F3615" t="s">
        <v>348</v>
      </c>
      <c r="G3615">
        <v>41</v>
      </c>
      <c r="H3615" s="304">
        <v>0</v>
      </c>
    </row>
    <row r="3616" spans="1:8" x14ac:dyDescent="0.25">
      <c r="A3616" t="s">
        <v>146</v>
      </c>
      <c r="B3616" t="s">
        <v>350</v>
      </c>
      <c r="C3616" t="s">
        <v>351</v>
      </c>
      <c r="D3616" t="s">
        <v>35</v>
      </c>
      <c r="E3616" t="s">
        <v>365</v>
      </c>
      <c r="F3616" t="s">
        <v>341</v>
      </c>
      <c r="G3616">
        <v>42</v>
      </c>
      <c r="H3616" s="304">
        <v>17.555409575999999</v>
      </c>
    </row>
    <row r="3617" spans="1:8" x14ac:dyDescent="0.25">
      <c r="A3617" t="s">
        <v>146</v>
      </c>
      <c r="B3617" t="s">
        <v>350</v>
      </c>
      <c r="C3617" t="s">
        <v>351</v>
      </c>
      <c r="D3617" t="s">
        <v>35</v>
      </c>
      <c r="E3617" t="s">
        <v>365</v>
      </c>
      <c r="F3617" t="s">
        <v>343</v>
      </c>
      <c r="G3617">
        <v>42</v>
      </c>
      <c r="H3617" s="304">
        <v>17.555409575999999</v>
      </c>
    </row>
    <row r="3618" spans="1:8" x14ac:dyDescent="0.25">
      <c r="A3618" t="s">
        <v>146</v>
      </c>
      <c r="B3618" t="s">
        <v>350</v>
      </c>
      <c r="C3618" t="s">
        <v>351</v>
      </c>
      <c r="D3618" t="s">
        <v>35</v>
      </c>
      <c r="E3618" t="s">
        <v>365</v>
      </c>
      <c r="F3618" t="s">
        <v>344</v>
      </c>
      <c r="G3618">
        <v>42</v>
      </c>
      <c r="H3618" s="304">
        <v>17.555409575999999</v>
      </c>
    </row>
    <row r="3619" spans="1:8" x14ac:dyDescent="0.25">
      <c r="A3619" t="s">
        <v>146</v>
      </c>
      <c r="B3619" t="s">
        <v>350</v>
      </c>
      <c r="C3619" t="s">
        <v>351</v>
      </c>
      <c r="D3619" t="s">
        <v>35</v>
      </c>
      <c r="E3619" t="s">
        <v>365</v>
      </c>
      <c r="F3619" t="s">
        <v>345</v>
      </c>
      <c r="G3619">
        <v>42</v>
      </c>
      <c r="H3619" s="304">
        <v>0</v>
      </c>
    </row>
    <row r="3620" spans="1:8" x14ac:dyDescent="0.25">
      <c r="A3620" t="s">
        <v>146</v>
      </c>
      <c r="B3620" t="s">
        <v>350</v>
      </c>
      <c r="C3620" t="s">
        <v>351</v>
      </c>
      <c r="D3620" t="s">
        <v>35</v>
      </c>
      <c r="E3620" t="s">
        <v>365</v>
      </c>
      <c r="F3620" t="s">
        <v>346</v>
      </c>
      <c r="G3620">
        <v>42</v>
      </c>
      <c r="H3620" s="304">
        <v>0.45500000000000002</v>
      </c>
    </row>
    <row r="3621" spans="1:8" x14ac:dyDescent="0.25">
      <c r="A3621" t="s">
        <v>146</v>
      </c>
      <c r="B3621" t="s">
        <v>350</v>
      </c>
      <c r="C3621" t="s">
        <v>351</v>
      </c>
      <c r="D3621" t="s">
        <v>35</v>
      </c>
      <c r="E3621" t="s">
        <v>365</v>
      </c>
      <c r="F3621" t="s">
        <v>347</v>
      </c>
      <c r="G3621">
        <v>42</v>
      </c>
      <c r="H3621" s="304">
        <v>7.9877113570799994</v>
      </c>
    </row>
    <row r="3622" spans="1:8" x14ac:dyDescent="0.25">
      <c r="A3622" t="s">
        <v>146</v>
      </c>
      <c r="B3622" t="s">
        <v>350</v>
      </c>
      <c r="C3622" t="s">
        <v>351</v>
      </c>
      <c r="D3622" t="s">
        <v>35</v>
      </c>
      <c r="E3622" t="s">
        <v>365</v>
      </c>
      <c r="F3622" t="s">
        <v>348</v>
      </c>
      <c r="G3622">
        <v>42</v>
      </c>
      <c r="H3622" s="304">
        <v>0</v>
      </c>
    </row>
    <row r="3623" spans="1:8" x14ac:dyDescent="0.25">
      <c r="A3623" t="s">
        <v>146</v>
      </c>
      <c r="B3623" t="s">
        <v>350</v>
      </c>
      <c r="C3623" t="s">
        <v>351</v>
      </c>
      <c r="D3623" t="s">
        <v>89</v>
      </c>
      <c r="E3623" t="s">
        <v>365</v>
      </c>
      <c r="F3623" t="s">
        <v>340</v>
      </c>
      <c r="G3623">
        <v>43</v>
      </c>
      <c r="H3623" s="304">
        <v>0.3</v>
      </c>
    </row>
    <row r="3624" spans="1:8" x14ac:dyDescent="0.25">
      <c r="A3624" t="s">
        <v>146</v>
      </c>
      <c r="B3624" t="s">
        <v>350</v>
      </c>
      <c r="C3624" t="s">
        <v>351</v>
      </c>
      <c r="D3624" t="s">
        <v>89</v>
      </c>
      <c r="E3624" t="s">
        <v>365</v>
      </c>
      <c r="F3624" t="s">
        <v>343</v>
      </c>
      <c r="G3624">
        <v>43</v>
      </c>
      <c r="H3624" s="304">
        <v>0.3</v>
      </c>
    </row>
    <row r="3625" spans="1:8" x14ac:dyDescent="0.25">
      <c r="A3625" t="s">
        <v>146</v>
      </c>
      <c r="B3625" t="s">
        <v>350</v>
      </c>
      <c r="C3625" t="s">
        <v>351</v>
      </c>
      <c r="D3625" t="s">
        <v>89</v>
      </c>
      <c r="E3625" t="s">
        <v>365</v>
      </c>
      <c r="F3625" t="s">
        <v>344</v>
      </c>
      <c r="G3625">
        <v>43</v>
      </c>
      <c r="H3625" s="304">
        <v>0.3</v>
      </c>
    </row>
    <row r="3626" spans="1:8" x14ac:dyDescent="0.25">
      <c r="A3626" t="s">
        <v>146</v>
      </c>
      <c r="B3626" t="s">
        <v>350</v>
      </c>
      <c r="C3626" t="s">
        <v>351</v>
      </c>
      <c r="D3626" t="s">
        <v>89</v>
      </c>
      <c r="E3626" t="s">
        <v>365</v>
      </c>
      <c r="F3626" t="s">
        <v>345</v>
      </c>
      <c r="G3626">
        <v>43</v>
      </c>
      <c r="H3626" s="304">
        <v>0</v>
      </c>
    </row>
    <row r="3627" spans="1:8" x14ac:dyDescent="0.25">
      <c r="A3627" t="s">
        <v>146</v>
      </c>
      <c r="B3627" t="s">
        <v>350</v>
      </c>
      <c r="C3627" t="s">
        <v>351</v>
      </c>
      <c r="D3627" t="s">
        <v>89</v>
      </c>
      <c r="E3627" t="s">
        <v>365</v>
      </c>
      <c r="F3627" t="s">
        <v>346</v>
      </c>
      <c r="G3627">
        <v>43</v>
      </c>
      <c r="H3627" s="304">
        <v>0.625</v>
      </c>
    </row>
    <row r="3628" spans="1:8" x14ac:dyDescent="0.25">
      <c r="A3628" t="s">
        <v>146</v>
      </c>
      <c r="B3628" t="s">
        <v>350</v>
      </c>
      <c r="C3628" t="s">
        <v>351</v>
      </c>
      <c r="D3628" t="s">
        <v>89</v>
      </c>
      <c r="E3628" t="s">
        <v>365</v>
      </c>
      <c r="F3628" t="s">
        <v>347</v>
      </c>
      <c r="G3628">
        <v>43</v>
      </c>
      <c r="H3628" s="304">
        <v>0.1875</v>
      </c>
    </row>
    <row r="3629" spans="1:8" x14ac:dyDescent="0.25">
      <c r="A3629" t="s">
        <v>146</v>
      </c>
      <c r="B3629" t="s">
        <v>350</v>
      </c>
      <c r="C3629" t="s">
        <v>351</v>
      </c>
      <c r="D3629" t="s">
        <v>89</v>
      </c>
      <c r="E3629" t="s">
        <v>365</v>
      </c>
      <c r="F3629" t="s">
        <v>348</v>
      </c>
      <c r="G3629">
        <v>43</v>
      </c>
      <c r="H3629" s="304">
        <v>0</v>
      </c>
    </row>
    <row r="3630" spans="1:8" x14ac:dyDescent="0.25">
      <c r="A3630" t="s">
        <v>146</v>
      </c>
      <c r="B3630" t="s">
        <v>350</v>
      </c>
      <c r="C3630" t="s">
        <v>351</v>
      </c>
      <c r="D3630" t="s">
        <v>89</v>
      </c>
      <c r="E3630" t="s">
        <v>365</v>
      </c>
      <c r="F3630" t="s">
        <v>360</v>
      </c>
      <c r="G3630">
        <v>43</v>
      </c>
      <c r="H3630" s="304">
        <v>0</v>
      </c>
    </row>
    <row r="3631" spans="1:8" x14ac:dyDescent="0.25">
      <c r="A3631" t="s">
        <v>146</v>
      </c>
      <c r="B3631" t="s">
        <v>350</v>
      </c>
      <c r="C3631" t="s">
        <v>351</v>
      </c>
      <c r="D3631" t="s">
        <v>89</v>
      </c>
      <c r="E3631" t="s">
        <v>365</v>
      </c>
      <c r="F3631" t="s">
        <v>361</v>
      </c>
      <c r="G3631">
        <v>43</v>
      </c>
      <c r="H3631" s="304">
        <v>0</v>
      </c>
    </row>
    <row r="3632" spans="1:8" x14ac:dyDescent="0.25">
      <c r="A3632" t="s">
        <v>146</v>
      </c>
      <c r="B3632" t="s">
        <v>350</v>
      </c>
      <c r="C3632" t="s">
        <v>352</v>
      </c>
      <c r="D3632" t="s">
        <v>38</v>
      </c>
      <c r="E3632" t="s">
        <v>365</v>
      </c>
      <c r="F3632" t="s">
        <v>340</v>
      </c>
      <c r="G3632">
        <v>47</v>
      </c>
      <c r="H3632" s="304">
        <v>11.683950082137251</v>
      </c>
    </row>
    <row r="3633" spans="1:8" x14ac:dyDescent="0.25">
      <c r="A3633" t="s">
        <v>146</v>
      </c>
      <c r="B3633" t="s">
        <v>350</v>
      </c>
      <c r="C3633" t="s">
        <v>352</v>
      </c>
      <c r="D3633" t="s">
        <v>38</v>
      </c>
      <c r="E3633" t="s">
        <v>365</v>
      </c>
      <c r="F3633" t="s">
        <v>342</v>
      </c>
      <c r="G3633">
        <v>47</v>
      </c>
      <c r="H3633" s="304">
        <v>0.55773197200000002</v>
      </c>
    </row>
    <row r="3634" spans="1:8" x14ac:dyDescent="0.25">
      <c r="A3634" t="s">
        <v>146</v>
      </c>
      <c r="B3634" t="s">
        <v>350</v>
      </c>
      <c r="C3634" t="s">
        <v>352</v>
      </c>
      <c r="D3634" t="s">
        <v>38</v>
      </c>
      <c r="E3634" t="s">
        <v>365</v>
      </c>
      <c r="F3634" t="s">
        <v>343</v>
      </c>
      <c r="G3634">
        <v>47</v>
      </c>
      <c r="H3634" s="304">
        <v>11.126218110137252</v>
      </c>
    </row>
    <row r="3635" spans="1:8" x14ac:dyDescent="0.25">
      <c r="A3635" t="s">
        <v>146</v>
      </c>
      <c r="B3635" t="s">
        <v>350</v>
      </c>
      <c r="C3635" t="s">
        <v>352</v>
      </c>
      <c r="D3635" t="s">
        <v>38</v>
      </c>
      <c r="E3635" t="s">
        <v>365</v>
      </c>
      <c r="F3635" t="s">
        <v>344</v>
      </c>
      <c r="G3635">
        <v>47</v>
      </c>
      <c r="H3635" s="304">
        <v>11.126218110137252</v>
      </c>
    </row>
    <row r="3636" spans="1:8" x14ac:dyDescent="0.25">
      <c r="A3636" t="s">
        <v>146</v>
      </c>
      <c r="B3636" t="s">
        <v>350</v>
      </c>
      <c r="C3636" t="s">
        <v>352</v>
      </c>
      <c r="D3636" t="s">
        <v>38</v>
      </c>
      <c r="E3636" t="s">
        <v>365</v>
      </c>
      <c r="F3636" t="s">
        <v>345</v>
      </c>
      <c r="G3636">
        <v>47</v>
      </c>
      <c r="H3636" s="304">
        <v>11.126218110137252</v>
      </c>
    </row>
    <row r="3637" spans="1:8" x14ac:dyDescent="0.25">
      <c r="A3637" t="s">
        <v>146</v>
      </c>
      <c r="B3637" t="s">
        <v>350</v>
      </c>
      <c r="C3637" t="s">
        <v>352</v>
      </c>
      <c r="D3637" t="s">
        <v>38</v>
      </c>
      <c r="E3637" t="s">
        <v>365</v>
      </c>
      <c r="F3637" t="s">
        <v>346</v>
      </c>
      <c r="G3637">
        <v>47</v>
      </c>
      <c r="H3637" s="304">
        <v>0.33</v>
      </c>
    </row>
    <row r="3638" spans="1:8" x14ac:dyDescent="0.25">
      <c r="A3638" t="s">
        <v>146</v>
      </c>
      <c r="B3638" t="s">
        <v>350</v>
      </c>
      <c r="C3638" t="s">
        <v>352</v>
      </c>
      <c r="D3638" t="s">
        <v>38</v>
      </c>
      <c r="E3638" t="s">
        <v>365</v>
      </c>
      <c r="F3638" t="s">
        <v>347</v>
      </c>
      <c r="G3638">
        <v>47</v>
      </c>
      <c r="H3638" s="304">
        <v>3.6716519763452933</v>
      </c>
    </row>
    <row r="3639" spans="1:8" x14ac:dyDescent="0.25">
      <c r="A3639" t="s">
        <v>146</v>
      </c>
      <c r="B3639" t="s">
        <v>350</v>
      </c>
      <c r="C3639" t="s">
        <v>352</v>
      </c>
      <c r="D3639" t="s">
        <v>38</v>
      </c>
      <c r="E3639" t="s">
        <v>365</v>
      </c>
      <c r="F3639" t="s">
        <v>348</v>
      </c>
      <c r="G3639">
        <v>47</v>
      </c>
      <c r="H3639" s="304">
        <v>3.6716519763452933</v>
      </c>
    </row>
    <row r="3640" spans="1:8" x14ac:dyDescent="0.25">
      <c r="A3640" t="s">
        <v>146</v>
      </c>
      <c r="B3640" t="s">
        <v>350</v>
      </c>
      <c r="C3640" t="s">
        <v>352</v>
      </c>
      <c r="D3640" t="s">
        <v>39</v>
      </c>
      <c r="E3640" t="s">
        <v>365</v>
      </c>
      <c r="F3640" t="s">
        <v>340</v>
      </c>
      <c r="G3640">
        <v>48</v>
      </c>
      <c r="H3640" s="304">
        <v>1.4372897724617772</v>
      </c>
    </row>
    <row r="3641" spans="1:8" x14ac:dyDescent="0.25">
      <c r="A3641" t="s">
        <v>146</v>
      </c>
      <c r="B3641" t="s">
        <v>350</v>
      </c>
      <c r="C3641" t="s">
        <v>352</v>
      </c>
      <c r="D3641" t="s">
        <v>39</v>
      </c>
      <c r="E3641" t="s">
        <v>365</v>
      </c>
      <c r="F3641" t="s">
        <v>343</v>
      </c>
      <c r="G3641">
        <v>48</v>
      </c>
      <c r="H3641" s="304">
        <v>1.4372897724617772</v>
      </c>
    </row>
    <row r="3642" spans="1:8" x14ac:dyDescent="0.25">
      <c r="A3642" t="s">
        <v>146</v>
      </c>
      <c r="B3642" t="s">
        <v>350</v>
      </c>
      <c r="C3642" t="s">
        <v>352</v>
      </c>
      <c r="D3642" t="s">
        <v>39</v>
      </c>
      <c r="E3642" t="s">
        <v>365</v>
      </c>
      <c r="F3642" t="s">
        <v>344</v>
      </c>
      <c r="G3642">
        <v>48</v>
      </c>
      <c r="H3642" s="304">
        <v>1.4372897724617772</v>
      </c>
    </row>
    <row r="3643" spans="1:8" x14ac:dyDescent="0.25">
      <c r="A3643" t="s">
        <v>146</v>
      </c>
      <c r="B3643" t="s">
        <v>350</v>
      </c>
      <c r="C3643" t="s">
        <v>352</v>
      </c>
      <c r="D3643" t="s">
        <v>39</v>
      </c>
      <c r="E3643" t="s">
        <v>365</v>
      </c>
      <c r="F3643" t="s">
        <v>345</v>
      </c>
      <c r="G3643">
        <v>48</v>
      </c>
      <c r="H3643" s="304">
        <v>0</v>
      </c>
    </row>
    <row r="3644" spans="1:8" x14ac:dyDescent="0.25">
      <c r="A3644" t="s">
        <v>146</v>
      </c>
      <c r="B3644" t="s">
        <v>350</v>
      </c>
      <c r="C3644" t="s">
        <v>352</v>
      </c>
      <c r="D3644" t="s">
        <v>39</v>
      </c>
      <c r="E3644" t="s">
        <v>365</v>
      </c>
      <c r="F3644" t="s">
        <v>346</v>
      </c>
      <c r="G3644">
        <v>48</v>
      </c>
      <c r="H3644" s="304">
        <v>0.33</v>
      </c>
    </row>
    <row r="3645" spans="1:8" x14ac:dyDescent="0.25">
      <c r="A3645" t="s">
        <v>146</v>
      </c>
      <c r="B3645" t="s">
        <v>350</v>
      </c>
      <c r="C3645" t="s">
        <v>352</v>
      </c>
      <c r="D3645" t="s">
        <v>39</v>
      </c>
      <c r="E3645" t="s">
        <v>365</v>
      </c>
      <c r="F3645" t="s">
        <v>347</v>
      </c>
      <c r="G3645">
        <v>48</v>
      </c>
      <c r="H3645" s="304">
        <v>0.47430562491238654</v>
      </c>
    </row>
    <row r="3646" spans="1:8" x14ac:dyDescent="0.25">
      <c r="A3646" t="s">
        <v>146</v>
      </c>
      <c r="B3646" t="s">
        <v>350</v>
      </c>
      <c r="C3646" t="s">
        <v>352</v>
      </c>
      <c r="D3646" t="s">
        <v>39</v>
      </c>
      <c r="E3646" t="s">
        <v>365</v>
      </c>
      <c r="F3646" t="s">
        <v>348</v>
      </c>
      <c r="G3646">
        <v>48</v>
      </c>
      <c r="H3646" s="304">
        <v>0</v>
      </c>
    </row>
    <row r="3647" spans="1:8" x14ac:dyDescent="0.25">
      <c r="A3647" t="s">
        <v>146</v>
      </c>
      <c r="B3647" t="s">
        <v>350</v>
      </c>
      <c r="C3647" t="s">
        <v>352</v>
      </c>
      <c r="D3647" t="s">
        <v>40</v>
      </c>
      <c r="E3647" t="s">
        <v>365</v>
      </c>
      <c r="F3647" t="s">
        <v>341</v>
      </c>
      <c r="G3647">
        <v>49</v>
      </c>
      <c r="H3647" s="304">
        <v>0.50244963099999995</v>
      </c>
    </row>
    <row r="3648" spans="1:8" x14ac:dyDescent="0.25">
      <c r="A3648" t="s">
        <v>146</v>
      </c>
      <c r="B3648" t="s">
        <v>350</v>
      </c>
      <c r="C3648" t="s">
        <v>352</v>
      </c>
      <c r="D3648" t="s">
        <v>40</v>
      </c>
      <c r="E3648" t="s">
        <v>365</v>
      </c>
      <c r="F3648" t="s">
        <v>343</v>
      </c>
      <c r="G3648">
        <v>49</v>
      </c>
      <c r="H3648" s="304">
        <v>0.50244963099999995</v>
      </c>
    </row>
    <row r="3649" spans="1:8" x14ac:dyDescent="0.25">
      <c r="A3649" t="s">
        <v>146</v>
      </c>
      <c r="B3649" t="s">
        <v>350</v>
      </c>
      <c r="C3649" t="s">
        <v>352</v>
      </c>
      <c r="D3649" t="s">
        <v>40</v>
      </c>
      <c r="E3649" t="s">
        <v>365</v>
      </c>
      <c r="F3649" t="s">
        <v>344</v>
      </c>
      <c r="G3649">
        <v>49</v>
      </c>
      <c r="H3649" s="304">
        <v>0.50244963099999995</v>
      </c>
    </row>
    <row r="3650" spans="1:8" x14ac:dyDescent="0.25">
      <c r="A3650" t="s">
        <v>146</v>
      </c>
      <c r="B3650" t="s">
        <v>350</v>
      </c>
      <c r="C3650" t="s">
        <v>352</v>
      </c>
      <c r="D3650" t="s">
        <v>40</v>
      </c>
      <c r="E3650" t="s">
        <v>365</v>
      </c>
      <c r="F3650" t="s">
        <v>345</v>
      </c>
      <c r="G3650">
        <v>49</v>
      </c>
      <c r="H3650" s="304">
        <v>0</v>
      </c>
    </row>
    <row r="3651" spans="1:8" x14ac:dyDescent="0.25">
      <c r="A3651" t="s">
        <v>146</v>
      </c>
      <c r="B3651" t="s">
        <v>350</v>
      </c>
      <c r="C3651" t="s">
        <v>352</v>
      </c>
      <c r="D3651" t="s">
        <v>40</v>
      </c>
      <c r="E3651" t="s">
        <v>365</v>
      </c>
      <c r="F3651" t="s">
        <v>346</v>
      </c>
      <c r="G3651">
        <v>49</v>
      </c>
      <c r="H3651" s="304">
        <v>0.33</v>
      </c>
    </row>
    <row r="3652" spans="1:8" x14ac:dyDescent="0.25">
      <c r="A3652" t="s">
        <v>146</v>
      </c>
      <c r="B3652" t="s">
        <v>350</v>
      </c>
      <c r="C3652" t="s">
        <v>352</v>
      </c>
      <c r="D3652" t="s">
        <v>40</v>
      </c>
      <c r="E3652" t="s">
        <v>365</v>
      </c>
      <c r="F3652" t="s">
        <v>347</v>
      </c>
      <c r="G3652">
        <v>49</v>
      </c>
      <c r="H3652" s="304">
        <v>0.16580837823</v>
      </c>
    </row>
    <row r="3653" spans="1:8" x14ac:dyDescent="0.25">
      <c r="A3653" t="s">
        <v>146</v>
      </c>
      <c r="B3653" t="s">
        <v>350</v>
      </c>
      <c r="C3653" t="s">
        <v>352</v>
      </c>
      <c r="D3653" t="s">
        <v>40</v>
      </c>
      <c r="E3653" t="s">
        <v>365</v>
      </c>
      <c r="F3653" t="s">
        <v>348</v>
      </c>
      <c r="G3653">
        <v>49</v>
      </c>
      <c r="H3653" s="304">
        <v>0</v>
      </c>
    </row>
    <row r="3654" spans="1:8" x14ac:dyDescent="0.25">
      <c r="A3654" t="s">
        <v>146</v>
      </c>
      <c r="B3654" t="s">
        <v>350</v>
      </c>
      <c r="C3654" t="s">
        <v>353</v>
      </c>
      <c r="D3654" t="s">
        <v>42</v>
      </c>
      <c r="E3654" t="s">
        <v>365</v>
      </c>
      <c r="F3654" t="s">
        <v>340</v>
      </c>
      <c r="G3654">
        <v>53</v>
      </c>
      <c r="H3654" s="304">
        <v>4.2099558535589754</v>
      </c>
    </row>
    <row r="3655" spans="1:8" x14ac:dyDescent="0.25">
      <c r="A3655" t="s">
        <v>146</v>
      </c>
      <c r="B3655" t="s">
        <v>350</v>
      </c>
      <c r="C3655" t="s">
        <v>353</v>
      </c>
      <c r="D3655" t="s">
        <v>42</v>
      </c>
      <c r="E3655" t="s">
        <v>365</v>
      </c>
      <c r="F3655" t="s">
        <v>342</v>
      </c>
      <c r="G3655">
        <v>53</v>
      </c>
      <c r="H3655" s="304">
        <v>0.43734345600000002</v>
      </c>
    </row>
    <row r="3656" spans="1:8" x14ac:dyDescent="0.25">
      <c r="A3656" t="s">
        <v>146</v>
      </c>
      <c r="B3656" t="s">
        <v>350</v>
      </c>
      <c r="C3656" t="s">
        <v>353</v>
      </c>
      <c r="D3656" t="s">
        <v>42</v>
      </c>
      <c r="E3656" t="s">
        <v>365</v>
      </c>
      <c r="F3656" t="s">
        <v>343</v>
      </c>
      <c r="G3656">
        <v>53</v>
      </c>
      <c r="H3656" s="304">
        <v>3.7726123975589756</v>
      </c>
    </row>
    <row r="3657" spans="1:8" x14ac:dyDescent="0.25">
      <c r="A3657" t="s">
        <v>146</v>
      </c>
      <c r="B3657" t="s">
        <v>350</v>
      </c>
      <c r="C3657" t="s">
        <v>353</v>
      </c>
      <c r="D3657" t="s">
        <v>42</v>
      </c>
      <c r="E3657" t="s">
        <v>365</v>
      </c>
      <c r="F3657" t="s">
        <v>344</v>
      </c>
      <c r="G3657">
        <v>53</v>
      </c>
      <c r="H3657" s="304">
        <v>3.7726123975589756</v>
      </c>
    </row>
    <row r="3658" spans="1:8" x14ac:dyDescent="0.25">
      <c r="A3658" t="s">
        <v>146</v>
      </c>
      <c r="B3658" t="s">
        <v>350</v>
      </c>
      <c r="C3658" t="s">
        <v>353</v>
      </c>
      <c r="D3658" t="s">
        <v>42</v>
      </c>
      <c r="E3658" t="s">
        <v>365</v>
      </c>
      <c r="F3658" t="s">
        <v>345</v>
      </c>
      <c r="G3658">
        <v>53</v>
      </c>
      <c r="H3658" s="304">
        <v>3.7726123975589756</v>
      </c>
    </row>
    <row r="3659" spans="1:8" x14ac:dyDescent="0.25">
      <c r="A3659" t="s">
        <v>146</v>
      </c>
      <c r="B3659" t="s">
        <v>350</v>
      </c>
      <c r="C3659" t="s">
        <v>353</v>
      </c>
      <c r="D3659" t="s">
        <v>42</v>
      </c>
      <c r="E3659" t="s">
        <v>365</v>
      </c>
      <c r="F3659" t="s">
        <v>346</v>
      </c>
      <c r="G3659">
        <v>53</v>
      </c>
      <c r="H3659" s="304">
        <v>0.36</v>
      </c>
    </row>
    <row r="3660" spans="1:8" x14ac:dyDescent="0.25">
      <c r="A3660" t="s">
        <v>146</v>
      </c>
      <c r="B3660" t="s">
        <v>350</v>
      </c>
      <c r="C3660" t="s">
        <v>353</v>
      </c>
      <c r="D3660" t="s">
        <v>42</v>
      </c>
      <c r="E3660" t="s">
        <v>365</v>
      </c>
      <c r="F3660" t="s">
        <v>347</v>
      </c>
      <c r="G3660">
        <v>53</v>
      </c>
      <c r="H3660" s="304">
        <v>1.3581404631212313</v>
      </c>
    </row>
    <row r="3661" spans="1:8" x14ac:dyDescent="0.25">
      <c r="A3661" t="s">
        <v>146</v>
      </c>
      <c r="B3661" t="s">
        <v>350</v>
      </c>
      <c r="C3661" t="s">
        <v>353</v>
      </c>
      <c r="D3661" t="s">
        <v>42</v>
      </c>
      <c r="E3661" t="s">
        <v>365</v>
      </c>
      <c r="F3661" t="s">
        <v>348</v>
      </c>
      <c r="G3661">
        <v>53</v>
      </c>
      <c r="H3661" s="304">
        <v>1.3581404631212313</v>
      </c>
    </row>
    <row r="3662" spans="1:8" x14ac:dyDescent="0.25">
      <c r="A3662" t="s">
        <v>146</v>
      </c>
      <c r="B3662" t="s">
        <v>350</v>
      </c>
      <c r="C3662" t="s">
        <v>353</v>
      </c>
      <c r="D3662" t="s">
        <v>43</v>
      </c>
      <c r="E3662" t="s">
        <v>365</v>
      </c>
      <c r="F3662" t="s">
        <v>340</v>
      </c>
      <c r="G3662">
        <v>54</v>
      </c>
      <c r="H3662" s="304">
        <v>0.12350210748594784</v>
      </c>
    </row>
    <row r="3663" spans="1:8" x14ac:dyDescent="0.25">
      <c r="A3663" t="s">
        <v>146</v>
      </c>
      <c r="B3663" t="s">
        <v>350</v>
      </c>
      <c r="C3663" t="s">
        <v>353</v>
      </c>
      <c r="D3663" t="s">
        <v>43</v>
      </c>
      <c r="E3663" t="s">
        <v>365</v>
      </c>
      <c r="F3663" t="s">
        <v>343</v>
      </c>
      <c r="G3663">
        <v>54</v>
      </c>
      <c r="H3663" s="304">
        <v>0.12350210748594784</v>
      </c>
    </row>
    <row r="3664" spans="1:8" x14ac:dyDescent="0.25">
      <c r="A3664" t="s">
        <v>146</v>
      </c>
      <c r="B3664" t="s">
        <v>350</v>
      </c>
      <c r="C3664" t="s">
        <v>353</v>
      </c>
      <c r="D3664" t="s">
        <v>43</v>
      </c>
      <c r="E3664" t="s">
        <v>365</v>
      </c>
      <c r="F3664" t="s">
        <v>344</v>
      </c>
      <c r="G3664">
        <v>54</v>
      </c>
      <c r="H3664" s="304">
        <v>0.12350210748594784</v>
      </c>
    </row>
    <row r="3665" spans="1:8" x14ac:dyDescent="0.25">
      <c r="A3665" t="s">
        <v>146</v>
      </c>
      <c r="B3665" t="s">
        <v>350</v>
      </c>
      <c r="C3665" t="s">
        <v>353</v>
      </c>
      <c r="D3665" t="s">
        <v>43</v>
      </c>
      <c r="E3665" t="s">
        <v>365</v>
      </c>
      <c r="F3665" t="s">
        <v>345</v>
      </c>
      <c r="G3665">
        <v>54</v>
      </c>
      <c r="H3665" s="304">
        <v>0</v>
      </c>
    </row>
    <row r="3666" spans="1:8" x14ac:dyDescent="0.25">
      <c r="A3666" t="s">
        <v>146</v>
      </c>
      <c r="B3666" t="s">
        <v>350</v>
      </c>
      <c r="C3666" t="s">
        <v>353</v>
      </c>
      <c r="D3666" t="s">
        <v>43</v>
      </c>
      <c r="E3666" t="s">
        <v>365</v>
      </c>
      <c r="F3666" t="s">
        <v>346</v>
      </c>
      <c r="G3666">
        <v>54</v>
      </c>
      <c r="H3666" s="304">
        <v>0.36</v>
      </c>
    </row>
    <row r="3667" spans="1:8" x14ac:dyDescent="0.25">
      <c r="A3667" t="s">
        <v>146</v>
      </c>
      <c r="B3667" t="s">
        <v>350</v>
      </c>
      <c r="C3667" t="s">
        <v>353</v>
      </c>
      <c r="D3667" t="s">
        <v>43</v>
      </c>
      <c r="E3667" t="s">
        <v>365</v>
      </c>
      <c r="F3667" t="s">
        <v>347</v>
      </c>
      <c r="G3667">
        <v>54</v>
      </c>
      <c r="H3667" s="304">
        <v>4.4460758694941219E-2</v>
      </c>
    </row>
    <row r="3668" spans="1:8" x14ac:dyDescent="0.25">
      <c r="A3668" t="s">
        <v>146</v>
      </c>
      <c r="B3668" t="s">
        <v>350</v>
      </c>
      <c r="C3668" t="s">
        <v>353</v>
      </c>
      <c r="D3668" t="s">
        <v>43</v>
      </c>
      <c r="E3668" t="s">
        <v>365</v>
      </c>
      <c r="F3668" t="s">
        <v>348</v>
      </c>
      <c r="G3668">
        <v>54</v>
      </c>
      <c r="H3668" s="304">
        <v>0</v>
      </c>
    </row>
    <row r="3669" spans="1:8" x14ac:dyDescent="0.25">
      <c r="A3669" t="s">
        <v>146</v>
      </c>
      <c r="B3669" t="s">
        <v>350</v>
      </c>
      <c r="C3669" t="s">
        <v>353</v>
      </c>
      <c r="D3669" t="s">
        <v>44</v>
      </c>
      <c r="E3669" t="s">
        <v>365</v>
      </c>
      <c r="F3669" t="s">
        <v>341</v>
      </c>
      <c r="G3669">
        <v>55</v>
      </c>
      <c r="H3669" s="304">
        <v>2.9927662669999999</v>
      </c>
    </row>
    <row r="3670" spans="1:8" x14ac:dyDescent="0.25">
      <c r="A3670" t="s">
        <v>146</v>
      </c>
      <c r="B3670" t="s">
        <v>350</v>
      </c>
      <c r="C3670" t="s">
        <v>353</v>
      </c>
      <c r="D3670" t="s">
        <v>44</v>
      </c>
      <c r="E3670" t="s">
        <v>365</v>
      </c>
      <c r="F3670" t="s">
        <v>343</v>
      </c>
      <c r="G3670">
        <v>55</v>
      </c>
      <c r="H3670" s="304">
        <v>2.9927662669999999</v>
      </c>
    </row>
    <row r="3671" spans="1:8" x14ac:dyDescent="0.25">
      <c r="A3671" t="s">
        <v>146</v>
      </c>
      <c r="B3671" t="s">
        <v>350</v>
      </c>
      <c r="C3671" t="s">
        <v>353</v>
      </c>
      <c r="D3671" t="s">
        <v>44</v>
      </c>
      <c r="E3671" t="s">
        <v>365</v>
      </c>
      <c r="F3671" t="s">
        <v>344</v>
      </c>
      <c r="G3671">
        <v>55</v>
      </c>
      <c r="H3671" s="304">
        <v>2.9927662669999999</v>
      </c>
    </row>
    <row r="3672" spans="1:8" x14ac:dyDescent="0.25">
      <c r="A3672" t="s">
        <v>146</v>
      </c>
      <c r="B3672" t="s">
        <v>350</v>
      </c>
      <c r="C3672" t="s">
        <v>353</v>
      </c>
      <c r="D3672" t="s">
        <v>44</v>
      </c>
      <c r="E3672" t="s">
        <v>365</v>
      </c>
      <c r="F3672" t="s">
        <v>345</v>
      </c>
      <c r="G3672">
        <v>55</v>
      </c>
      <c r="H3672" s="304">
        <v>0</v>
      </c>
    </row>
    <row r="3673" spans="1:8" x14ac:dyDescent="0.25">
      <c r="A3673" t="s">
        <v>146</v>
      </c>
      <c r="B3673" t="s">
        <v>350</v>
      </c>
      <c r="C3673" t="s">
        <v>353</v>
      </c>
      <c r="D3673" t="s">
        <v>44</v>
      </c>
      <c r="E3673" t="s">
        <v>365</v>
      </c>
      <c r="F3673" t="s">
        <v>346</v>
      </c>
      <c r="G3673">
        <v>55</v>
      </c>
      <c r="H3673" s="304">
        <v>0.36</v>
      </c>
    </row>
    <row r="3674" spans="1:8" x14ac:dyDescent="0.25">
      <c r="A3674" t="s">
        <v>146</v>
      </c>
      <c r="B3674" t="s">
        <v>350</v>
      </c>
      <c r="C3674" t="s">
        <v>353</v>
      </c>
      <c r="D3674" t="s">
        <v>44</v>
      </c>
      <c r="E3674" t="s">
        <v>365</v>
      </c>
      <c r="F3674" t="s">
        <v>347</v>
      </c>
      <c r="G3674">
        <v>55</v>
      </c>
      <c r="H3674" s="304">
        <v>1.0773958561199999</v>
      </c>
    </row>
    <row r="3675" spans="1:8" x14ac:dyDescent="0.25">
      <c r="A3675" t="s">
        <v>146</v>
      </c>
      <c r="B3675" t="s">
        <v>350</v>
      </c>
      <c r="C3675" t="s">
        <v>353</v>
      </c>
      <c r="D3675" t="s">
        <v>44</v>
      </c>
      <c r="E3675" t="s">
        <v>365</v>
      </c>
      <c r="F3675" t="s">
        <v>348</v>
      </c>
      <c r="G3675">
        <v>55</v>
      </c>
      <c r="H3675" s="304">
        <v>0</v>
      </c>
    </row>
    <row r="3676" spans="1:8" x14ac:dyDescent="0.25">
      <c r="A3676" t="s">
        <v>146</v>
      </c>
      <c r="B3676" t="s">
        <v>350</v>
      </c>
      <c r="C3676" t="s">
        <v>48</v>
      </c>
      <c r="D3676" t="s">
        <v>46</v>
      </c>
      <c r="E3676" t="s">
        <v>365</v>
      </c>
      <c r="F3676" t="s">
        <v>340</v>
      </c>
      <c r="G3676">
        <v>59</v>
      </c>
      <c r="H3676" s="304">
        <v>0</v>
      </c>
    </row>
    <row r="3677" spans="1:8" x14ac:dyDescent="0.25">
      <c r="A3677" t="s">
        <v>146</v>
      </c>
      <c r="B3677" t="s">
        <v>350</v>
      </c>
      <c r="C3677" t="s">
        <v>48</v>
      </c>
      <c r="D3677" t="s">
        <v>46</v>
      </c>
      <c r="E3677" t="s">
        <v>365</v>
      </c>
      <c r="F3677" t="s">
        <v>341</v>
      </c>
      <c r="G3677">
        <v>59</v>
      </c>
      <c r="H3677" s="304">
        <v>1.747428347</v>
      </c>
    </row>
    <row r="3678" spans="1:8" x14ac:dyDescent="0.25">
      <c r="A3678" t="s">
        <v>146</v>
      </c>
      <c r="B3678" t="s">
        <v>350</v>
      </c>
      <c r="C3678" t="s">
        <v>48</v>
      </c>
      <c r="D3678" t="s">
        <v>46</v>
      </c>
      <c r="E3678" t="s">
        <v>365</v>
      </c>
      <c r="F3678" t="s">
        <v>342</v>
      </c>
      <c r="G3678">
        <v>59</v>
      </c>
      <c r="H3678" s="304">
        <v>4.2216953999999994E-2</v>
      </c>
    </row>
    <row r="3679" spans="1:8" x14ac:dyDescent="0.25">
      <c r="A3679" t="s">
        <v>146</v>
      </c>
      <c r="B3679" t="s">
        <v>350</v>
      </c>
      <c r="C3679" t="s">
        <v>48</v>
      </c>
      <c r="D3679" t="s">
        <v>46</v>
      </c>
      <c r="E3679" t="s">
        <v>365</v>
      </c>
      <c r="F3679" t="s">
        <v>343</v>
      </c>
      <c r="G3679">
        <v>59</v>
      </c>
      <c r="H3679" s="304">
        <v>1.7052113930000001</v>
      </c>
    </row>
    <row r="3680" spans="1:8" x14ac:dyDescent="0.25">
      <c r="A3680" t="s">
        <v>146</v>
      </c>
      <c r="B3680" t="s">
        <v>350</v>
      </c>
      <c r="C3680" t="s">
        <v>48</v>
      </c>
      <c r="D3680" t="s">
        <v>46</v>
      </c>
      <c r="E3680" t="s">
        <v>365</v>
      </c>
      <c r="F3680" t="s">
        <v>344</v>
      </c>
      <c r="G3680">
        <v>59</v>
      </c>
      <c r="H3680" s="304">
        <v>1.7052113930000001</v>
      </c>
    </row>
    <row r="3681" spans="1:8" x14ac:dyDescent="0.25">
      <c r="A3681" t="s">
        <v>146</v>
      </c>
      <c r="B3681" t="s">
        <v>350</v>
      </c>
      <c r="C3681" t="s">
        <v>48</v>
      </c>
      <c r="D3681" t="s">
        <v>46</v>
      </c>
      <c r="E3681" t="s">
        <v>365</v>
      </c>
      <c r="F3681" t="s">
        <v>345</v>
      </c>
      <c r="G3681">
        <v>59</v>
      </c>
      <c r="H3681" s="304">
        <v>-4.2216953999999994E-2</v>
      </c>
    </row>
    <row r="3682" spans="1:8" x14ac:dyDescent="0.25">
      <c r="A3682" t="s">
        <v>146</v>
      </c>
      <c r="B3682" t="s">
        <v>350</v>
      </c>
      <c r="C3682" t="s">
        <v>48</v>
      </c>
      <c r="D3682" t="s">
        <v>46</v>
      </c>
      <c r="E3682" t="s">
        <v>365</v>
      </c>
      <c r="F3682" t="s">
        <v>346</v>
      </c>
      <c r="G3682">
        <v>59</v>
      </c>
      <c r="H3682" s="304">
        <v>0.16</v>
      </c>
    </row>
    <row r="3683" spans="1:8" x14ac:dyDescent="0.25">
      <c r="A3683" t="s">
        <v>146</v>
      </c>
      <c r="B3683" t="s">
        <v>350</v>
      </c>
      <c r="C3683" t="s">
        <v>48</v>
      </c>
      <c r="D3683" t="s">
        <v>46</v>
      </c>
      <c r="E3683" t="s">
        <v>365</v>
      </c>
      <c r="F3683" t="s">
        <v>347</v>
      </c>
      <c r="G3683">
        <v>59</v>
      </c>
      <c r="H3683" s="304">
        <v>0.27283382288000002</v>
      </c>
    </row>
    <row r="3684" spans="1:8" x14ac:dyDescent="0.25">
      <c r="A3684" t="s">
        <v>146</v>
      </c>
      <c r="B3684" t="s">
        <v>350</v>
      </c>
      <c r="C3684" t="s">
        <v>48</v>
      </c>
      <c r="D3684" t="s">
        <v>46</v>
      </c>
      <c r="E3684" t="s">
        <v>365</v>
      </c>
      <c r="F3684" t="s">
        <v>348</v>
      </c>
      <c r="G3684">
        <v>59</v>
      </c>
      <c r="H3684" s="304">
        <v>-6.7547126399999996E-3</v>
      </c>
    </row>
    <row r="3685" spans="1:8" x14ac:dyDescent="0.25">
      <c r="A3685" t="s">
        <v>146</v>
      </c>
      <c r="B3685" t="s">
        <v>350</v>
      </c>
      <c r="C3685" t="s">
        <v>48</v>
      </c>
      <c r="D3685" t="s">
        <v>47</v>
      </c>
      <c r="E3685" t="s">
        <v>365</v>
      </c>
      <c r="F3685" t="s">
        <v>340</v>
      </c>
      <c r="G3685">
        <v>60</v>
      </c>
      <c r="H3685" s="304">
        <v>0.379</v>
      </c>
    </row>
    <row r="3686" spans="1:8" x14ac:dyDescent="0.25">
      <c r="A3686" t="s">
        <v>146</v>
      </c>
      <c r="B3686" t="s">
        <v>350</v>
      </c>
      <c r="C3686" t="s">
        <v>48</v>
      </c>
      <c r="D3686" t="s">
        <v>47</v>
      </c>
      <c r="E3686" t="s">
        <v>365</v>
      </c>
      <c r="F3686" t="s">
        <v>341</v>
      </c>
      <c r="G3686">
        <v>60</v>
      </c>
      <c r="H3686" s="304">
        <v>4.5136880000000009E-3</v>
      </c>
    </row>
    <row r="3687" spans="1:8" x14ac:dyDescent="0.25">
      <c r="A3687" t="s">
        <v>146</v>
      </c>
      <c r="B3687" t="s">
        <v>350</v>
      </c>
      <c r="C3687" t="s">
        <v>48</v>
      </c>
      <c r="D3687" t="s">
        <v>47</v>
      </c>
      <c r="E3687" t="s">
        <v>365</v>
      </c>
      <c r="F3687" t="s">
        <v>342</v>
      </c>
      <c r="G3687">
        <v>60</v>
      </c>
      <c r="H3687" s="304">
        <v>1.0731755000000001E-2</v>
      </c>
    </row>
    <row r="3688" spans="1:8" x14ac:dyDescent="0.25">
      <c r="A3688" t="s">
        <v>146</v>
      </c>
      <c r="B3688" t="s">
        <v>350</v>
      </c>
      <c r="C3688" t="s">
        <v>48</v>
      </c>
      <c r="D3688" t="s">
        <v>47</v>
      </c>
      <c r="E3688" t="s">
        <v>365</v>
      </c>
      <c r="F3688" t="s">
        <v>343</v>
      </c>
      <c r="G3688">
        <v>60</v>
      </c>
      <c r="H3688" s="304">
        <v>0.37278193300000001</v>
      </c>
    </row>
    <row r="3689" spans="1:8" x14ac:dyDescent="0.25">
      <c r="A3689" t="s">
        <v>146</v>
      </c>
      <c r="B3689" t="s">
        <v>350</v>
      </c>
      <c r="C3689" t="s">
        <v>48</v>
      </c>
      <c r="D3689" t="s">
        <v>47</v>
      </c>
      <c r="E3689" t="s">
        <v>365</v>
      </c>
      <c r="F3689" t="s">
        <v>344</v>
      </c>
      <c r="G3689">
        <v>60</v>
      </c>
      <c r="H3689" s="304">
        <v>0.37278193300000001</v>
      </c>
    </row>
    <row r="3690" spans="1:8" x14ac:dyDescent="0.25">
      <c r="A3690" t="s">
        <v>146</v>
      </c>
      <c r="B3690" t="s">
        <v>350</v>
      </c>
      <c r="C3690" t="s">
        <v>48</v>
      </c>
      <c r="D3690" t="s">
        <v>47</v>
      </c>
      <c r="E3690" t="s">
        <v>365</v>
      </c>
      <c r="F3690" t="s">
        <v>345</v>
      </c>
      <c r="G3690">
        <v>60</v>
      </c>
      <c r="H3690" s="304">
        <v>0</v>
      </c>
    </row>
    <row r="3691" spans="1:8" x14ac:dyDescent="0.25">
      <c r="A3691" t="s">
        <v>146</v>
      </c>
      <c r="B3691" t="s">
        <v>350</v>
      </c>
      <c r="C3691" t="s">
        <v>48</v>
      </c>
      <c r="D3691" t="s">
        <v>47</v>
      </c>
      <c r="E3691" t="s">
        <v>365</v>
      </c>
      <c r="F3691" t="s">
        <v>346</v>
      </c>
      <c r="G3691">
        <v>60</v>
      </c>
      <c r="H3691" s="304">
        <v>0.34</v>
      </c>
    </row>
    <row r="3692" spans="1:8" x14ac:dyDescent="0.25">
      <c r="A3692" t="s">
        <v>146</v>
      </c>
      <c r="B3692" t="s">
        <v>350</v>
      </c>
      <c r="C3692" t="s">
        <v>48</v>
      </c>
      <c r="D3692" t="s">
        <v>47</v>
      </c>
      <c r="E3692" t="s">
        <v>365</v>
      </c>
      <c r="F3692" t="s">
        <v>347</v>
      </c>
      <c r="G3692">
        <v>60</v>
      </c>
      <c r="H3692" s="304">
        <v>0.12674585722000001</v>
      </c>
    </row>
    <row r="3693" spans="1:8" x14ac:dyDescent="0.25">
      <c r="A3693" t="s">
        <v>146</v>
      </c>
      <c r="B3693" t="s">
        <v>350</v>
      </c>
      <c r="C3693" t="s">
        <v>48</v>
      </c>
      <c r="D3693" t="s">
        <v>47</v>
      </c>
      <c r="E3693" t="s">
        <v>365</v>
      </c>
      <c r="F3693" t="s">
        <v>348</v>
      </c>
      <c r="G3693">
        <v>60</v>
      </c>
      <c r="H3693" s="304">
        <v>0</v>
      </c>
    </row>
    <row r="3694" spans="1:8" x14ac:dyDescent="0.25">
      <c r="A3694" t="s">
        <v>146</v>
      </c>
      <c r="B3694" t="s">
        <v>350</v>
      </c>
      <c r="C3694" t="s">
        <v>48</v>
      </c>
      <c r="D3694" t="s">
        <v>48</v>
      </c>
      <c r="E3694" t="s">
        <v>365</v>
      </c>
      <c r="F3694" t="s">
        <v>340</v>
      </c>
      <c r="G3694">
        <v>61</v>
      </c>
      <c r="H3694" s="304">
        <v>0.215</v>
      </c>
    </row>
    <row r="3695" spans="1:8" x14ac:dyDescent="0.25">
      <c r="A3695" t="s">
        <v>146</v>
      </c>
      <c r="B3695" t="s">
        <v>350</v>
      </c>
      <c r="C3695" t="s">
        <v>48</v>
      </c>
      <c r="D3695" t="s">
        <v>48</v>
      </c>
      <c r="E3695" t="s">
        <v>365</v>
      </c>
      <c r="F3695" t="s">
        <v>341</v>
      </c>
      <c r="G3695">
        <v>61</v>
      </c>
      <c r="H3695" s="304">
        <v>3.2425373999999993E-2</v>
      </c>
    </row>
    <row r="3696" spans="1:8" x14ac:dyDescent="0.25">
      <c r="A3696" t="s">
        <v>146</v>
      </c>
      <c r="B3696" t="s">
        <v>350</v>
      </c>
      <c r="C3696" t="s">
        <v>48</v>
      </c>
      <c r="D3696" t="s">
        <v>48</v>
      </c>
      <c r="E3696" t="s">
        <v>365</v>
      </c>
      <c r="F3696" t="s">
        <v>342</v>
      </c>
      <c r="G3696">
        <v>61</v>
      </c>
      <c r="H3696" s="304">
        <v>4.4879446000000003E-2</v>
      </c>
    </row>
    <row r="3697" spans="1:8" x14ac:dyDescent="0.25">
      <c r="A3697" t="s">
        <v>146</v>
      </c>
      <c r="B3697" t="s">
        <v>350</v>
      </c>
      <c r="C3697" t="s">
        <v>48</v>
      </c>
      <c r="D3697" t="s">
        <v>48</v>
      </c>
      <c r="E3697" t="s">
        <v>365</v>
      </c>
      <c r="F3697" t="s">
        <v>343</v>
      </c>
      <c r="G3697">
        <v>61</v>
      </c>
      <c r="H3697" s="304">
        <v>0.20254592799999999</v>
      </c>
    </row>
    <row r="3698" spans="1:8" x14ac:dyDescent="0.25">
      <c r="A3698" t="s">
        <v>146</v>
      </c>
      <c r="B3698" t="s">
        <v>350</v>
      </c>
      <c r="C3698" t="s">
        <v>48</v>
      </c>
      <c r="D3698" t="s">
        <v>48</v>
      </c>
      <c r="E3698" t="s">
        <v>365</v>
      </c>
      <c r="F3698" t="s">
        <v>344</v>
      </c>
      <c r="G3698">
        <v>61</v>
      </c>
      <c r="H3698" s="304">
        <v>0.20254592799999999</v>
      </c>
    </row>
    <row r="3699" spans="1:8" x14ac:dyDescent="0.25">
      <c r="A3699" t="s">
        <v>146</v>
      </c>
      <c r="B3699" t="s">
        <v>350</v>
      </c>
      <c r="C3699" t="s">
        <v>48</v>
      </c>
      <c r="D3699" t="s">
        <v>48</v>
      </c>
      <c r="E3699" t="s">
        <v>365</v>
      </c>
      <c r="F3699" t="s">
        <v>345</v>
      </c>
      <c r="G3699">
        <v>61</v>
      </c>
      <c r="H3699" s="304">
        <v>0.20254592799999999</v>
      </c>
    </row>
    <row r="3700" spans="1:8" x14ac:dyDescent="0.25">
      <c r="A3700" t="s">
        <v>146</v>
      </c>
      <c r="B3700" t="s">
        <v>350</v>
      </c>
      <c r="C3700" t="s">
        <v>48</v>
      </c>
      <c r="D3700" t="s">
        <v>48</v>
      </c>
      <c r="E3700" t="s">
        <v>365</v>
      </c>
      <c r="F3700" t="s">
        <v>346</v>
      </c>
      <c r="G3700">
        <v>61</v>
      </c>
      <c r="H3700" s="304">
        <v>0.37</v>
      </c>
    </row>
    <row r="3701" spans="1:8" x14ac:dyDescent="0.25">
      <c r="A3701" t="s">
        <v>146</v>
      </c>
      <c r="B3701" t="s">
        <v>350</v>
      </c>
      <c r="C3701" t="s">
        <v>48</v>
      </c>
      <c r="D3701" t="s">
        <v>48</v>
      </c>
      <c r="E3701" t="s">
        <v>365</v>
      </c>
      <c r="F3701" t="s">
        <v>347</v>
      </c>
      <c r="G3701">
        <v>61</v>
      </c>
      <c r="H3701" s="304">
        <v>7.494199336E-2</v>
      </c>
    </row>
    <row r="3702" spans="1:8" x14ac:dyDescent="0.25">
      <c r="A3702" t="s">
        <v>146</v>
      </c>
      <c r="B3702" t="s">
        <v>350</v>
      </c>
      <c r="C3702" t="s">
        <v>48</v>
      </c>
      <c r="D3702" t="s">
        <v>48</v>
      </c>
      <c r="E3702" t="s">
        <v>365</v>
      </c>
      <c r="F3702" t="s">
        <v>348</v>
      </c>
      <c r="G3702">
        <v>61</v>
      </c>
      <c r="H3702" s="304">
        <v>7.494199336E-2</v>
      </c>
    </row>
    <row r="3703" spans="1:8" x14ac:dyDescent="0.25">
      <c r="A3703" t="s">
        <v>146</v>
      </c>
      <c r="B3703" t="s">
        <v>354</v>
      </c>
      <c r="C3703" t="s">
        <v>354</v>
      </c>
      <c r="D3703" t="s">
        <v>50</v>
      </c>
      <c r="E3703" t="s">
        <v>365</v>
      </c>
      <c r="F3703" t="s">
        <v>340</v>
      </c>
      <c r="G3703">
        <v>65</v>
      </c>
      <c r="H3703" s="304">
        <v>3.9388244431836519</v>
      </c>
    </row>
    <row r="3704" spans="1:8" x14ac:dyDescent="0.25">
      <c r="A3704" t="s">
        <v>146</v>
      </c>
      <c r="B3704" t="s">
        <v>354</v>
      </c>
      <c r="C3704" t="s">
        <v>354</v>
      </c>
      <c r="D3704" t="s">
        <v>50</v>
      </c>
      <c r="E3704" t="s">
        <v>365</v>
      </c>
      <c r="F3704" t="s">
        <v>341</v>
      </c>
      <c r="G3704">
        <v>65</v>
      </c>
      <c r="H3704" s="304">
        <v>0.46090256300000004</v>
      </c>
    </row>
    <row r="3705" spans="1:8" x14ac:dyDescent="0.25">
      <c r="A3705" t="s">
        <v>146</v>
      </c>
      <c r="B3705" t="s">
        <v>354</v>
      </c>
      <c r="C3705" t="s">
        <v>354</v>
      </c>
      <c r="D3705" t="s">
        <v>50</v>
      </c>
      <c r="E3705" t="s">
        <v>365</v>
      </c>
      <c r="F3705" t="s">
        <v>342</v>
      </c>
      <c r="G3705">
        <v>65</v>
      </c>
      <c r="H3705" s="304">
        <v>0.40595848900000009</v>
      </c>
    </row>
    <row r="3706" spans="1:8" x14ac:dyDescent="0.25">
      <c r="A3706" t="s">
        <v>146</v>
      </c>
      <c r="B3706" t="s">
        <v>354</v>
      </c>
      <c r="C3706" t="s">
        <v>354</v>
      </c>
      <c r="D3706" t="s">
        <v>50</v>
      </c>
      <c r="E3706" t="s">
        <v>365</v>
      </c>
      <c r="F3706" t="s">
        <v>343</v>
      </c>
      <c r="G3706">
        <v>65</v>
      </c>
      <c r="H3706" s="304">
        <v>3.9937685171836521</v>
      </c>
    </row>
    <row r="3707" spans="1:8" x14ac:dyDescent="0.25">
      <c r="A3707" t="s">
        <v>146</v>
      </c>
      <c r="B3707" t="s">
        <v>354</v>
      </c>
      <c r="C3707" t="s">
        <v>354</v>
      </c>
      <c r="D3707" t="s">
        <v>50</v>
      </c>
      <c r="E3707" t="s">
        <v>365</v>
      </c>
      <c r="F3707" t="s">
        <v>344</v>
      </c>
      <c r="G3707">
        <v>65</v>
      </c>
      <c r="H3707" s="304">
        <v>3.9937685171836521</v>
      </c>
    </row>
    <row r="3708" spans="1:8" x14ac:dyDescent="0.25">
      <c r="A3708" t="s">
        <v>146</v>
      </c>
      <c r="B3708" t="s">
        <v>354</v>
      </c>
      <c r="C3708" t="s">
        <v>354</v>
      </c>
      <c r="D3708" t="s">
        <v>50</v>
      </c>
      <c r="E3708" t="s">
        <v>365</v>
      </c>
      <c r="F3708" t="s">
        <v>345</v>
      </c>
      <c r="G3708">
        <v>65</v>
      </c>
      <c r="H3708" s="304">
        <v>3.9937685171836521</v>
      </c>
    </row>
    <row r="3709" spans="1:8" x14ac:dyDescent="0.25">
      <c r="A3709" t="s">
        <v>146</v>
      </c>
      <c r="B3709" t="s">
        <v>354</v>
      </c>
      <c r="C3709" t="s">
        <v>354</v>
      </c>
      <c r="D3709" t="s">
        <v>50</v>
      </c>
      <c r="E3709" t="s">
        <v>365</v>
      </c>
      <c r="F3709" t="s">
        <v>346</v>
      </c>
      <c r="G3709">
        <v>65</v>
      </c>
      <c r="H3709" s="304">
        <v>0.19</v>
      </c>
    </row>
    <row r="3710" spans="1:8" x14ac:dyDescent="0.25">
      <c r="A3710" t="s">
        <v>146</v>
      </c>
      <c r="B3710" t="s">
        <v>354</v>
      </c>
      <c r="C3710" t="s">
        <v>354</v>
      </c>
      <c r="D3710" t="s">
        <v>50</v>
      </c>
      <c r="E3710" t="s">
        <v>365</v>
      </c>
      <c r="F3710" t="s">
        <v>347</v>
      </c>
      <c r="G3710">
        <v>65</v>
      </c>
      <c r="H3710" s="304">
        <v>0.75881601826489387</v>
      </c>
    </row>
    <row r="3711" spans="1:8" x14ac:dyDescent="0.25">
      <c r="A3711" t="s">
        <v>146</v>
      </c>
      <c r="B3711" t="s">
        <v>354</v>
      </c>
      <c r="C3711" t="s">
        <v>354</v>
      </c>
      <c r="D3711" t="s">
        <v>50</v>
      </c>
      <c r="E3711" t="s">
        <v>365</v>
      </c>
      <c r="F3711" t="s">
        <v>348</v>
      </c>
      <c r="G3711">
        <v>65</v>
      </c>
      <c r="H3711" s="304">
        <v>0.75881601826489387</v>
      </c>
    </row>
    <row r="3712" spans="1:8" x14ac:dyDescent="0.25">
      <c r="A3712" t="s">
        <v>146</v>
      </c>
      <c r="B3712" t="s">
        <v>354</v>
      </c>
      <c r="C3712" t="s">
        <v>354</v>
      </c>
      <c r="D3712" t="s">
        <v>51</v>
      </c>
      <c r="E3712" t="s">
        <v>365</v>
      </c>
      <c r="F3712" t="s">
        <v>340</v>
      </c>
      <c r="G3712">
        <v>66</v>
      </c>
      <c r="H3712" s="304">
        <v>0.98745291245987832</v>
      </c>
    </row>
    <row r="3713" spans="1:8" x14ac:dyDescent="0.25">
      <c r="A3713" t="s">
        <v>146</v>
      </c>
      <c r="B3713" t="s">
        <v>354</v>
      </c>
      <c r="C3713" t="s">
        <v>354</v>
      </c>
      <c r="D3713" t="s">
        <v>51</v>
      </c>
      <c r="E3713" t="s">
        <v>365</v>
      </c>
      <c r="F3713" t="s">
        <v>343</v>
      </c>
      <c r="G3713">
        <v>66</v>
      </c>
      <c r="H3713" s="304">
        <v>0.98745291245987832</v>
      </c>
    </row>
    <row r="3714" spans="1:8" x14ac:dyDescent="0.25">
      <c r="A3714" t="s">
        <v>146</v>
      </c>
      <c r="B3714" t="s">
        <v>354</v>
      </c>
      <c r="C3714" t="s">
        <v>354</v>
      </c>
      <c r="D3714" t="s">
        <v>51</v>
      </c>
      <c r="E3714" t="s">
        <v>365</v>
      </c>
      <c r="F3714" t="s">
        <v>344</v>
      </c>
      <c r="G3714">
        <v>66</v>
      </c>
      <c r="H3714" s="304">
        <v>0.65958173011100163</v>
      </c>
    </row>
    <row r="3715" spans="1:8" x14ac:dyDescent="0.25">
      <c r="A3715" t="s">
        <v>146</v>
      </c>
      <c r="B3715" t="s">
        <v>354</v>
      </c>
      <c r="C3715" t="s">
        <v>354</v>
      </c>
      <c r="D3715" t="s">
        <v>51</v>
      </c>
      <c r="E3715" t="s">
        <v>365</v>
      </c>
      <c r="F3715" t="s">
        <v>345</v>
      </c>
      <c r="G3715">
        <v>66</v>
      </c>
      <c r="H3715" s="304">
        <v>0.65958173011100163</v>
      </c>
    </row>
    <row r="3716" spans="1:8" x14ac:dyDescent="0.25">
      <c r="A3716" t="s">
        <v>146</v>
      </c>
      <c r="B3716" t="s">
        <v>354</v>
      </c>
      <c r="C3716" t="s">
        <v>354</v>
      </c>
      <c r="D3716" t="s">
        <v>51</v>
      </c>
      <c r="E3716" t="s">
        <v>365</v>
      </c>
      <c r="F3716" t="s">
        <v>346</v>
      </c>
      <c r="G3716">
        <v>66</v>
      </c>
      <c r="H3716" s="304">
        <v>0.73</v>
      </c>
    </row>
    <row r="3717" spans="1:8" x14ac:dyDescent="0.25">
      <c r="A3717" t="s">
        <v>146</v>
      </c>
      <c r="B3717" t="s">
        <v>354</v>
      </c>
      <c r="C3717" t="s">
        <v>354</v>
      </c>
      <c r="D3717" t="s">
        <v>51</v>
      </c>
      <c r="E3717" t="s">
        <v>365</v>
      </c>
      <c r="F3717" t="s">
        <v>347</v>
      </c>
      <c r="G3717">
        <v>66</v>
      </c>
      <c r="H3717" s="304">
        <v>0.48149466298103116</v>
      </c>
    </row>
    <row r="3718" spans="1:8" x14ac:dyDescent="0.25">
      <c r="A3718" t="s">
        <v>146</v>
      </c>
      <c r="B3718" t="s">
        <v>354</v>
      </c>
      <c r="C3718" t="s">
        <v>354</v>
      </c>
      <c r="D3718" t="s">
        <v>51</v>
      </c>
      <c r="E3718" t="s">
        <v>365</v>
      </c>
      <c r="F3718" t="s">
        <v>348</v>
      </c>
      <c r="G3718">
        <v>66</v>
      </c>
      <c r="H3718" s="304">
        <v>0.48149466298103116</v>
      </c>
    </row>
    <row r="3719" spans="1:8" x14ac:dyDescent="0.25">
      <c r="A3719" t="s">
        <v>146</v>
      </c>
      <c r="B3719" t="s">
        <v>354</v>
      </c>
      <c r="C3719" t="s">
        <v>354</v>
      </c>
      <c r="D3719" t="s">
        <v>52</v>
      </c>
      <c r="E3719" t="s">
        <v>365</v>
      </c>
      <c r="F3719" t="s">
        <v>340</v>
      </c>
      <c r="G3719">
        <v>67</v>
      </c>
      <c r="H3719" s="304">
        <v>4.3222439809128907</v>
      </c>
    </row>
    <row r="3720" spans="1:8" x14ac:dyDescent="0.25">
      <c r="A3720" t="s">
        <v>146</v>
      </c>
      <c r="B3720" t="s">
        <v>354</v>
      </c>
      <c r="C3720" t="s">
        <v>354</v>
      </c>
      <c r="D3720" t="s">
        <v>52</v>
      </c>
      <c r="E3720" t="s">
        <v>365</v>
      </c>
      <c r="F3720" t="s">
        <v>341</v>
      </c>
      <c r="G3720">
        <v>67</v>
      </c>
      <c r="H3720" s="304">
        <v>0.51687273199999995</v>
      </c>
    </row>
    <row r="3721" spans="1:8" x14ac:dyDescent="0.25">
      <c r="A3721" t="s">
        <v>146</v>
      </c>
      <c r="B3721" t="s">
        <v>354</v>
      </c>
      <c r="C3721" t="s">
        <v>354</v>
      </c>
      <c r="D3721" t="s">
        <v>52</v>
      </c>
      <c r="E3721" t="s">
        <v>365</v>
      </c>
      <c r="F3721" t="s">
        <v>342</v>
      </c>
      <c r="G3721">
        <v>67</v>
      </c>
      <c r="H3721" s="304">
        <v>0.27127355500000006</v>
      </c>
    </row>
    <row r="3722" spans="1:8" x14ac:dyDescent="0.25">
      <c r="A3722" t="s">
        <v>146</v>
      </c>
      <c r="B3722" t="s">
        <v>354</v>
      </c>
      <c r="C3722" t="s">
        <v>354</v>
      </c>
      <c r="D3722" t="s">
        <v>52</v>
      </c>
      <c r="E3722" t="s">
        <v>365</v>
      </c>
      <c r="F3722" t="s">
        <v>343</v>
      </c>
      <c r="G3722">
        <v>67</v>
      </c>
      <c r="H3722" s="304">
        <v>4.5678431579128898</v>
      </c>
    </row>
    <row r="3723" spans="1:8" x14ac:dyDescent="0.25">
      <c r="A3723" t="s">
        <v>146</v>
      </c>
      <c r="B3723" t="s">
        <v>354</v>
      </c>
      <c r="C3723" t="s">
        <v>354</v>
      </c>
      <c r="D3723" t="s">
        <v>52</v>
      </c>
      <c r="E3723" t="s">
        <v>365</v>
      </c>
      <c r="F3723" t="s">
        <v>344</v>
      </c>
      <c r="G3723">
        <v>67</v>
      </c>
      <c r="H3723" s="304">
        <v>4.5678431579128898</v>
      </c>
    </row>
    <row r="3724" spans="1:8" x14ac:dyDescent="0.25">
      <c r="A3724" t="s">
        <v>146</v>
      </c>
      <c r="B3724" t="s">
        <v>354</v>
      </c>
      <c r="C3724" t="s">
        <v>354</v>
      </c>
      <c r="D3724" t="s">
        <v>52</v>
      </c>
      <c r="E3724" t="s">
        <v>365</v>
      </c>
      <c r="F3724" t="s">
        <v>345</v>
      </c>
      <c r="G3724">
        <v>67</v>
      </c>
      <c r="H3724" s="304">
        <v>4.0509704259128902</v>
      </c>
    </row>
    <row r="3725" spans="1:8" x14ac:dyDescent="0.25">
      <c r="A3725" t="s">
        <v>146</v>
      </c>
      <c r="B3725" t="s">
        <v>354</v>
      </c>
      <c r="C3725" t="s">
        <v>354</v>
      </c>
      <c r="D3725" t="s">
        <v>52</v>
      </c>
      <c r="E3725" t="s">
        <v>365</v>
      </c>
      <c r="F3725" t="s">
        <v>346</v>
      </c>
      <c r="G3725">
        <v>67</v>
      </c>
      <c r="H3725" t="s">
        <v>53</v>
      </c>
    </row>
    <row r="3726" spans="1:8" x14ac:dyDescent="0.25">
      <c r="A3726" t="s">
        <v>146</v>
      </c>
      <c r="B3726" t="s">
        <v>354</v>
      </c>
      <c r="C3726" t="s">
        <v>354</v>
      </c>
      <c r="D3726" t="s">
        <v>52</v>
      </c>
      <c r="E3726" t="s">
        <v>365</v>
      </c>
      <c r="F3726" t="s">
        <v>347</v>
      </c>
      <c r="G3726">
        <v>67</v>
      </c>
      <c r="H3726" s="304">
        <v>1.3548467654138669</v>
      </c>
    </row>
    <row r="3727" spans="1:8" x14ac:dyDescent="0.25">
      <c r="A3727" t="s">
        <v>146</v>
      </c>
      <c r="B3727" t="s">
        <v>354</v>
      </c>
      <c r="C3727" t="s">
        <v>354</v>
      </c>
      <c r="D3727" t="s">
        <v>52</v>
      </c>
      <c r="E3727" t="s">
        <v>365</v>
      </c>
      <c r="F3727" t="s">
        <v>348</v>
      </c>
      <c r="G3727">
        <v>67</v>
      </c>
      <c r="H3727" s="304">
        <v>1.2152911277738669</v>
      </c>
    </row>
    <row r="3728" spans="1:8" x14ac:dyDescent="0.25">
      <c r="A3728" t="s">
        <v>146</v>
      </c>
      <c r="B3728" t="s">
        <v>354</v>
      </c>
      <c r="C3728" t="s">
        <v>354</v>
      </c>
      <c r="D3728" t="s">
        <v>54</v>
      </c>
      <c r="E3728" t="s">
        <v>365</v>
      </c>
      <c r="F3728" t="s">
        <v>340</v>
      </c>
      <c r="G3728">
        <v>68</v>
      </c>
      <c r="H3728" s="304">
        <v>5.8183970001500001</v>
      </c>
    </row>
    <row r="3729" spans="1:8" x14ac:dyDescent="0.25">
      <c r="A3729" t="s">
        <v>146</v>
      </c>
      <c r="B3729" t="s">
        <v>354</v>
      </c>
      <c r="C3729" t="s">
        <v>354</v>
      </c>
      <c r="D3729" t="s">
        <v>54</v>
      </c>
      <c r="E3729" t="s">
        <v>365</v>
      </c>
      <c r="F3729" t="s">
        <v>343</v>
      </c>
      <c r="G3729">
        <v>68</v>
      </c>
      <c r="H3729" s="304">
        <v>5.8183970001500001</v>
      </c>
    </row>
    <row r="3730" spans="1:8" x14ac:dyDescent="0.25">
      <c r="A3730" t="s">
        <v>146</v>
      </c>
      <c r="B3730" t="s">
        <v>354</v>
      </c>
      <c r="C3730" t="s">
        <v>354</v>
      </c>
      <c r="D3730" t="s">
        <v>54</v>
      </c>
      <c r="E3730" t="s">
        <v>365</v>
      </c>
      <c r="F3730" t="s">
        <v>344</v>
      </c>
      <c r="G3730">
        <v>68</v>
      </c>
      <c r="H3730" s="304">
        <v>5.8183970001500001</v>
      </c>
    </row>
    <row r="3731" spans="1:8" x14ac:dyDescent="0.25">
      <c r="A3731" t="s">
        <v>146</v>
      </c>
      <c r="B3731" t="s">
        <v>354</v>
      </c>
      <c r="C3731" t="s">
        <v>354</v>
      </c>
      <c r="D3731" t="s">
        <v>54</v>
      </c>
      <c r="E3731" t="s">
        <v>365</v>
      </c>
      <c r="F3731" t="s">
        <v>345</v>
      </c>
      <c r="G3731">
        <v>68</v>
      </c>
      <c r="H3731" s="304">
        <v>5.8183970001500001</v>
      </c>
    </row>
    <row r="3732" spans="1:8" x14ac:dyDescent="0.25">
      <c r="A3732" t="s">
        <v>146</v>
      </c>
      <c r="B3732" t="s">
        <v>354</v>
      </c>
      <c r="C3732" t="s">
        <v>354</v>
      </c>
      <c r="D3732" t="s">
        <v>54</v>
      </c>
      <c r="E3732" t="s">
        <v>365</v>
      </c>
      <c r="F3732" t="s">
        <v>346</v>
      </c>
      <c r="G3732">
        <v>68</v>
      </c>
      <c r="H3732" s="304">
        <v>5.3999999999999999E-2</v>
      </c>
    </row>
    <row r="3733" spans="1:8" x14ac:dyDescent="0.25">
      <c r="A3733" t="s">
        <v>146</v>
      </c>
      <c r="B3733" t="s">
        <v>354</v>
      </c>
      <c r="C3733" t="s">
        <v>354</v>
      </c>
      <c r="D3733" t="s">
        <v>54</v>
      </c>
      <c r="E3733" t="s">
        <v>365</v>
      </c>
      <c r="F3733" t="s">
        <v>347</v>
      </c>
      <c r="G3733">
        <v>68</v>
      </c>
      <c r="H3733" s="304">
        <v>0.31419343800810001</v>
      </c>
    </row>
    <row r="3734" spans="1:8" x14ac:dyDescent="0.25">
      <c r="A3734" t="s">
        <v>146</v>
      </c>
      <c r="B3734" t="s">
        <v>354</v>
      </c>
      <c r="C3734" t="s">
        <v>354</v>
      </c>
      <c r="D3734" t="s">
        <v>54</v>
      </c>
      <c r="E3734" t="s">
        <v>365</v>
      </c>
      <c r="F3734" t="s">
        <v>348</v>
      </c>
      <c r="G3734">
        <v>68</v>
      </c>
      <c r="H3734" s="304">
        <v>0.31419343800810001</v>
      </c>
    </row>
    <row r="3735" spans="1:8" x14ac:dyDescent="0.25">
      <c r="A3735" t="s">
        <v>146</v>
      </c>
      <c r="B3735" t="s">
        <v>354</v>
      </c>
      <c r="C3735" t="s">
        <v>354</v>
      </c>
      <c r="D3735" t="s">
        <v>55</v>
      </c>
      <c r="E3735" t="s">
        <v>365</v>
      </c>
      <c r="F3735" t="s">
        <v>340</v>
      </c>
      <c r="G3735">
        <v>69</v>
      </c>
      <c r="H3735" s="304">
        <v>7.3501941653302714</v>
      </c>
    </row>
    <row r="3736" spans="1:8" x14ac:dyDescent="0.25">
      <c r="A3736" t="s">
        <v>146</v>
      </c>
      <c r="B3736" t="s">
        <v>354</v>
      </c>
      <c r="C3736" t="s">
        <v>354</v>
      </c>
      <c r="D3736" t="s">
        <v>55</v>
      </c>
      <c r="E3736" t="s">
        <v>365</v>
      </c>
      <c r="F3736" t="s">
        <v>341</v>
      </c>
      <c r="G3736">
        <v>69</v>
      </c>
      <c r="H3736" s="304">
        <v>2.1368500999999998E-2</v>
      </c>
    </row>
    <row r="3737" spans="1:8" x14ac:dyDescent="0.25">
      <c r="A3737" t="s">
        <v>146</v>
      </c>
      <c r="B3737" t="s">
        <v>354</v>
      </c>
      <c r="C3737" t="s">
        <v>354</v>
      </c>
      <c r="D3737" t="s">
        <v>55</v>
      </c>
      <c r="E3737" t="s">
        <v>365</v>
      </c>
      <c r="F3737" t="s">
        <v>342</v>
      </c>
      <c r="G3737">
        <v>69</v>
      </c>
      <c r="H3737" s="304">
        <v>0.198494644</v>
      </c>
    </row>
    <row r="3738" spans="1:8" x14ac:dyDescent="0.25">
      <c r="A3738" t="s">
        <v>146</v>
      </c>
      <c r="B3738" t="s">
        <v>354</v>
      </c>
      <c r="C3738" t="s">
        <v>354</v>
      </c>
      <c r="D3738" t="s">
        <v>55</v>
      </c>
      <c r="E3738" t="s">
        <v>365</v>
      </c>
      <c r="F3738" t="s">
        <v>343</v>
      </c>
      <c r="G3738">
        <v>69</v>
      </c>
      <c r="H3738" s="304">
        <v>7.1730680223302716</v>
      </c>
    </row>
    <row r="3739" spans="1:8" x14ac:dyDescent="0.25">
      <c r="A3739" t="s">
        <v>146</v>
      </c>
      <c r="B3739" t="s">
        <v>354</v>
      </c>
      <c r="C3739" t="s">
        <v>354</v>
      </c>
      <c r="D3739" t="s">
        <v>55</v>
      </c>
      <c r="E3739" t="s">
        <v>365</v>
      </c>
      <c r="F3739" t="s">
        <v>344</v>
      </c>
      <c r="G3739">
        <v>69</v>
      </c>
      <c r="H3739" s="304">
        <v>7.1730680223302716</v>
      </c>
    </row>
    <row r="3740" spans="1:8" x14ac:dyDescent="0.25">
      <c r="A3740" t="s">
        <v>146</v>
      </c>
      <c r="B3740" t="s">
        <v>354</v>
      </c>
      <c r="C3740" t="s">
        <v>354</v>
      </c>
      <c r="D3740" t="s">
        <v>55</v>
      </c>
      <c r="E3740" t="s">
        <v>365</v>
      </c>
      <c r="F3740" t="s">
        <v>345</v>
      </c>
      <c r="G3740">
        <v>69</v>
      </c>
      <c r="H3740" s="304">
        <v>7.1730680223302716</v>
      </c>
    </row>
    <row r="3741" spans="1:8" x14ac:dyDescent="0.25">
      <c r="A3741" t="s">
        <v>146</v>
      </c>
      <c r="B3741" t="s">
        <v>354</v>
      </c>
      <c r="C3741" t="s">
        <v>354</v>
      </c>
      <c r="D3741" t="s">
        <v>55</v>
      </c>
      <c r="E3741" t="s">
        <v>365</v>
      </c>
      <c r="F3741" t="s">
        <v>346</v>
      </c>
      <c r="G3741">
        <v>69</v>
      </c>
      <c r="H3741" s="304">
        <v>0.155</v>
      </c>
    </row>
    <row r="3742" spans="1:8" x14ac:dyDescent="0.25">
      <c r="A3742" t="s">
        <v>146</v>
      </c>
      <c r="B3742" t="s">
        <v>354</v>
      </c>
      <c r="C3742" t="s">
        <v>354</v>
      </c>
      <c r="D3742" t="s">
        <v>55</v>
      </c>
      <c r="E3742" t="s">
        <v>365</v>
      </c>
      <c r="F3742" t="s">
        <v>347</v>
      </c>
      <c r="G3742">
        <v>69</v>
      </c>
      <c r="H3742" s="304">
        <v>1.1118255434611921</v>
      </c>
    </row>
    <row r="3743" spans="1:8" x14ac:dyDescent="0.25">
      <c r="A3743" t="s">
        <v>146</v>
      </c>
      <c r="B3743" t="s">
        <v>354</v>
      </c>
      <c r="C3743" t="s">
        <v>354</v>
      </c>
      <c r="D3743" t="s">
        <v>55</v>
      </c>
      <c r="E3743" t="s">
        <v>365</v>
      </c>
      <c r="F3743" t="s">
        <v>348</v>
      </c>
      <c r="G3743">
        <v>69</v>
      </c>
      <c r="H3743" s="304">
        <v>1.1118255434611921</v>
      </c>
    </row>
    <row r="3744" spans="1:8" x14ac:dyDescent="0.25">
      <c r="A3744" t="s">
        <v>146</v>
      </c>
      <c r="B3744" t="s">
        <v>354</v>
      </c>
      <c r="C3744" t="s">
        <v>354</v>
      </c>
      <c r="D3744" t="s">
        <v>56</v>
      </c>
      <c r="E3744" t="s">
        <v>365</v>
      </c>
      <c r="F3744" t="s">
        <v>340</v>
      </c>
      <c r="G3744">
        <v>70</v>
      </c>
      <c r="H3744" s="304">
        <v>0</v>
      </c>
    </row>
    <row r="3745" spans="1:8" x14ac:dyDescent="0.25">
      <c r="A3745" t="s">
        <v>146</v>
      </c>
      <c r="B3745" t="s">
        <v>354</v>
      </c>
      <c r="C3745" t="s">
        <v>354</v>
      </c>
      <c r="D3745" t="s">
        <v>56</v>
      </c>
      <c r="E3745" t="s">
        <v>365</v>
      </c>
      <c r="F3745" t="s">
        <v>341</v>
      </c>
      <c r="G3745">
        <v>70</v>
      </c>
      <c r="H3745" s="304">
        <v>0.27427463300000005</v>
      </c>
    </row>
    <row r="3746" spans="1:8" x14ac:dyDescent="0.25">
      <c r="A3746" t="s">
        <v>146</v>
      </c>
      <c r="B3746" t="s">
        <v>354</v>
      </c>
      <c r="C3746" t="s">
        <v>354</v>
      </c>
      <c r="D3746" t="s">
        <v>56</v>
      </c>
      <c r="E3746" t="s">
        <v>365</v>
      </c>
      <c r="F3746" t="s">
        <v>342</v>
      </c>
      <c r="G3746">
        <v>70</v>
      </c>
      <c r="H3746" s="304">
        <v>2.2421390000000003E-2</v>
      </c>
    </row>
    <row r="3747" spans="1:8" x14ac:dyDescent="0.25">
      <c r="A3747" t="s">
        <v>146</v>
      </c>
      <c r="B3747" t="s">
        <v>354</v>
      </c>
      <c r="C3747" t="s">
        <v>354</v>
      </c>
      <c r="D3747" t="s">
        <v>56</v>
      </c>
      <c r="E3747" t="s">
        <v>365</v>
      </c>
      <c r="F3747" t="s">
        <v>343</v>
      </c>
      <c r="G3747">
        <v>70</v>
      </c>
      <c r="H3747" s="304">
        <v>0.25185324300000006</v>
      </c>
    </row>
    <row r="3748" spans="1:8" x14ac:dyDescent="0.25">
      <c r="A3748" t="s">
        <v>146</v>
      </c>
      <c r="B3748" t="s">
        <v>354</v>
      </c>
      <c r="C3748" t="s">
        <v>354</v>
      </c>
      <c r="D3748" t="s">
        <v>56</v>
      </c>
      <c r="E3748" t="s">
        <v>365</v>
      </c>
      <c r="F3748" t="s">
        <v>344</v>
      </c>
      <c r="G3748">
        <v>70</v>
      </c>
      <c r="H3748" s="304">
        <v>0.25185324300000006</v>
      </c>
    </row>
    <row r="3749" spans="1:8" x14ac:dyDescent="0.25">
      <c r="A3749" t="s">
        <v>146</v>
      </c>
      <c r="B3749" t="s">
        <v>354</v>
      </c>
      <c r="C3749" t="s">
        <v>354</v>
      </c>
      <c r="D3749" t="s">
        <v>56</v>
      </c>
      <c r="E3749" t="s">
        <v>365</v>
      </c>
      <c r="F3749" t="s">
        <v>345</v>
      </c>
      <c r="G3749">
        <v>70</v>
      </c>
      <c r="H3749" s="304">
        <v>0</v>
      </c>
    </row>
    <row r="3750" spans="1:8" x14ac:dyDescent="0.25">
      <c r="A3750" t="s">
        <v>146</v>
      </c>
      <c r="B3750" t="s">
        <v>354</v>
      </c>
      <c r="C3750" t="s">
        <v>354</v>
      </c>
      <c r="D3750" t="s">
        <v>56</v>
      </c>
      <c r="E3750" t="s">
        <v>365</v>
      </c>
      <c r="F3750" t="s">
        <v>346</v>
      </c>
      <c r="G3750">
        <v>70</v>
      </c>
      <c r="H3750" s="304">
        <v>7.4999999999999997E-2</v>
      </c>
    </row>
    <row r="3751" spans="1:8" x14ac:dyDescent="0.25">
      <c r="A3751" t="s">
        <v>146</v>
      </c>
      <c r="B3751" t="s">
        <v>354</v>
      </c>
      <c r="C3751" t="s">
        <v>354</v>
      </c>
      <c r="D3751" t="s">
        <v>56</v>
      </c>
      <c r="E3751" t="s">
        <v>365</v>
      </c>
      <c r="F3751" t="s">
        <v>347</v>
      </c>
      <c r="G3751">
        <v>70</v>
      </c>
      <c r="H3751" s="304">
        <v>1.8888993225000004E-2</v>
      </c>
    </row>
    <row r="3752" spans="1:8" x14ac:dyDescent="0.25">
      <c r="A3752" t="s">
        <v>146</v>
      </c>
      <c r="B3752" t="s">
        <v>354</v>
      </c>
      <c r="C3752" t="s">
        <v>354</v>
      </c>
      <c r="D3752" t="s">
        <v>56</v>
      </c>
      <c r="E3752" t="s">
        <v>365</v>
      </c>
      <c r="F3752" t="s">
        <v>348</v>
      </c>
      <c r="G3752">
        <v>70</v>
      </c>
      <c r="H3752" s="304">
        <v>0</v>
      </c>
    </row>
    <row r="3753" spans="1:8" x14ac:dyDescent="0.25">
      <c r="A3753" t="s">
        <v>146</v>
      </c>
      <c r="B3753" t="s">
        <v>354</v>
      </c>
      <c r="C3753" t="s">
        <v>354</v>
      </c>
      <c r="D3753" t="s">
        <v>57</v>
      </c>
      <c r="E3753" t="s">
        <v>365</v>
      </c>
      <c r="F3753" t="s">
        <v>340</v>
      </c>
      <c r="G3753">
        <v>71</v>
      </c>
      <c r="H3753" s="304">
        <v>7.7052741789400017</v>
      </c>
    </row>
    <row r="3754" spans="1:8" x14ac:dyDescent="0.25">
      <c r="A3754" t="s">
        <v>146</v>
      </c>
      <c r="B3754" t="s">
        <v>354</v>
      </c>
      <c r="C3754" t="s">
        <v>354</v>
      </c>
      <c r="D3754" t="s">
        <v>57</v>
      </c>
      <c r="E3754" t="s">
        <v>365</v>
      </c>
      <c r="F3754" t="s">
        <v>341</v>
      </c>
      <c r="G3754">
        <v>71</v>
      </c>
      <c r="H3754" s="304">
        <v>0.92520943499999986</v>
      </c>
    </row>
    <row r="3755" spans="1:8" x14ac:dyDescent="0.25">
      <c r="A3755" t="s">
        <v>146</v>
      </c>
      <c r="B3755" t="s">
        <v>354</v>
      </c>
      <c r="C3755" t="s">
        <v>354</v>
      </c>
      <c r="D3755" t="s">
        <v>57</v>
      </c>
      <c r="E3755" t="s">
        <v>365</v>
      </c>
      <c r="F3755" t="s">
        <v>342</v>
      </c>
      <c r="G3755">
        <v>71</v>
      </c>
      <c r="H3755" s="304">
        <v>0.35380904999999996</v>
      </c>
    </row>
    <row r="3756" spans="1:8" x14ac:dyDescent="0.25">
      <c r="A3756" t="s">
        <v>146</v>
      </c>
      <c r="B3756" t="s">
        <v>354</v>
      </c>
      <c r="C3756" t="s">
        <v>354</v>
      </c>
      <c r="D3756" t="s">
        <v>57</v>
      </c>
      <c r="E3756" t="s">
        <v>365</v>
      </c>
      <c r="F3756" t="s">
        <v>343</v>
      </c>
      <c r="G3756">
        <v>71</v>
      </c>
      <c r="H3756" s="304">
        <v>8.2766745639400003</v>
      </c>
    </row>
    <row r="3757" spans="1:8" x14ac:dyDescent="0.25">
      <c r="A3757" t="s">
        <v>146</v>
      </c>
      <c r="B3757" t="s">
        <v>354</v>
      </c>
      <c r="C3757" t="s">
        <v>354</v>
      </c>
      <c r="D3757" t="s">
        <v>57</v>
      </c>
      <c r="E3757" t="s">
        <v>365</v>
      </c>
      <c r="F3757" t="s">
        <v>344</v>
      </c>
      <c r="G3757">
        <v>71</v>
      </c>
      <c r="H3757" s="304">
        <v>8.2766745639400003</v>
      </c>
    </row>
    <row r="3758" spans="1:8" x14ac:dyDescent="0.25">
      <c r="A3758" t="s">
        <v>146</v>
      </c>
      <c r="B3758" t="s">
        <v>354</v>
      </c>
      <c r="C3758" t="s">
        <v>354</v>
      </c>
      <c r="D3758" t="s">
        <v>57</v>
      </c>
      <c r="E3758" t="s">
        <v>365</v>
      </c>
      <c r="F3758" t="s">
        <v>345</v>
      </c>
      <c r="G3758">
        <v>71</v>
      </c>
      <c r="H3758" s="304">
        <v>7.3514651289400019</v>
      </c>
    </row>
    <row r="3759" spans="1:8" x14ac:dyDescent="0.25">
      <c r="A3759" t="s">
        <v>146</v>
      </c>
      <c r="B3759" t="s">
        <v>354</v>
      </c>
      <c r="C3759" t="s">
        <v>354</v>
      </c>
      <c r="D3759" t="s">
        <v>57</v>
      </c>
      <c r="E3759" t="s">
        <v>365</v>
      </c>
      <c r="F3759" t="s">
        <v>346</v>
      </c>
      <c r="G3759">
        <v>71</v>
      </c>
      <c r="H3759" s="304">
        <v>7.9000000000000001E-2</v>
      </c>
    </row>
    <row r="3760" spans="1:8" x14ac:dyDescent="0.25">
      <c r="A3760" t="s">
        <v>146</v>
      </c>
      <c r="B3760" t="s">
        <v>354</v>
      </c>
      <c r="C3760" t="s">
        <v>354</v>
      </c>
      <c r="D3760" t="s">
        <v>57</v>
      </c>
      <c r="E3760" t="s">
        <v>365</v>
      </c>
      <c r="F3760" t="s">
        <v>347</v>
      </c>
      <c r="G3760">
        <v>71</v>
      </c>
      <c r="H3760" s="304">
        <v>0.65385729055126007</v>
      </c>
    </row>
    <row r="3761" spans="1:8" x14ac:dyDescent="0.25">
      <c r="A3761" t="s">
        <v>146</v>
      </c>
      <c r="B3761" t="s">
        <v>354</v>
      </c>
      <c r="C3761" t="s">
        <v>354</v>
      </c>
      <c r="D3761" t="s">
        <v>57</v>
      </c>
      <c r="E3761" t="s">
        <v>365</v>
      </c>
      <c r="F3761" t="s">
        <v>348</v>
      </c>
      <c r="G3761">
        <v>71</v>
      </c>
      <c r="H3761" s="304">
        <v>0.58076574518626012</v>
      </c>
    </row>
    <row r="3762" spans="1:8" x14ac:dyDescent="0.25">
      <c r="A3762" t="s">
        <v>146</v>
      </c>
      <c r="B3762" t="s">
        <v>354</v>
      </c>
      <c r="C3762" t="s">
        <v>354</v>
      </c>
      <c r="D3762" t="s">
        <v>58</v>
      </c>
      <c r="E3762" t="s">
        <v>365</v>
      </c>
      <c r="F3762" t="s">
        <v>340</v>
      </c>
      <c r="G3762">
        <v>72</v>
      </c>
      <c r="H3762" s="304">
        <v>3.8526370894700008</v>
      </c>
    </row>
    <row r="3763" spans="1:8" x14ac:dyDescent="0.25">
      <c r="A3763" t="s">
        <v>146</v>
      </c>
      <c r="B3763" t="s">
        <v>354</v>
      </c>
      <c r="C3763" t="s">
        <v>354</v>
      </c>
      <c r="D3763" t="s">
        <v>58</v>
      </c>
      <c r="E3763" t="s">
        <v>365</v>
      </c>
      <c r="F3763" t="s">
        <v>341</v>
      </c>
      <c r="G3763">
        <v>72</v>
      </c>
      <c r="H3763" s="304">
        <v>1.236661775</v>
      </c>
    </row>
    <row r="3764" spans="1:8" x14ac:dyDescent="0.25">
      <c r="A3764" t="s">
        <v>146</v>
      </c>
      <c r="B3764" t="s">
        <v>354</v>
      </c>
      <c r="C3764" t="s">
        <v>354</v>
      </c>
      <c r="D3764" t="s">
        <v>58</v>
      </c>
      <c r="E3764" t="s">
        <v>365</v>
      </c>
      <c r="F3764" t="s">
        <v>342</v>
      </c>
      <c r="G3764">
        <v>72</v>
      </c>
      <c r="H3764" s="304">
        <v>0.21142330200000001</v>
      </c>
    </row>
    <row r="3765" spans="1:8" x14ac:dyDescent="0.25">
      <c r="A3765" t="s">
        <v>146</v>
      </c>
      <c r="B3765" t="s">
        <v>354</v>
      </c>
      <c r="C3765" t="s">
        <v>354</v>
      </c>
      <c r="D3765" t="s">
        <v>58</v>
      </c>
      <c r="E3765" t="s">
        <v>365</v>
      </c>
      <c r="F3765" t="s">
        <v>343</v>
      </c>
      <c r="G3765">
        <v>72</v>
      </c>
      <c r="H3765" s="304">
        <v>4.8778755624700008</v>
      </c>
    </row>
    <row r="3766" spans="1:8" x14ac:dyDescent="0.25">
      <c r="A3766" t="s">
        <v>146</v>
      </c>
      <c r="B3766" t="s">
        <v>354</v>
      </c>
      <c r="C3766" t="s">
        <v>354</v>
      </c>
      <c r="D3766" t="s">
        <v>58</v>
      </c>
      <c r="E3766" t="s">
        <v>365</v>
      </c>
      <c r="F3766" t="s">
        <v>344</v>
      </c>
      <c r="G3766">
        <v>72</v>
      </c>
      <c r="H3766" s="304">
        <v>1.5609201799904002</v>
      </c>
    </row>
    <row r="3767" spans="1:8" x14ac:dyDescent="0.25">
      <c r="A3767" t="s">
        <v>146</v>
      </c>
      <c r="B3767" t="s">
        <v>354</v>
      </c>
      <c r="C3767" t="s">
        <v>354</v>
      </c>
      <c r="D3767" t="s">
        <v>58</v>
      </c>
      <c r="E3767" t="s">
        <v>365</v>
      </c>
      <c r="F3767" t="s">
        <v>345</v>
      </c>
      <c r="G3767">
        <v>72</v>
      </c>
      <c r="H3767" s="304">
        <v>1.5609201799904002</v>
      </c>
    </row>
    <row r="3768" spans="1:8" ht="60" x14ac:dyDescent="0.25">
      <c r="A3768" t="s">
        <v>146</v>
      </c>
      <c r="B3768" t="s">
        <v>354</v>
      </c>
      <c r="C3768" t="s">
        <v>354</v>
      </c>
      <c r="D3768" t="s">
        <v>58</v>
      </c>
      <c r="E3768" t="s">
        <v>365</v>
      </c>
      <c r="F3768" t="s">
        <v>346</v>
      </c>
      <c r="G3768">
        <v>72</v>
      </c>
      <c r="H3768" s="305" t="s">
        <v>95</v>
      </c>
    </row>
    <row r="3769" spans="1:8" x14ac:dyDescent="0.25">
      <c r="A3769" t="s">
        <v>146</v>
      </c>
      <c r="B3769" t="s">
        <v>354</v>
      </c>
      <c r="C3769" t="s">
        <v>354</v>
      </c>
      <c r="D3769" t="s">
        <v>58</v>
      </c>
      <c r="E3769" t="s">
        <v>365</v>
      </c>
      <c r="F3769" t="s">
        <v>347</v>
      </c>
      <c r="G3769">
        <v>72</v>
      </c>
      <c r="H3769" s="304">
        <v>0.16701845925897282</v>
      </c>
    </row>
    <row r="3770" spans="1:8" x14ac:dyDescent="0.25">
      <c r="A3770" t="s">
        <v>146</v>
      </c>
      <c r="B3770" t="s">
        <v>354</v>
      </c>
      <c r="C3770" t="s">
        <v>354</v>
      </c>
      <c r="D3770" t="s">
        <v>58</v>
      </c>
      <c r="E3770" t="s">
        <v>365</v>
      </c>
      <c r="F3770" t="s">
        <v>348</v>
      </c>
      <c r="G3770">
        <v>72</v>
      </c>
      <c r="H3770" s="304">
        <v>0.16701845925897282</v>
      </c>
    </row>
    <row r="3771" spans="1:8" x14ac:dyDescent="0.25">
      <c r="A3771" t="s">
        <v>201</v>
      </c>
      <c r="B3771" t="s">
        <v>201</v>
      </c>
      <c r="C3771" t="s">
        <v>201</v>
      </c>
      <c r="D3771" t="s">
        <v>96</v>
      </c>
      <c r="E3771" t="s">
        <v>365</v>
      </c>
      <c r="F3771" t="s">
        <v>340</v>
      </c>
      <c r="G3771">
        <v>76</v>
      </c>
      <c r="H3771" s="304">
        <v>0.42699999999999999</v>
      </c>
    </row>
    <row r="3772" spans="1:8" x14ac:dyDescent="0.25">
      <c r="A3772" t="s">
        <v>201</v>
      </c>
      <c r="B3772" t="s">
        <v>201</v>
      </c>
      <c r="C3772" t="s">
        <v>201</v>
      </c>
      <c r="D3772" t="s">
        <v>96</v>
      </c>
      <c r="E3772" t="s">
        <v>365</v>
      </c>
      <c r="F3772" t="s">
        <v>341</v>
      </c>
      <c r="G3772">
        <v>76</v>
      </c>
      <c r="H3772" s="304">
        <v>0.29438822599999992</v>
      </c>
    </row>
    <row r="3773" spans="1:8" x14ac:dyDescent="0.25">
      <c r="A3773" t="s">
        <v>201</v>
      </c>
      <c r="B3773" t="s">
        <v>201</v>
      </c>
      <c r="C3773" t="s">
        <v>201</v>
      </c>
      <c r="D3773" t="s">
        <v>96</v>
      </c>
      <c r="E3773" t="s">
        <v>365</v>
      </c>
      <c r="F3773" t="s">
        <v>342</v>
      </c>
      <c r="G3773">
        <v>76</v>
      </c>
      <c r="H3773" s="304">
        <v>0.24714799499999998</v>
      </c>
    </row>
    <row r="3774" spans="1:8" x14ac:dyDescent="0.25">
      <c r="A3774" t="s">
        <v>201</v>
      </c>
      <c r="B3774" t="s">
        <v>201</v>
      </c>
      <c r="C3774" t="s">
        <v>201</v>
      </c>
      <c r="D3774" t="s">
        <v>96</v>
      </c>
      <c r="E3774" t="s">
        <v>365</v>
      </c>
      <c r="F3774" t="s">
        <v>343</v>
      </c>
      <c r="G3774">
        <v>76</v>
      </c>
      <c r="H3774" s="304">
        <v>0.47424023100000001</v>
      </c>
    </row>
    <row r="3775" spans="1:8" x14ac:dyDescent="0.25">
      <c r="A3775" t="s">
        <v>201</v>
      </c>
      <c r="B3775" t="s">
        <v>201</v>
      </c>
      <c r="C3775" t="s">
        <v>201</v>
      </c>
      <c r="D3775" t="s">
        <v>96</v>
      </c>
      <c r="E3775" t="s">
        <v>365</v>
      </c>
      <c r="F3775" t="s">
        <v>344</v>
      </c>
      <c r="G3775">
        <v>76</v>
      </c>
      <c r="H3775" s="304">
        <v>0.47424023100000001</v>
      </c>
    </row>
    <row r="3776" spans="1:8" x14ac:dyDescent="0.25">
      <c r="A3776" t="s">
        <v>201</v>
      </c>
      <c r="B3776" t="s">
        <v>201</v>
      </c>
      <c r="C3776" t="s">
        <v>201</v>
      </c>
      <c r="D3776" t="s">
        <v>96</v>
      </c>
      <c r="E3776" t="s">
        <v>365</v>
      </c>
      <c r="F3776" t="s">
        <v>345</v>
      </c>
      <c r="G3776">
        <v>76</v>
      </c>
      <c r="H3776" s="304">
        <v>0.42699999999999999</v>
      </c>
    </row>
    <row r="3777" spans="1:8" x14ac:dyDescent="0.25">
      <c r="A3777" t="s">
        <v>201</v>
      </c>
      <c r="B3777" t="s">
        <v>201</v>
      </c>
      <c r="C3777" t="s">
        <v>201</v>
      </c>
      <c r="D3777" t="s">
        <v>96</v>
      </c>
      <c r="E3777" t="s">
        <v>365</v>
      </c>
      <c r="F3777" t="s">
        <v>346</v>
      </c>
      <c r="G3777">
        <v>76</v>
      </c>
      <c r="H3777" s="304">
        <v>0.65</v>
      </c>
    </row>
    <row r="3778" spans="1:8" x14ac:dyDescent="0.25">
      <c r="A3778" t="s">
        <v>201</v>
      </c>
      <c r="B3778" t="s">
        <v>201</v>
      </c>
      <c r="C3778" t="s">
        <v>201</v>
      </c>
      <c r="D3778" t="s">
        <v>96</v>
      </c>
      <c r="E3778" t="s">
        <v>365</v>
      </c>
      <c r="F3778" t="s">
        <v>347</v>
      </c>
      <c r="G3778">
        <v>76</v>
      </c>
      <c r="H3778" s="304">
        <v>0.30825615015000002</v>
      </c>
    </row>
    <row r="3779" spans="1:8" x14ac:dyDescent="0.25">
      <c r="A3779" t="s">
        <v>201</v>
      </c>
      <c r="B3779" t="s">
        <v>201</v>
      </c>
      <c r="C3779" t="s">
        <v>201</v>
      </c>
      <c r="D3779" t="s">
        <v>96</v>
      </c>
      <c r="E3779" t="s">
        <v>365</v>
      </c>
      <c r="F3779" t="s">
        <v>348</v>
      </c>
      <c r="G3779">
        <v>76</v>
      </c>
      <c r="H3779" s="304">
        <v>0.27755000000000002</v>
      </c>
    </row>
    <row r="3780" spans="1:8" x14ac:dyDescent="0.25">
      <c r="A3780" t="s">
        <v>201</v>
      </c>
      <c r="B3780" t="s">
        <v>201</v>
      </c>
      <c r="C3780" t="s">
        <v>201</v>
      </c>
      <c r="D3780" t="s">
        <v>97</v>
      </c>
      <c r="E3780" t="s">
        <v>365</v>
      </c>
      <c r="F3780" t="s">
        <v>340</v>
      </c>
      <c r="G3780">
        <v>77</v>
      </c>
      <c r="H3780" s="304">
        <v>1.7854000000000001</v>
      </c>
    </row>
    <row r="3781" spans="1:8" x14ac:dyDescent="0.25">
      <c r="A3781" t="s">
        <v>201</v>
      </c>
      <c r="B3781" t="s">
        <v>201</v>
      </c>
      <c r="C3781" t="s">
        <v>201</v>
      </c>
      <c r="D3781" t="s">
        <v>97</v>
      </c>
      <c r="E3781" t="s">
        <v>365</v>
      </c>
      <c r="F3781" t="s">
        <v>341</v>
      </c>
      <c r="G3781">
        <v>77</v>
      </c>
      <c r="H3781" s="304">
        <v>0.16738329400000002</v>
      </c>
    </row>
    <row r="3782" spans="1:8" x14ac:dyDescent="0.25">
      <c r="A3782" t="s">
        <v>201</v>
      </c>
      <c r="B3782" t="s">
        <v>201</v>
      </c>
      <c r="C3782" t="s">
        <v>201</v>
      </c>
      <c r="D3782" t="s">
        <v>97</v>
      </c>
      <c r="E3782" t="s">
        <v>365</v>
      </c>
      <c r="F3782" t="s">
        <v>342</v>
      </c>
      <c r="G3782">
        <v>77</v>
      </c>
      <c r="H3782" s="304">
        <v>0.61230927199999996</v>
      </c>
    </row>
    <row r="3783" spans="1:8" x14ac:dyDescent="0.25">
      <c r="A3783" t="s">
        <v>201</v>
      </c>
      <c r="B3783" t="s">
        <v>201</v>
      </c>
      <c r="C3783" t="s">
        <v>201</v>
      </c>
      <c r="D3783" t="s">
        <v>97</v>
      </c>
      <c r="E3783" t="s">
        <v>365</v>
      </c>
      <c r="F3783" t="s">
        <v>343</v>
      </c>
      <c r="G3783">
        <v>77</v>
      </c>
      <c r="H3783" s="304">
        <v>1.340474022</v>
      </c>
    </row>
    <row r="3784" spans="1:8" x14ac:dyDescent="0.25">
      <c r="A3784" t="s">
        <v>201</v>
      </c>
      <c r="B3784" t="s">
        <v>201</v>
      </c>
      <c r="C3784" t="s">
        <v>201</v>
      </c>
      <c r="D3784" t="s">
        <v>97</v>
      </c>
      <c r="E3784" t="s">
        <v>365</v>
      </c>
      <c r="F3784" t="s">
        <v>344</v>
      </c>
      <c r="G3784">
        <v>77</v>
      </c>
      <c r="H3784" s="304">
        <v>0.9</v>
      </c>
    </row>
    <row r="3785" spans="1:8" x14ac:dyDescent="0.25">
      <c r="A3785" t="s">
        <v>201</v>
      </c>
      <c r="B3785" t="s">
        <v>201</v>
      </c>
      <c r="C3785" t="s">
        <v>201</v>
      </c>
      <c r="D3785" t="s">
        <v>97</v>
      </c>
      <c r="E3785" t="s">
        <v>365</v>
      </c>
      <c r="F3785" t="s">
        <v>345</v>
      </c>
      <c r="G3785">
        <v>77</v>
      </c>
      <c r="H3785" s="304">
        <v>0.9</v>
      </c>
    </row>
    <row r="3786" spans="1:8" x14ac:dyDescent="0.25">
      <c r="A3786" t="s">
        <v>201</v>
      </c>
      <c r="B3786" t="s">
        <v>201</v>
      </c>
      <c r="C3786" t="s">
        <v>201</v>
      </c>
      <c r="D3786" t="s">
        <v>97</v>
      </c>
      <c r="E3786" t="s">
        <v>365</v>
      </c>
      <c r="F3786" t="s">
        <v>346</v>
      </c>
      <c r="G3786">
        <v>77</v>
      </c>
      <c r="H3786" s="304">
        <v>0.125</v>
      </c>
    </row>
    <row r="3787" spans="1:8" x14ac:dyDescent="0.25">
      <c r="A3787" t="s">
        <v>201</v>
      </c>
      <c r="B3787" t="s">
        <v>201</v>
      </c>
      <c r="C3787" t="s">
        <v>201</v>
      </c>
      <c r="D3787" t="s">
        <v>97</v>
      </c>
      <c r="E3787" t="s">
        <v>365</v>
      </c>
      <c r="F3787" t="s">
        <v>347</v>
      </c>
      <c r="G3787">
        <v>77</v>
      </c>
      <c r="H3787" s="304">
        <v>0.1125</v>
      </c>
    </row>
    <row r="3788" spans="1:8" x14ac:dyDescent="0.25">
      <c r="A3788" t="s">
        <v>201</v>
      </c>
      <c r="B3788" t="s">
        <v>201</v>
      </c>
      <c r="C3788" t="s">
        <v>201</v>
      </c>
      <c r="D3788" t="s">
        <v>97</v>
      </c>
      <c r="E3788" t="s">
        <v>365</v>
      </c>
      <c r="F3788" t="s">
        <v>348</v>
      </c>
      <c r="G3788">
        <v>77</v>
      </c>
      <c r="H3788" s="304">
        <v>0.1125</v>
      </c>
    </row>
    <row r="3789" spans="1:8" x14ac:dyDescent="0.25">
      <c r="A3789" t="s">
        <v>201</v>
      </c>
      <c r="B3789" t="s">
        <v>201</v>
      </c>
      <c r="C3789" t="s">
        <v>201</v>
      </c>
      <c r="D3789" t="s">
        <v>98</v>
      </c>
      <c r="E3789" t="s">
        <v>365</v>
      </c>
      <c r="F3789" t="s">
        <v>340</v>
      </c>
      <c r="G3789">
        <v>78</v>
      </c>
      <c r="H3789" s="304">
        <v>1.3765700000000001</v>
      </c>
    </row>
    <row r="3790" spans="1:8" x14ac:dyDescent="0.25">
      <c r="A3790" t="s">
        <v>201</v>
      </c>
      <c r="B3790" t="s">
        <v>201</v>
      </c>
      <c r="C3790" t="s">
        <v>201</v>
      </c>
      <c r="D3790" t="s">
        <v>98</v>
      </c>
      <c r="E3790" t="s">
        <v>365</v>
      </c>
      <c r="F3790" t="s">
        <v>341</v>
      </c>
      <c r="G3790">
        <v>78</v>
      </c>
      <c r="H3790" s="304">
        <v>5.0447317999999998E-2</v>
      </c>
    </row>
    <row r="3791" spans="1:8" x14ac:dyDescent="0.25">
      <c r="A3791" t="s">
        <v>201</v>
      </c>
      <c r="B3791" t="s">
        <v>201</v>
      </c>
      <c r="C3791" t="s">
        <v>201</v>
      </c>
      <c r="D3791" t="s">
        <v>98</v>
      </c>
      <c r="E3791" t="s">
        <v>365</v>
      </c>
      <c r="F3791" t="s">
        <v>342</v>
      </c>
      <c r="G3791">
        <v>78</v>
      </c>
      <c r="H3791" s="304">
        <v>0.69274493999999998</v>
      </c>
    </row>
    <row r="3792" spans="1:8" x14ac:dyDescent="0.25">
      <c r="A3792" t="s">
        <v>201</v>
      </c>
      <c r="B3792" t="s">
        <v>201</v>
      </c>
      <c r="C3792" t="s">
        <v>201</v>
      </c>
      <c r="D3792" t="s">
        <v>98</v>
      </c>
      <c r="E3792" t="s">
        <v>365</v>
      </c>
      <c r="F3792" t="s">
        <v>343</v>
      </c>
      <c r="G3792">
        <v>78</v>
      </c>
      <c r="H3792" s="304">
        <v>0.73427237800000011</v>
      </c>
    </row>
    <row r="3793" spans="1:8" x14ac:dyDescent="0.25">
      <c r="A3793" t="s">
        <v>201</v>
      </c>
      <c r="B3793" t="s">
        <v>201</v>
      </c>
      <c r="C3793" t="s">
        <v>201</v>
      </c>
      <c r="D3793" t="s">
        <v>98</v>
      </c>
      <c r="E3793" t="s">
        <v>365</v>
      </c>
      <c r="F3793" t="s">
        <v>344</v>
      </c>
      <c r="G3793">
        <v>78</v>
      </c>
      <c r="H3793" s="304">
        <v>0.17</v>
      </c>
    </row>
    <row r="3794" spans="1:8" x14ac:dyDescent="0.25">
      <c r="A3794" t="s">
        <v>201</v>
      </c>
      <c r="B3794" t="s">
        <v>201</v>
      </c>
      <c r="C3794" t="s">
        <v>201</v>
      </c>
      <c r="D3794" t="s">
        <v>98</v>
      </c>
      <c r="E3794" t="s">
        <v>365</v>
      </c>
      <c r="F3794" t="s">
        <v>345</v>
      </c>
      <c r="G3794">
        <v>78</v>
      </c>
      <c r="H3794" s="304">
        <v>0.17</v>
      </c>
    </row>
    <row r="3795" spans="1:8" x14ac:dyDescent="0.25">
      <c r="A3795" t="s">
        <v>201</v>
      </c>
      <c r="B3795" t="s">
        <v>201</v>
      </c>
      <c r="C3795" t="s">
        <v>201</v>
      </c>
      <c r="D3795" t="s">
        <v>98</v>
      </c>
      <c r="E3795" t="s">
        <v>365</v>
      </c>
      <c r="F3795" t="s">
        <v>346</v>
      </c>
      <c r="G3795">
        <v>78</v>
      </c>
      <c r="H3795" s="304">
        <v>0.34</v>
      </c>
    </row>
    <row r="3796" spans="1:8" x14ac:dyDescent="0.25">
      <c r="A3796" t="s">
        <v>201</v>
      </c>
      <c r="B3796" t="s">
        <v>201</v>
      </c>
      <c r="C3796" t="s">
        <v>201</v>
      </c>
      <c r="D3796" t="s">
        <v>98</v>
      </c>
      <c r="E3796" t="s">
        <v>365</v>
      </c>
      <c r="F3796" t="s">
        <v>347</v>
      </c>
      <c r="G3796">
        <v>78</v>
      </c>
      <c r="H3796" s="304">
        <v>5.7800000000000011E-2</v>
      </c>
    </row>
    <row r="3797" spans="1:8" x14ac:dyDescent="0.25">
      <c r="A3797" t="s">
        <v>201</v>
      </c>
      <c r="B3797" t="s">
        <v>201</v>
      </c>
      <c r="C3797" t="s">
        <v>201</v>
      </c>
      <c r="D3797" t="s">
        <v>98</v>
      </c>
      <c r="E3797" t="s">
        <v>365</v>
      </c>
      <c r="F3797" t="s">
        <v>348</v>
      </c>
      <c r="G3797">
        <v>78</v>
      </c>
      <c r="H3797" s="304">
        <v>5.7800000000000011E-2</v>
      </c>
    </row>
    <row r="3798" spans="1:8" x14ac:dyDescent="0.25">
      <c r="A3798" t="s">
        <v>201</v>
      </c>
      <c r="B3798" t="s">
        <v>201</v>
      </c>
      <c r="C3798" t="s">
        <v>201</v>
      </c>
      <c r="D3798" t="s">
        <v>99</v>
      </c>
      <c r="E3798" t="s">
        <v>365</v>
      </c>
      <c r="F3798" t="s">
        <v>340</v>
      </c>
      <c r="G3798">
        <v>79</v>
      </c>
      <c r="H3798" s="304">
        <v>2.245176581316676</v>
      </c>
    </row>
    <row r="3799" spans="1:8" x14ac:dyDescent="0.25">
      <c r="A3799" t="s">
        <v>201</v>
      </c>
      <c r="B3799" t="s">
        <v>201</v>
      </c>
      <c r="C3799" t="s">
        <v>201</v>
      </c>
      <c r="D3799" t="s">
        <v>99</v>
      </c>
      <c r="E3799" t="s">
        <v>365</v>
      </c>
      <c r="F3799" t="s">
        <v>341</v>
      </c>
      <c r="G3799">
        <v>79</v>
      </c>
      <c r="H3799" s="304">
        <v>0.15109239599999999</v>
      </c>
    </row>
    <row r="3800" spans="1:8" x14ac:dyDescent="0.25">
      <c r="A3800" t="s">
        <v>201</v>
      </c>
      <c r="B3800" t="s">
        <v>201</v>
      </c>
      <c r="C3800" t="s">
        <v>201</v>
      </c>
      <c r="D3800" t="s">
        <v>99</v>
      </c>
      <c r="E3800" t="s">
        <v>365</v>
      </c>
      <c r="F3800" t="s">
        <v>342</v>
      </c>
      <c r="G3800">
        <v>79</v>
      </c>
      <c r="H3800" s="304">
        <v>0.81606076400000005</v>
      </c>
    </row>
    <row r="3801" spans="1:8" x14ac:dyDescent="0.25">
      <c r="A3801" t="s">
        <v>201</v>
      </c>
      <c r="B3801" t="s">
        <v>201</v>
      </c>
      <c r="C3801" t="s">
        <v>201</v>
      </c>
      <c r="D3801" t="s">
        <v>99</v>
      </c>
      <c r="E3801" t="s">
        <v>365</v>
      </c>
      <c r="F3801" t="s">
        <v>343</v>
      </c>
      <c r="G3801">
        <v>79</v>
      </c>
      <c r="H3801" s="304">
        <v>2.0703938948316187</v>
      </c>
    </row>
    <row r="3802" spans="1:8" x14ac:dyDescent="0.25">
      <c r="A3802" t="s">
        <v>201</v>
      </c>
      <c r="B3802" t="s">
        <v>201</v>
      </c>
      <c r="C3802" t="s">
        <v>201</v>
      </c>
      <c r="D3802" t="s">
        <v>99</v>
      </c>
      <c r="E3802" t="s">
        <v>365</v>
      </c>
      <c r="F3802" t="s">
        <v>344</v>
      </c>
      <c r="G3802">
        <v>79</v>
      </c>
      <c r="H3802" s="304">
        <v>1.4643125951918203</v>
      </c>
    </row>
    <row r="3803" spans="1:8" x14ac:dyDescent="0.25">
      <c r="A3803" t="s">
        <v>201</v>
      </c>
      <c r="B3803" t="s">
        <v>201</v>
      </c>
      <c r="C3803" t="s">
        <v>201</v>
      </c>
      <c r="D3803" t="s">
        <v>99</v>
      </c>
      <c r="E3803" t="s">
        <v>365</v>
      </c>
      <c r="F3803" t="s">
        <v>345</v>
      </c>
      <c r="G3803">
        <v>79</v>
      </c>
      <c r="H3803" s="304">
        <v>1.3132204951918203</v>
      </c>
    </row>
    <row r="3804" spans="1:8" x14ac:dyDescent="0.25">
      <c r="A3804" t="s">
        <v>201</v>
      </c>
      <c r="B3804" t="s">
        <v>201</v>
      </c>
      <c r="C3804" t="s">
        <v>201</v>
      </c>
      <c r="D3804" t="s">
        <v>99</v>
      </c>
      <c r="E3804" t="s">
        <v>365</v>
      </c>
      <c r="F3804" t="s">
        <v>346</v>
      </c>
      <c r="G3804">
        <v>79</v>
      </c>
      <c r="H3804" s="304">
        <v>0.623</v>
      </c>
    </row>
    <row r="3805" spans="1:8" x14ac:dyDescent="0.25">
      <c r="A3805" t="s">
        <v>201</v>
      </c>
      <c r="B3805" t="s">
        <v>201</v>
      </c>
      <c r="C3805" t="s">
        <v>201</v>
      </c>
      <c r="D3805" t="s">
        <v>99</v>
      </c>
      <c r="E3805" t="s">
        <v>365</v>
      </c>
      <c r="F3805" t="s">
        <v>347</v>
      </c>
      <c r="G3805">
        <v>79</v>
      </c>
      <c r="H3805" s="304">
        <v>0.91226674680450404</v>
      </c>
    </row>
    <row r="3806" spans="1:8" x14ac:dyDescent="0.25">
      <c r="A3806" t="s">
        <v>201</v>
      </c>
      <c r="B3806" t="s">
        <v>201</v>
      </c>
      <c r="C3806" t="s">
        <v>201</v>
      </c>
      <c r="D3806" t="s">
        <v>99</v>
      </c>
      <c r="E3806" t="s">
        <v>365</v>
      </c>
      <c r="F3806" t="s">
        <v>348</v>
      </c>
      <c r="G3806">
        <v>79</v>
      </c>
      <c r="H3806" s="304">
        <v>0.818136368504504</v>
      </c>
    </row>
    <row r="3807" spans="1:8" x14ac:dyDescent="0.25">
      <c r="A3807" t="s">
        <v>201</v>
      </c>
      <c r="B3807" t="s">
        <v>201</v>
      </c>
      <c r="C3807" t="s">
        <v>201</v>
      </c>
      <c r="D3807" t="s">
        <v>100</v>
      </c>
      <c r="E3807" t="s">
        <v>365</v>
      </c>
      <c r="F3807" t="s">
        <v>344</v>
      </c>
      <c r="G3807">
        <v>80</v>
      </c>
      <c r="H3807" s="304">
        <v>5.4</v>
      </c>
    </row>
    <row r="3808" spans="1:8" x14ac:dyDescent="0.25">
      <c r="A3808" t="s">
        <v>201</v>
      </c>
      <c r="B3808" t="s">
        <v>201</v>
      </c>
      <c r="C3808" t="s">
        <v>201</v>
      </c>
      <c r="D3808" t="s">
        <v>100</v>
      </c>
      <c r="E3808" t="s">
        <v>365</v>
      </c>
      <c r="F3808" t="s">
        <v>345</v>
      </c>
      <c r="G3808">
        <v>80</v>
      </c>
      <c r="H3808" s="304">
        <v>5.4</v>
      </c>
    </row>
    <row r="3809" spans="1:8" x14ac:dyDescent="0.25">
      <c r="A3809" t="s">
        <v>201</v>
      </c>
      <c r="B3809" t="s">
        <v>201</v>
      </c>
      <c r="C3809" t="s">
        <v>201</v>
      </c>
      <c r="D3809" t="s">
        <v>100</v>
      </c>
      <c r="E3809" t="s">
        <v>365</v>
      </c>
      <c r="F3809" t="s">
        <v>346</v>
      </c>
      <c r="G3809">
        <v>80</v>
      </c>
      <c r="H3809" s="304">
        <v>9.5000000000000001E-2</v>
      </c>
    </row>
    <row r="3810" spans="1:8" x14ac:dyDescent="0.25">
      <c r="A3810" t="s">
        <v>201</v>
      </c>
      <c r="B3810" t="s">
        <v>201</v>
      </c>
      <c r="C3810" t="s">
        <v>201</v>
      </c>
      <c r="D3810" t="s">
        <v>100</v>
      </c>
      <c r="E3810" t="s">
        <v>365</v>
      </c>
      <c r="F3810" t="s">
        <v>347</v>
      </c>
      <c r="G3810">
        <v>80</v>
      </c>
      <c r="H3810" s="304">
        <v>0.51300000000000001</v>
      </c>
    </row>
    <row r="3811" spans="1:8" x14ac:dyDescent="0.25">
      <c r="A3811" t="s">
        <v>201</v>
      </c>
      <c r="B3811" t="s">
        <v>201</v>
      </c>
      <c r="C3811" t="s">
        <v>201</v>
      </c>
      <c r="D3811" t="s">
        <v>100</v>
      </c>
      <c r="E3811" t="s">
        <v>365</v>
      </c>
      <c r="F3811" t="s">
        <v>348</v>
      </c>
      <c r="G3811">
        <v>80</v>
      </c>
      <c r="H3811" s="304">
        <v>0.51300000000000001</v>
      </c>
    </row>
    <row r="3812" spans="1:8" x14ac:dyDescent="0.25">
      <c r="A3812" t="s">
        <v>214</v>
      </c>
      <c r="B3812" t="s">
        <v>214</v>
      </c>
      <c r="C3812" t="s">
        <v>214</v>
      </c>
      <c r="D3812" t="s">
        <v>68</v>
      </c>
      <c r="E3812" t="s">
        <v>365</v>
      </c>
      <c r="F3812" t="s">
        <v>340</v>
      </c>
      <c r="G3812">
        <v>84</v>
      </c>
      <c r="H3812" s="304">
        <v>712.09753130004583</v>
      </c>
    </row>
    <row r="3813" spans="1:8" x14ac:dyDescent="0.25">
      <c r="A3813" t="s">
        <v>214</v>
      </c>
      <c r="B3813" t="s">
        <v>214</v>
      </c>
      <c r="C3813" t="s">
        <v>214</v>
      </c>
      <c r="D3813" t="s">
        <v>68</v>
      </c>
      <c r="E3813" t="s">
        <v>365</v>
      </c>
      <c r="F3813" t="s">
        <v>343</v>
      </c>
      <c r="G3813">
        <v>84</v>
      </c>
      <c r="H3813" s="304">
        <v>712.09753130004583</v>
      </c>
    </row>
    <row r="3814" spans="1:8" x14ac:dyDescent="0.25">
      <c r="A3814" t="s">
        <v>214</v>
      </c>
      <c r="B3814" t="s">
        <v>214</v>
      </c>
      <c r="C3814" t="s">
        <v>214</v>
      </c>
      <c r="D3814" t="s">
        <v>68</v>
      </c>
      <c r="E3814" t="s">
        <v>365</v>
      </c>
      <c r="F3814" t="s">
        <v>344</v>
      </c>
      <c r="G3814">
        <v>84</v>
      </c>
      <c r="H3814" s="304">
        <v>712.09753130004583</v>
      </c>
    </row>
    <row r="3815" spans="1:8" x14ac:dyDescent="0.25">
      <c r="A3815" t="s">
        <v>214</v>
      </c>
      <c r="B3815" t="s">
        <v>214</v>
      </c>
      <c r="C3815" t="s">
        <v>214</v>
      </c>
      <c r="D3815" t="s">
        <v>68</v>
      </c>
      <c r="E3815" t="s">
        <v>365</v>
      </c>
      <c r="F3815" t="s">
        <v>345</v>
      </c>
      <c r="G3815">
        <v>84</v>
      </c>
      <c r="H3815" s="304">
        <v>712.09753130004583</v>
      </c>
    </row>
    <row r="3816" spans="1:8" x14ac:dyDescent="0.25">
      <c r="A3816" t="s">
        <v>214</v>
      </c>
      <c r="B3816" t="s">
        <v>214</v>
      </c>
      <c r="C3816" t="s">
        <v>214</v>
      </c>
      <c r="D3816" t="s">
        <v>68</v>
      </c>
      <c r="E3816" t="s">
        <v>365</v>
      </c>
      <c r="F3816" t="s">
        <v>346</v>
      </c>
      <c r="G3816">
        <v>84</v>
      </c>
      <c r="H3816" s="304">
        <v>2.5972429865201825E-2</v>
      </c>
    </row>
    <row r="3817" spans="1:8" x14ac:dyDescent="0.25">
      <c r="A3817" t="s">
        <v>214</v>
      </c>
      <c r="B3817" t="s">
        <v>214</v>
      </c>
      <c r="C3817" t="s">
        <v>214</v>
      </c>
      <c r="D3817" t="s">
        <v>68</v>
      </c>
      <c r="E3817" t="s">
        <v>365</v>
      </c>
      <c r="F3817" t="s">
        <v>347</v>
      </c>
      <c r="G3817">
        <v>84</v>
      </c>
      <c r="H3817" s="304">
        <v>18.494903188873803</v>
      </c>
    </row>
    <row r="3818" spans="1:8" x14ac:dyDescent="0.25">
      <c r="A3818" t="s">
        <v>214</v>
      </c>
      <c r="B3818" t="s">
        <v>214</v>
      </c>
      <c r="C3818" t="s">
        <v>214</v>
      </c>
      <c r="D3818" t="s">
        <v>68</v>
      </c>
      <c r="E3818" t="s">
        <v>365</v>
      </c>
      <c r="F3818" t="s">
        <v>348</v>
      </c>
      <c r="G3818">
        <v>84</v>
      </c>
      <c r="H3818" s="304">
        <v>18.494903188873803</v>
      </c>
    </row>
    <row r="3819" spans="1:8" x14ac:dyDescent="0.25">
      <c r="A3819" t="s">
        <v>214</v>
      </c>
      <c r="B3819" t="s">
        <v>214</v>
      </c>
      <c r="C3819" t="s">
        <v>214</v>
      </c>
      <c r="D3819" t="s">
        <v>69</v>
      </c>
      <c r="E3819" t="s">
        <v>365</v>
      </c>
      <c r="F3819" t="s">
        <v>340</v>
      </c>
      <c r="G3819">
        <v>85</v>
      </c>
      <c r="H3819" s="304">
        <v>263.63432</v>
      </c>
    </row>
    <row r="3820" spans="1:8" x14ac:dyDescent="0.25">
      <c r="A3820" t="s">
        <v>214</v>
      </c>
      <c r="B3820" t="s">
        <v>214</v>
      </c>
      <c r="C3820" t="s">
        <v>214</v>
      </c>
      <c r="D3820" t="s">
        <v>69</v>
      </c>
      <c r="E3820" t="s">
        <v>365</v>
      </c>
      <c r="F3820" t="s">
        <v>343</v>
      </c>
      <c r="G3820">
        <v>85</v>
      </c>
      <c r="H3820" s="304">
        <v>263.63432</v>
      </c>
    </row>
    <row r="3821" spans="1:8" x14ac:dyDescent="0.25">
      <c r="A3821" t="s">
        <v>214</v>
      </c>
      <c r="B3821" t="s">
        <v>214</v>
      </c>
      <c r="C3821" t="s">
        <v>214</v>
      </c>
      <c r="D3821" t="s">
        <v>69</v>
      </c>
      <c r="E3821" t="s">
        <v>365</v>
      </c>
      <c r="F3821" t="s">
        <v>344</v>
      </c>
      <c r="G3821">
        <v>85</v>
      </c>
      <c r="H3821" s="304">
        <v>263.63432</v>
      </c>
    </row>
    <row r="3822" spans="1:8" x14ac:dyDescent="0.25">
      <c r="A3822" t="s">
        <v>214</v>
      </c>
      <c r="B3822" t="s">
        <v>214</v>
      </c>
      <c r="C3822" t="s">
        <v>214</v>
      </c>
      <c r="D3822" t="s">
        <v>69</v>
      </c>
      <c r="E3822" t="s">
        <v>365</v>
      </c>
      <c r="F3822" t="s">
        <v>345</v>
      </c>
      <c r="G3822">
        <v>85</v>
      </c>
      <c r="H3822" s="304">
        <v>263.63432</v>
      </c>
    </row>
    <row r="3823" spans="1:8" x14ac:dyDescent="0.25">
      <c r="A3823" t="s">
        <v>214</v>
      </c>
      <c r="B3823" t="s">
        <v>214</v>
      </c>
      <c r="C3823" t="s">
        <v>214</v>
      </c>
      <c r="D3823" t="s">
        <v>69</v>
      </c>
      <c r="E3823" t="s">
        <v>365</v>
      </c>
      <c r="F3823" t="s">
        <v>346</v>
      </c>
      <c r="G3823">
        <v>85</v>
      </c>
      <c r="H3823" s="304">
        <v>2.9487499999999996E-2</v>
      </c>
    </row>
    <row r="3824" spans="1:8" x14ac:dyDescent="0.25">
      <c r="A3824" t="s">
        <v>214</v>
      </c>
      <c r="B3824" t="s">
        <v>214</v>
      </c>
      <c r="C3824" t="s">
        <v>214</v>
      </c>
      <c r="D3824" t="s">
        <v>69</v>
      </c>
      <c r="E3824" t="s">
        <v>365</v>
      </c>
      <c r="F3824" t="s">
        <v>347</v>
      </c>
      <c r="G3824">
        <v>85</v>
      </c>
      <c r="H3824" s="304">
        <v>7.7739170109999991</v>
      </c>
    </row>
    <row r="3825" spans="1:8" x14ac:dyDescent="0.25">
      <c r="A3825" t="s">
        <v>214</v>
      </c>
      <c r="B3825" t="s">
        <v>214</v>
      </c>
      <c r="C3825" t="s">
        <v>214</v>
      </c>
      <c r="D3825" t="s">
        <v>69</v>
      </c>
      <c r="E3825" t="s">
        <v>365</v>
      </c>
      <c r="F3825" t="s">
        <v>348</v>
      </c>
      <c r="G3825">
        <v>85</v>
      </c>
      <c r="H3825" s="304">
        <v>7.7739170109999991</v>
      </c>
    </row>
    <row r="3826" spans="1:8" x14ac:dyDescent="0.25">
      <c r="A3826" t="s">
        <v>214</v>
      </c>
      <c r="B3826" t="s">
        <v>214</v>
      </c>
      <c r="C3826" t="s">
        <v>214</v>
      </c>
      <c r="D3826" t="s">
        <v>70</v>
      </c>
      <c r="E3826" t="s">
        <v>365</v>
      </c>
      <c r="F3826" t="s">
        <v>340</v>
      </c>
      <c r="G3826">
        <v>86</v>
      </c>
      <c r="H3826" s="304">
        <v>56.839226128525574</v>
      </c>
    </row>
    <row r="3827" spans="1:8" x14ac:dyDescent="0.25">
      <c r="A3827" t="s">
        <v>214</v>
      </c>
      <c r="B3827" t="s">
        <v>214</v>
      </c>
      <c r="C3827" t="s">
        <v>214</v>
      </c>
      <c r="D3827" t="s">
        <v>70</v>
      </c>
      <c r="E3827" t="s">
        <v>365</v>
      </c>
      <c r="F3827" t="s">
        <v>343</v>
      </c>
      <c r="G3827">
        <v>86</v>
      </c>
      <c r="H3827" s="304">
        <v>56.839226128525574</v>
      </c>
    </row>
    <row r="3828" spans="1:8" x14ac:dyDescent="0.25">
      <c r="A3828" t="s">
        <v>214</v>
      </c>
      <c r="B3828" t="s">
        <v>214</v>
      </c>
      <c r="C3828" t="s">
        <v>214</v>
      </c>
      <c r="D3828" t="s">
        <v>70</v>
      </c>
      <c r="E3828" t="s">
        <v>365</v>
      </c>
      <c r="F3828" t="s">
        <v>344</v>
      </c>
      <c r="G3828">
        <v>86</v>
      </c>
      <c r="H3828" s="304">
        <v>56.839226128525574</v>
      </c>
    </row>
    <row r="3829" spans="1:8" x14ac:dyDescent="0.25">
      <c r="A3829" t="s">
        <v>214</v>
      </c>
      <c r="B3829" t="s">
        <v>214</v>
      </c>
      <c r="C3829" t="s">
        <v>214</v>
      </c>
      <c r="D3829" t="s">
        <v>70</v>
      </c>
      <c r="E3829" t="s">
        <v>365</v>
      </c>
      <c r="F3829" t="s">
        <v>345</v>
      </c>
      <c r="G3829">
        <v>86</v>
      </c>
      <c r="H3829" s="304">
        <v>56.839226128525574</v>
      </c>
    </row>
    <row r="3830" spans="1:8" x14ac:dyDescent="0.25">
      <c r="A3830" t="s">
        <v>214</v>
      </c>
      <c r="B3830" t="s">
        <v>214</v>
      </c>
      <c r="C3830" t="s">
        <v>214</v>
      </c>
      <c r="D3830" t="s">
        <v>70</v>
      </c>
      <c r="E3830" t="s">
        <v>365</v>
      </c>
      <c r="F3830" t="s">
        <v>346</v>
      </c>
      <c r="G3830">
        <v>86</v>
      </c>
      <c r="H3830" s="304">
        <v>7.2099999999999997E-2</v>
      </c>
    </row>
    <row r="3831" spans="1:8" x14ac:dyDescent="0.25">
      <c r="A3831" t="s">
        <v>214</v>
      </c>
      <c r="B3831" t="s">
        <v>214</v>
      </c>
      <c r="C3831" t="s">
        <v>214</v>
      </c>
      <c r="D3831" t="s">
        <v>70</v>
      </c>
      <c r="E3831" t="s">
        <v>365</v>
      </c>
      <c r="F3831" t="s">
        <v>347</v>
      </c>
      <c r="G3831">
        <v>86</v>
      </c>
      <c r="H3831" s="304">
        <v>4.0981082038666941</v>
      </c>
    </row>
    <row r="3832" spans="1:8" x14ac:dyDescent="0.25">
      <c r="A3832" t="s">
        <v>214</v>
      </c>
      <c r="B3832" t="s">
        <v>214</v>
      </c>
      <c r="C3832" t="s">
        <v>214</v>
      </c>
      <c r="D3832" t="s">
        <v>70</v>
      </c>
      <c r="E3832" t="s">
        <v>365</v>
      </c>
      <c r="F3832" t="s">
        <v>348</v>
      </c>
      <c r="G3832">
        <v>86</v>
      </c>
      <c r="H3832" s="304">
        <v>4.0981082038666941</v>
      </c>
    </row>
    <row r="3833" spans="1:8" x14ac:dyDescent="0.25">
      <c r="A3833" t="s">
        <v>214</v>
      </c>
      <c r="B3833" t="s">
        <v>214</v>
      </c>
      <c r="C3833" t="s">
        <v>214</v>
      </c>
      <c r="D3833" t="s">
        <v>101</v>
      </c>
      <c r="E3833" t="s">
        <v>365</v>
      </c>
      <c r="F3833" t="s">
        <v>340</v>
      </c>
      <c r="G3833">
        <v>87</v>
      </c>
      <c r="H3833" s="304">
        <v>3.347</v>
      </c>
    </row>
    <row r="3834" spans="1:8" x14ac:dyDescent="0.25">
      <c r="A3834" t="s">
        <v>214</v>
      </c>
      <c r="B3834" t="s">
        <v>214</v>
      </c>
      <c r="C3834" t="s">
        <v>214</v>
      </c>
      <c r="D3834" t="s">
        <v>101</v>
      </c>
      <c r="E3834" t="s">
        <v>365</v>
      </c>
      <c r="F3834" t="s">
        <v>341</v>
      </c>
      <c r="G3834">
        <v>87</v>
      </c>
      <c r="H3834" s="304">
        <v>2.9852325000000006E-2</v>
      </c>
    </row>
    <row r="3835" spans="1:8" x14ac:dyDescent="0.25">
      <c r="A3835" t="s">
        <v>214</v>
      </c>
      <c r="B3835" t="s">
        <v>214</v>
      </c>
      <c r="C3835" t="s">
        <v>214</v>
      </c>
      <c r="D3835" t="s">
        <v>101</v>
      </c>
      <c r="E3835" t="s">
        <v>365</v>
      </c>
      <c r="F3835" t="s">
        <v>342</v>
      </c>
      <c r="G3835">
        <v>87</v>
      </c>
      <c r="H3835" s="304">
        <v>1.5995089630000001</v>
      </c>
    </row>
    <row r="3836" spans="1:8" x14ac:dyDescent="0.25">
      <c r="A3836" t="s">
        <v>214</v>
      </c>
      <c r="B3836" t="s">
        <v>214</v>
      </c>
      <c r="C3836" t="s">
        <v>214</v>
      </c>
      <c r="D3836" t="s">
        <v>101</v>
      </c>
      <c r="E3836" t="s">
        <v>365</v>
      </c>
      <c r="F3836" t="s">
        <v>343</v>
      </c>
      <c r="G3836">
        <v>87</v>
      </c>
      <c r="H3836" s="304">
        <v>1.7773433619999996</v>
      </c>
    </row>
    <row r="3837" spans="1:8" x14ac:dyDescent="0.25">
      <c r="A3837" t="s">
        <v>214</v>
      </c>
      <c r="B3837" t="s">
        <v>214</v>
      </c>
      <c r="C3837" t="s">
        <v>214</v>
      </c>
      <c r="D3837" t="s">
        <v>101</v>
      </c>
      <c r="E3837" t="s">
        <v>365</v>
      </c>
      <c r="F3837" t="s">
        <v>344</v>
      </c>
      <c r="G3837">
        <v>87</v>
      </c>
      <c r="H3837" s="304">
        <v>1.7773433619999996</v>
      </c>
    </row>
    <row r="3838" spans="1:8" x14ac:dyDescent="0.25">
      <c r="A3838" t="s">
        <v>214</v>
      </c>
      <c r="B3838" t="s">
        <v>214</v>
      </c>
      <c r="C3838" t="s">
        <v>214</v>
      </c>
      <c r="D3838" t="s">
        <v>101</v>
      </c>
      <c r="E3838" t="s">
        <v>365</v>
      </c>
      <c r="F3838" t="s">
        <v>345</v>
      </c>
      <c r="G3838">
        <v>87</v>
      </c>
      <c r="H3838" s="304">
        <v>1.7773433619999996</v>
      </c>
    </row>
    <row r="3839" spans="1:8" x14ac:dyDescent="0.25">
      <c r="A3839" t="s">
        <v>214</v>
      </c>
      <c r="B3839" t="s">
        <v>214</v>
      </c>
      <c r="C3839" t="s">
        <v>214</v>
      </c>
      <c r="D3839" t="s">
        <v>101</v>
      </c>
      <c r="E3839" t="s">
        <v>365</v>
      </c>
      <c r="F3839" t="s">
        <v>346</v>
      </c>
      <c r="G3839">
        <v>87</v>
      </c>
      <c r="H3839" s="304">
        <v>0.17</v>
      </c>
    </row>
    <row r="3840" spans="1:8" x14ac:dyDescent="0.25">
      <c r="A3840" t="s">
        <v>214</v>
      </c>
      <c r="B3840" t="s">
        <v>214</v>
      </c>
      <c r="C3840" t="s">
        <v>214</v>
      </c>
      <c r="D3840" t="s">
        <v>101</v>
      </c>
      <c r="E3840" t="s">
        <v>365</v>
      </c>
      <c r="F3840" t="s">
        <v>347</v>
      </c>
      <c r="G3840">
        <v>87</v>
      </c>
      <c r="H3840" s="304">
        <v>0.30214837153999996</v>
      </c>
    </row>
    <row r="3841" spans="1:8" x14ac:dyDescent="0.25">
      <c r="A3841" t="s">
        <v>214</v>
      </c>
      <c r="B3841" t="s">
        <v>214</v>
      </c>
      <c r="C3841" t="s">
        <v>214</v>
      </c>
      <c r="D3841" t="s">
        <v>101</v>
      </c>
      <c r="E3841" t="s">
        <v>365</v>
      </c>
      <c r="F3841" t="s">
        <v>348</v>
      </c>
      <c r="G3841">
        <v>87</v>
      </c>
      <c r="H3841" s="304">
        <v>0.30214837153999996</v>
      </c>
    </row>
    <row r="3842" spans="1:8" x14ac:dyDescent="0.25">
      <c r="A3842" t="s">
        <v>338</v>
      </c>
      <c r="B3842" t="s">
        <v>116</v>
      </c>
      <c r="C3842" t="s">
        <v>116</v>
      </c>
      <c r="D3842" t="s">
        <v>248</v>
      </c>
      <c r="E3842" t="s">
        <v>366</v>
      </c>
      <c r="F3842" t="s">
        <v>340</v>
      </c>
      <c r="G3842">
        <v>11</v>
      </c>
      <c r="H3842" s="304">
        <v>123.330489766</v>
      </c>
    </row>
    <row r="3843" spans="1:8" x14ac:dyDescent="0.25">
      <c r="A3843" t="s">
        <v>338</v>
      </c>
      <c r="B3843" t="s">
        <v>116</v>
      </c>
      <c r="C3843" t="s">
        <v>116</v>
      </c>
      <c r="D3843" t="s">
        <v>248</v>
      </c>
      <c r="E3843" t="s">
        <v>366</v>
      </c>
      <c r="F3843" t="s">
        <v>341</v>
      </c>
      <c r="G3843">
        <v>11</v>
      </c>
      <c r="H3843" s="304">
        <v>1.83109929</v>
      </c>
    </row>
    <row r="3844" spans="1:8" x14ac:dyDescent="0.25">
      <c r="A3844" t="s">
        <v>338</v>
      </c>
      <c r="B3844" t="s">
        <v>116</v>
      </c>
      <c r="C3844" t="s">
        <v>116</v>
      </c>
      <c r="D3844" t="s">
        <v>248</v>
      </c>
      <c r="E3844" t="s">
        <v>366</v>
      </c>
      <c r="F3844" t="s">
        <v>342</v>
      </c>
      <c r="G3844">
        <v>11</v>
      </c>
      <c r="H3844" s="304">
        <v>31.701127426999999</v>
      </c>
    </row>
    <row r="3845" spans="1:8" x14ac:dyDescent="0.25">
      <c r="A3845" t="s">
        <v>338</v>
      </c>
      <c r="B3845" t="s">
        <v>116</v>
      </c>
      <c r="C3845" t="s">
        <v>116</v>
      </c>
      <c r="D3845" t="s">
        <v>248</v>
      </c>
      <c r="E3845" t="s">
        <v>366</v>
      </c>
      <c r="F3845" t="s">
        <v>343</v>
      </c>
      <c r="G3845">
        <v>11</v>
      </c>
      <c r="H3845" s="304">
        <v>93.460461628999994</v>
      </c>
    </row>
    <row r="3846" spans="1:8" x14ac:dyDescent="0.25">
      <c r="A3846" t="s">
        <v>338</v>
      </c>
      <c r="B3846" t="s">
        <v>116</v>
      </c>
      <c r="C3846" t="s">
        <v>116</v>
      </c>
      <c r="D3846" t="s">
        <v>248</v>
      </c>
      <c r="E3846" t="s">
        <v>366</v>
      </c>
      <c r="F3846" t="s">
        <v>344</v>
      </c>
      <c r="G3846">
        <v>11</v>
      </c>
      <c r="H3846" s="304">
        <v>36.177502201735543</v>
      </c>
    </row>
    <row r="3847" spans="1:8" x14ac:dyDescent="0.25">
      <c r="A3847" t="s">
        <v>338</v>
      </c>
      <c r="B3847" t="s">
        <v>116</v>
      </c>
      <c r="C3847" t="s">
        <v>116</v>
      </c>
      <c r="D3847" t="s">
        <v>248</v>
      </c>
      <c r="E3847" t="s">
        <v>366</v>
      </c>
      <c r="F3847" t="s">
        <v>345</v>
      </c>
      <c r="G3847">
        <v>11</v>
      </c>
      <c r="H3847" s="304">
        <v>34.346402911735545</v>
      </c>
    </row>
    <row r="3848" spans="1:8" x14ac:dyDescent="0.25">
      <c r="A3848" t="s">
        <v>338</v>
      </c>
      <c r="B3848" t="s">
        <v>116</v>
      </c>
      <c r="C3848" t="s">
        <v>116</v>
      </c>
      <c r="D3848" t="s">
        <v>248</v>
      </c>
      <c r="E3848" t="s">
        <v>366</v>
      </c>
      <c r="F3848" t="s">
        <v>346</v>
      </c>
      <c r="G3848">
        <v>11</v>
      </c>
      <c r="H3848" s="304">
        <v>0.11</v>
      </c>
    </row>
    <row r="3849" spans="1:8" x14ac:dyDescent="0.25">
      <c r="A3849" t="s">
        <v>338</v>
      </c>
      <c r="B3849" t="s">
        <v>116</v>
      </c>
      <c r="C3849" t="s">
        <v>116</v>
      </c>
      <c r="D3849" t="s">
        <v>248</v>
      </c>
      <c r="E3849" t="s">
        <v>366</v>
      </c>
      <c r="F3849" t="s">
        <v>347</v>
      </c>
      <c r="G3849">
        <v>11</v>
      </c>
      <c r="H3849" s="304">
        <v>3.9795252421909098</v>
      </c>
    </row>
    <row r="3850" spans="1:8" x14ac:dyDescent="0.25">
      <c r="A3850" t="s">
        <v>338</v>
      </c>
      <c r="B3850" t="s">
        <v>116</v>
      </c>
      <c r="C3850" t="s">
        <v>116</v>
      </c>
      <c r="D3850" t="s">
        <v>248</v>
      </c>
      <c r="E3850" t="s">
        <v>366</v>
      </c>
      <c r="F3850" t="s">
        <v>348</v>
      </c>
      <c r="G3850">
        <v>11</v>
      </c>
      <c r="H3850" s="304">
        <v>3.7781043202909101</v>
      </c>
    </row>
    <row r="3851" spans="1:8" x14ac:dyDescent="0.25">
      <c r="A3851" t="s">
        <v>338</v>
      </c>
      <c r="B3851" t="s">
        <v>116</v>
      </c>
      <c r="C3851" t="s">
        <v>116</v>
      </c>
      <c r="D3851" t="s">
        <v>125</v>
      </c>
      <c r="E3851" t="s">
        <v>366</v>
      </c>
      <c r="F3851" t="s">
        <v>340</v>
      </c>
      <c r="G3851">
        <v>12</v>
      </c>
      <c r="H3851" s="304">
        <v>52.313671724999985</v>
      </c>
    </row>
    <row r="3852" spans="1:8" x14ac:dyDescent="0.25">
      <c r="A3852" t="s">
        <v>338</v>
      </c>
      <c r="B3852" t="s">
        <v>116</v>
      </c>
      <c r="C3852" t="s">
        <v>116</v>
      </c>
      <c r="D3852" t="s">
        <v>125</v>
      </c>
      <c r="E3852" t="s">
        <v>366</v>
      </c>
      <c r="F3852" t="s">
        <v>341</v>
      </c>
      <c r="G3852">
        <v>12</v>
      </c>
      <c r="H3852" s="304">
        <v>0.68743300899999993</v>
      </c>
    </row>
    <row r="3853" spans="1:8" x14ac:dyDescent="0.25">
      <c r="A3853" t="s">
        <v>338</v>
      </c>
      <c r="B3853" t="s">
        <v>116</v>
      </c>
      <c r="C3853" t="s">
        <v>116</v>
      </c>
      <c r="D3853" t="s">
        <v>125</v>
      </c>
      <c r="E3853" t="s">
        <v>366</v>
      </c>
      <c r="F3853" t="s">
        <v>342</v>
      </c>
      <c r="G3853">
        <v>12</v>
      </c>
      <c r="H3853" s="304">
        <v>8.3309971269999998</v>
      </c>
    </row>
    <row r="3854" spans="1:8" x14ac:dyDescent="0.25">
      <c r="A3854" t="s">
        <v>338</v>
      </c>
      <c r="B3854" t="s">
        <v>116</v>
      </c>
      <c r="C3854" t="s">
        <v>116</v>
      </c>
      <c r="D3854" t="s">
        <v>125</v>
      </c>
      <c r="E3854" t="s">
        <v>366</v>
      </c>
      <c r="F3854" t="s">
        <v>343</v>
      </c>
      <c r="G3854">
        <v>12</v>
      </c>
      <c r="H3854" s="304">
        <v>44.670107606999991</v>
      </c>
    </row>
    <row r="3855" spans="1:8" x14ac:dyDescent="0.25">
      <c r="A3855" t="s">
        <v>338</v>
      </c>
      <c r="B3855" t="s">
        <v>116</v>
      </c>
      <c r="C3855" t="s">
        <v>116</v>
      </c>
      <c r="D3855" t="s">
        <v>125</v>
      </c>
      <c r="E3855" t="s">
        <v>366</v>
      </c>
      <c r="F3855" t="s">
        <v>344</v>
      </c>
      <c r="G3855">
        <v>12</v>
      </c>
      <c r="H3855" s="304">
        <v>32.636605000000003</v>
      </c>
    </row>
    <row r="3856" spans="1:8" x14ac:dyDescent="0.25">
      <c r="A3856" t="s">
        <v>338</v>
      </c>
      <c r="B3856" t="s">
        <v>116</v>
      </c>
      <c r="C3856" t="s">
        <v>116</v>
      </c>
      <c r="D3856" t="s">
        <v>125</v>
      </c>
      <c r="E3856" t="s">
        <v>366</v>
      </c>
      <c r="F3856" t="s">
        <v>345</v>
      </c>
      <c r="G3856">
        <v>12</v>
      </c>
      <c r="H3856" s="304">
        <v>32.636605000000003</v>
      </c>
    </row>
    <row r="3857" spans="1:8" x14ac:dyDescent="0.25">
      <c r="A3857" t="s">
        <v>338</v>
      </c>
      <c r="B3857" t="s">
        <v>116</v>
      </c>
      <c r="C3857" t="s">
        <v>116</v>
      </c>
      <c r="D3857" t="s">
        <v>125</v>
      </c>
      <c r="E3857" t="s">
        <v>366</v>
      </c>
      <c r="F3857" t="s">
        <v>346</v>
      </c>
      <c r="G3857">
        <v>12</v>
      </c>
      <c r="H3857" s="304">
        <v>0.1</v>
      </c>
    </row>
    <row r="3858" spans="1:8" x14ac:dyDescent="0.25">
      <c r="A3858" t="s">
        <v>338</v>
      </c>
      <c r="B3858" t="s">
        <v>116</v>
      </c>
      <c r="C3858" t="s">
        <v>116</v>
      </c>
      <c r="D3858" t="s">
        <v>125</v>
      </c>
      <c r="E3858" t="s">
        <v>366</v>
      </c>
      <c r="F3858" t="s">
        <v>347</v>
      </c>
      <c r="G3858">
        <v>12</v>
      </c>
      <c r="H3858" s="304">
        <v>3.2636605000000003</v>
      </c>
    </row>
    <row r="3859" spans="1:8" x14ac:dyDescent="0.25">
      <c r="A3859" t="s">
        <v>338</v>
      </c>
      <c r="B3859" t="s">
        <v>116</v>
      </c>
      <c r="C3859" t="s">
        <v>116</v>
      </c>
      <c r="D3859" t="s">
        <v>125</v>
      </c>
      <c r="E3859" t="s">
        <v>366</v>
      </c>
      <c r="F3859" t="s">
        <v>348</v>
      </c>
      <c r="G3859">
        <v>12</v>
      </c>
      <c r="H3859" s="304">
        <v>3.2636605000000003</v>
      </c>
    </row>
    <row r="3860" spans="1:8" x14ac:dyDescent="0.25">
      <c r="A3860" t="s">
        <v>338</v>
      </c>
      <c r="B3860" t="s">
        <v>116</v>
      </c>
      <c r="C3860" t="s">
        <v>116</v>
      </c>
      <c r="D3860" t="s">
        <v>249</v>
      </c>
      <c r="E3860" t="s">
        <v>366</v>
      </c>
      <c r="F3860" t="s">
        <v>340</v>
      </c>
      <c r="G3860">
        <v>13</v>
      </c>
      <c r="H3860" s="304">
        <v>7.95397</v>
      </c>
    </row>
    <row r="3861" spans="1:8" x14ac:dyDescent="0.25">
      <c r="A3861" t="s">
        <v>338</v>
      </c>
      <c r="B3861" t="s">
        <v>116</v>
      </c>
      <c r="C3861" t="s">
        <v>116</v>
      </c>
      <c r="D3861" t="s">
        <v>249</v>
      </c>
      <c r="E3861" t="s">
        <v>366</v>
      </c>
      <c r="F3861" t="s">
        <v>341</v>
      </c>
      <c r="G3861">
        <v>13</v>
      </c>
      <c r="H3861" s="304">
        <v>2.0194141340000002</v>
      </c>
    </row>
    <row r="3862" spans="1:8" x14ac:dyDescent="0.25">
      <c r="A3862" t="s">
        <v>338</v>
      </c>
      <c r="B3862" t="s">
        <v>116</v>
      </c>
      <c r="C3862" t="s">
        <v>116</v>
      </c>
      <c r="D3862" t="s">
        <v>249</v>
      </c>
      <c r="E3862" t="s">
        <v>366</v>
      </c>
      <c r="F3862" t="s">
        <v>342</v>
      </c>
      <c r="G3862">
        <v>13</v>
      </c>
      <c r="H3862" s="304">
        <v>1.1912133770000002</v>
      </c>
    </row>
    <row r="3863" spans="1:8" x14ac:dyDescent="0.25">
      <c r="A3863" t="s">
        <v>338</v>
      </c>
      <c r="B3863" t="s">
        <v>116</v>
      </c>
      <c r="C3863" t="s">
        <v>116</v>
      </c>
      <c r="D3863" t="s">
        <v>249</v>
      </c>
      <c r="E3863" t="s">
        <v>366</v>
      </c>
      <c r="F3863" t="s">
        <v>343</v>
      </c>
      <c r="G3863">
        <v>13</v>
      </c>
      <c r="H3863" s="304">
        <v>8.7821707569999994</v>
      </c>
    </row>
    <row r="3864" spans="1:8" x14ac:dyDescent="0.25">
      <c r="A3864" t="s">
        <v>338</v>
      </c>
      <c r="B3864" t="s">
        <v>116</v>
      </c>
      <c r="C3864" t="s">
        <v>116</v>
      </c>
      <c r="D3864" t="s">
        <v>249</v>
      </c>
      <c r="E3864" t="s">
        <v>366</v>
      </c>
      <c r="F3864" t="s">
        <v>344</v>
      </c>
      <c r="G3864">
        <v>13</v>
      </c>
      <c r="H3864" s="304">
        <v>0.1</v>
      </c>
    </row>
    <row r="3865" spans="1:8" x14ac:dyDescent="0.25">
      <c r="A3865" t="s">
        <v>338</v>
      </c>
      <c r="B3865" t="s">
        <v>116</v>
      </c>
      <c r="C3865" t="s">
        <v>116</v>
      </c>
      <c r="D3865" t="s">
        <v>249</v>
      </c>
      <c r="E3865" t="s">
        <v>366</v>
      </c>
      <c r="F3865" t="s">
        <v>345</v>
      </c>
      <c r="G3865">
        <v>13</v>
      </c>
      <c r="H3865" s="304">
        <v>9.0569521136447215E-2</v>
      </c>
    </row>
    <row r="3866" spans="1:8" x14ac:dyDescent="0.25">
      <c r="A3866" t="s">
        <v>338</v>
      </c>
      <c r="B3866" t="s">
        <v>116</v>
      </c>
      <c r="C3866" t="s">
        <v>116</v>
      </c>
      <c r="D3866" t="s">
        <v>249</v>
      </c>
      <c r="E3866" t="s">
        <v>366</v>
      </c>
      <c r="F3866" t="s">
        <v>346</v>
      </c>
      <c r="G3866">
        <v>13</v>
      </c>
      <c r="H3866" s="304">
        <v>0.12</v>
      </c>
    </row>
    <row r="3867" spans="1:8" x14ac:dyDescent="0.25">
      <c r="A3867" t="s">
        <v>338</v>
      </c>
      <c r="B3867" t="s">
        <v>116</v>
      </c>
      <c r="C3867" t="s">
        <v>116</v>
      </c>
      <c r="D3867" t="s">
        <v>249</v>
      </c>
      <c r="E3867" t="s">
        <v>366</v>
      </c>
      <c r="F3867" t="s">
        <v>347</v>
      </c>
      <c r="G3867">
        <v>13</v>
      </c>
      <c r="H3867" s="304">
        <v>1.2E-2</v>
      </c>
    </row>
    <row r="3868" spans="1:8" x14ac:dyDescent="0.25">
      <c r="A3868" t="s">
        <v>338</v>
      </c>
      <c r="B3868" t="s">
        <v>116</v>
      </c>
      <c r="C3868" t="s">
        <v>116</v>
      </c>
      <c r="D3868" t="s">
        <v>249</v>
      </c>
      <c r="E3868" t="s">
        <v>366</v>
      </c>
      <c r="F3868" t="s">
        <v>348</v>
      </c>
      <c r="G3868">
        <v>13</v>
      </c>
      <c r="H3868" s="304">
        <v>1.0868342536373666E-2</v>
      </c>
    </row>
    <row r="3869" spans="1:8" x14ac:dyDescent="0.25">
      <c r="A3869" t="s">
        <v>338</v>
      </c>
      <c r="B3869" t="s">
        <v>116</v>
      </c>
      <c r="C3869" t="s">
        <v>116</v>
      </c>
      <c r="D3869" t="s">
        <v>250</v>
      </c>
      <c r="E3869" t="s">
        <v>366</v>
      </c>
      <c r="F3869" t="s">
        <v>340</v>
      </c>
      <c r="G3869">
        <v>14</v>
      </c>
      <c r="H3869" s="304">
        <v>66.691803022000002</v>
      </c>
    </row>
    <row r="3870" spans="1:8" x14ac:dyDescent="0.25">
      <c r="A3870" t="s">
        <v>338</v>
      </c>
      <c r="B3870" t="s">
        <v>116</v>
      </c>
      <c r="C3870" t="s">
        <v>116</v>
      </c>
      <c r="D3870" t="s">
        <v>250</v>
      </c>
      <c r="E3870" t="s">
        <v>366</v>
      </c>
      <c r="F3870" t="s">
        <v>341</v>
      </c>
      <c r="G3870">
        <v>14</v>
      </c>
      <c r="H3870" s="304">
        <v>14.253475785000001</v>
      </c>
    </row>
    <row r="3871" spans="1:8" x14ac:dyDescent="0.25">
      <c r="A3871" t="s">
        <v>338</v>
      </c>
      <c r="B3871" t="s">
        <v>116</v>
      </c>
      <c r="C3871" t="s">
        <v>116</v>
      </c>
      <c r="D3871" t="s">
        <v>250</v>
      </c>
      <c r="E3871" t="s">
        <v>366</v>
      </c>
      <c r="F3871" t="s">
        <v>342</v>
      </c>
      <c r="G3871">
        <v>14</v>
      </c>
      <c r="H3871" s="304">
        <v>4.1714026899999999</v>
      </c>
    </row>
    <row r="3872" spans="1:8" x14ac:dyDescent="0.25">
      <c r="A3872" t="s">
        <v>338</v>
      </c>
      <c r="B3872" t="s">
        <v>116</v>
      </c>
      <c r="C3872" t="s">
        <v>116</v>
      </c>
      <c r="D3872" t="s">
        <v>250</v>
      </c>
      <c r="E3872" t="s">
        <v>366</v>
      </c>
      <c r="F3872" t="s">
        <v>343</v>
      </c>
      <c r="G3872">
        <v>14</v>
      </c>
      <c r="H3872" s="304">
        <v>76.773876117000015</v>
      </c>
    </row>
    <row r="3873" spans="1:8" x14ac:dyDescent="0.25">
      <c r="A3873" t="s">
        <v>338</v>
      </c>
      <c r="B3873" t="s">
        <v>116</v>
      </c>
      <c r="C3873" t="s">
        <v>116</v>
      </c>
      <c r="D3873" t="s">
        <v>250</v>
      </c>
      <c r="E3873" t="s">
        <v>366</v>
      </c>
      <c r="F3873" t="s">
        <v>344</v>
      </c>
      <c r="G3873">
        <v>14</v>
      </c>
      <c r="H3873" s="304">
        <v>60.010000000000005</v>
      </c>
    </row>
    <row r="3874" spans="1:8" x14ac:dyDescent="0.25">
      <c r="A3874" t="s">
        <v>338</v>
      </c>
      <c r="B3874" t="s">
        <v>116</v>
      </c>
      <c r="C3874" t="s">
        <v>116</v>
      </c>
      <c r="D3874" t="s">
        <v>250</v>
      </c>
      <c r="E3874" t="s">
        <v>366</v>
      </c>
      <c r="F3874" t="s">
        <v>345</v>
      </c>
      <c r="G3874">
        <v>14</v>
      </c>
      <c r="H3874" s="304">
        <v>47.181871793500008</v>
      </c>
    </row>
    <row r="3875" spans="1:8" x14ac:dyDescent="0.25">
      <c r="A3875" t="s">
        <v>338</v>
      </c>
      <c r="B3875" t="s">
        <v>116</v>
      </c>
      <c r="C3875" t="s">
        <v>116</v>
      </c>
      <c r="D3875" t="s">
        <v>250</v>
      </c>
      <c r="E3875" t="s">
        <v>366</v>
      </c>
      <c r="F3875" t="s">
        <v>346</v>
      </c>
      <c r="G3875">
        <v>14</v>
      </c>
      <c r="H3875" s="304">
        <v>0.08</v>
      </c>
    </row>
    <row r="3876" spans="1:8" x14ac:dyDescent="0.25">
      <c r="A3876" t="s">
        <v>338</v>
      </c>
      <c r="B3876" t="s">
        <v>116</v>
      </c>
      <c r="C3876" t="s">
        <v>116</v>
      </c>
      <c r="D3876" t="s">
        <v>250</v>
      </c>
      <c r="E3876" t="s">
        <v>366</v>
      </c>
      <c r="F3876" t="s">
        <v>347</v>
      </c>
      <c r="G3876">
        <v>14</v>
      </c>
      <c r="H3876" s="304">
        <v>4.8008000000000006</v>
      </c>
    </row>
    <row r="3877" spans="1:8" x14ac:dyDescent="0.25">
      <c r="A3877" t="s">
        <v>338</v>
      </c>
      <c r="B3877" t="s">
        <v>116</v>
      </c>
      <c r="C3877" t="s">
        <v>116</v>
      </c>
      <c r="D3877" t="s">
        <v>250</v>
      </c>
      <c r="E3877" t="s">
        <v>366</v>
      </c>
      <c r="F3877" t="s">
        <v>348</v>
      </c>
      <c r="G3877">
        <v>14</v>
      </c>
      <c r="H3877" s="304">
        <v>3.7745497434800006</v>
      </c>
    </row>
    <row r="3878" spans="1:8" x14ac:dyDescent="0.25">
      <c r="A3878" t="s">
        <v>338</v>
      </c>
      <c r="B3878" t="s">
        <v>116</v>
      </c>
      <c r="C3878" t="s">
        <v>116</v>
      </c>
      <c r="D3878" t="s">
        <v>127</v>
      </c>
      <c r="E3878" t="s">
        <v>366</v>
      </c>
      <c r="F3878" t="s">
        <v>340</v>
      </c>
      <c r="G3878">
        <v>15</v>
      </c>
      <c r="H3878" s="304">
        <v>10.216767329791898</v>
      </c>
    </row>
    <row r="3879" spans="1:8" x14ac:dyDescent="0.25">
      <c r="A3879" t="s">
        <v>338</v>
      </c>
      <c r="B3879" t="s">
        <v>116</v>
      </c>
      <c r="C3879" t="s">
        <v>116</v>
      </c>
      <c r="D3879" t="s">
        <v>127</v>
      </c>
      <c r="E3879" t="s">
        <v>366</v>
      </c>
      <c r="F3879" t="s">
        <v>341</v>
      </c>
      <c r="G3879">
        <v>15</v>
      </c>
      <c r="H3879" s="304">
        <v>7.6745898000000007E-2</v>
      </c>
    </row>
    <row r="3880" spans="1:8" x14ac:dyDescent="0.25">
      <c r="A3880" t="s">
        <v>338</v>
      </c>
      <c r="B3880" t="s">
        <v>116</v>
      </c>
      <c r="C3880" t="s">
        <v>116</v>
      </c>
      <c r="D3880" t="s">
        <v>127</v>
      </c>
      <c r="E3880" t="s">
        <v>366</v>
      </c>
      <c r="F3880" t="s">
        <v>342</v>
      </c>
      <c r="G3880">
        <v>15</v>
      </c>
      <c r="H3880" s="304">
        <v>0.18625950499999999</v>
      </c>
    </row>
    <row r="3881" spans="1:8" x14ac:dyDescent="0.25">
      <c r="A3881" t="s">
        <v>338</v>
      </c>
      <c r="B3881" t="s">
        <v>116</v>
      </c>
      <c r="C3881" t="s">
        <v>116</v>
      </c>
      <c r="D3881" t="s">
        <v>127</v>
      </c>
      <c r="E3881" t="s">
        <v>366</v>
      </c>
      <c r="F3881" t="s">
        <v>343</v>
      </c>
      <c r="G3881">
        <v>15</v>
      </c>
      <c r="H3881" s="304">
        <v>10.107253722791897</v>
      </c>
    </row>
    <row r="3882" spans="1:8" x14ac:dyDescent="0.25">
      <c r="A3882" t="s">
        <v>338</v>
      </c>
      <c r="B3882" t="s">
        <v>116</v>
      </c>
      <c r="C3882" t="s">
        <v>116</v>
      </c>
      <c r="D3882" t="s">
        <v>127</v>
      </c>
      <c r="E3882" t="s">
        <v>366</v>
      </c>
      <c r="F3882" t="s">
        <v>344</v>
      </c>
      <c r="G3882">
        <v>15</v>
      </c>
      <c r="H3882" s="304">
        <v>4.1912703558745141</v>
      </c>
    </row>
    <row r="3883" spans="1:8" x14ac:dyDescent="0.25">
      <c r="A3883" t="s">
        <v>338</v>
      </c>
      <c r="B3883" t="s">
        <v>116</v>
      </c>
      <c r="C3883" t="s">
        <v>116</v>
      </c>
      <c r="D3883" t="s">
        <v>127</v>
      </c>
      <c r="E3883" t="s">
        <v>366</v>
      </c>
      <c r="F3883" t="s">
        <v>345</v>
      </c>
      <c r="G3883">
        <v>15</v>
      </c>
      <c r="H3883" s="304">
        <v>4.1912703558745141</v>
      </c>
    </row>
    <row r="3884" spans="1:8" x14ac:dyDescent="0.25">
      <c r="A3884" t="s">
        <v>338</v>
      </c>
      <c r="B3884" t="s">
        <v>116</v>
      </c>
      <c r="C3884" t="s">
        <v>116</v>
      </c>
      <c r="D3884" t="s">
        <v>127</v>
      </c>
      <c r="E3884" t="s">
        <v>366</v>
      </c>
      <c r="F3884" t="s">
        <v>346</v>
      </c>
      <c r="G3884">
        <v>15</v>
      </c>
      <c r="H3884" s="304">
        <v>0.11</v>
      </c>
    </row>
    <row r="3885" spans="1:8" x14ac:dyDescent="0.25">
      <c r="A3885" t="s">
        <v>338</v>
      </c>
      <c r="B3885" t="s">
        <v>116</v>
      </c>
      <c r="C3885" t="s">
        <v>116</v>
      </c>
      <c r="D3885" t="s">
        <v>127</v>
      </c>
      <c r="E3885" t="s">
        <v>366</v>
      </c>
      <c r="F3885" t="s">
        <v>347</v>
      </c>
      <c r="G3885">
        <v>15</v>
      </c>
      <c r="H3885" s="304">
        <v>0.46103973914619656</v>
      </c>
    </row>
    <row r="3886" spans="1:8" x14ac:dyDescent="0.25">
      <c r="A3886" t="s">
        <v>338</v>
      </c>
      <c r="B3886" t="s">
        <v>116</v>
      </c>
      <c r="C3886" t="s">
        <v>116</v>
      </c>
      <c r="D3886" t="s">
        <v>127</v>
      </c>
      <c r="E3886" t="s">
        <v>366</v>
      </c>
      <c r="F3886" t="s">
        <v>348</v>
      </c>
      <c r="G3886">
        <v>15</v>
      </c>
      <c r="H3886" s="304">
        <v>0.46103973914619656</v>
      </c>
    </row>
    <row r="3887" spans="1:8" x14ac:dyDescent="0.25">
      <c r="A3887" t="s">
        <v>338</v>
      </c>
      <c r="B3887" t="s">
        <v>116</v>
      </c>
      <c r="C3887" t="s">
        <v>116</v>
      </c>
      <c r="D3887" t="s">
        <v>128</v>
      </c>
      <c r="E3887" t="s">
        <v>366</v>
      </c>
      <c r="F3887" t="s">
        <v>340</v>
      </c>
      <c r="G3887">
        <v>16</v>
      </c>
      <c r="H3887" s="304">
        <v>0.62912000000000012</v>
      </c>
    </row>
    <row r="3888" spans="1:8" x14ac:dyDescent="0.25">
      <c r="A3888" t="s">
        <v>338</v>
      </c>
      <c r="B3888" t="s">
        <v>116</v>
      </c>
      <c r="C3888" t="s">
        <v>116</v>
      </c>
      <c r="D3888" t="s">
        <v>128</v>
      </c>
      <c r="E3888" t="s">
        <v>366</v>
      </c>
      <c r="F3888" t="s">
        <v>341</v>
      </c>
      <c r="G3888">
        <v>16</v>
      </c>
      <c r="H3888" s="304">
        <v>0.19059023</v>
      </c>
    </row>
    <row r="3889" spans="1:8" x14ac:dyDescent="0.25">
      <c r="A3889" t="s">
        <v>338</v>
      </c>
      <c r="B3889" t="s">
        <v>116</v>
      </c>
      <c r="C3889" t="s">
        <v>116</v>
      </c>
      <c r="D3889" t="s">
        <v>128</v>
      </c>
      <c r="E3889" t="s">
        <v>366</v>
      </c>
      <c r="F3889" t="s">
        <v>342</v>
      </c>
      <c r="G3889">
        <v>16</v>
      </c>
      <c r="H3889" s="304">
        <v>1.1886413E-2</v>
      </c>
    </row>
    <row r="3890" spans="1:8" x14ac:dyDescent="0.25">
      <c r="A3890" t="s">
        <v>338</v>
      </c>
      <c r="B3890" t="s">
        <v>116</v>
      </c>
      <c r="C3890" t="s">
        <v>116</v>
      </c>
      <c r="D3890" t="s">
        <v>128</v>
      </c>
      <c r="E3890" t="s">
        <v>366</v>
      </c>
      <c r="F3890" t="s">
        <v>343</v>
      </c>
      <c r="G3890">
        <v>16</v>
      </c>
      <c r="H3890" s="304">
        <v>0.80782381700000006</v>
      </c>
    </row>
    <row r="3891" spans="1:8" x14ac:dyDescent="0.25">
      <c r="A3891" t="s">
        <v>338</v>
      </c>
      <c r="B3891" t="s">
        <v>116</v>
      </c>
      <c r="C3891" t="s">
        <v>116</v>
      </c>
      <c r="D3891" t="s">
        <v>128</v>
      </c>
      <c r="E3891" t="s">
        <v>366</v>
      </c>
      <c r="F3891" t="s">
        <v>344</v>
      </c>
      <c r="G3891">
        <v>16</v>
      </c>
      <c r="H3891" s="304">
        <v>0.47714642590455503</v>
      </c>
    </row>
    <row r="3892" spans="1:8" x14ac:dyDescent="0.25">
      <c r="A3892" t="s">
        <v>338</v>
      </c>
      <c r="B3892" t="s">
        <v>116</v>
      </c>
      <c r="C3892" t="s">
        <v>116</v>
      </c>
      <c r="D3892" t="s">
        <v>128</v>
      </c>
      <c r="E3892" t="s">
        <v>366</v>
      </c>
      <c r="F3892" t="s">
        <v>345</v>
      </c>
      <c r="G3892">
        <v>16</v>
      </c>
      <c r="H3892" s="304">
        <v>0.37159384651452249</v>
      </c>
    </row>
    <row r="3893" spans="1:8" x14ac:dyDescent="0.25">
      <c r="A3893" t="s">
        <v>338</v>
      </c>
      <c r="B3893" t="s">
        <v>116</v>
      </c>
      <c r="C3893" t="s">
        <v>116</v>
      </c>
      <c r="D3893" t="s">
        <v>128</v>
      </c>
      <c r="E3893" t="s">
        <v>366</v>
      </c>
      <c r="F3893" t="s">
        <v>346</v>
      </c>
      <c r="G3893">
        <v>16</v>
      </c>
      <c r="H3893" s="304">
        <v>0.11</v>
      </c>
    </row>
    <row r="3894" spans="1:8" x14ac:dyDescent="0.25">
      <c r="A3894" t="s">
        <v>338</v>
      </c>
      <c r="B3894" t="s">
        <v>116</v>
      </c>
      <c r="C3894" t="s">
        <v>116</v>
      </c>
      <c r="D3894" t="s">
        <v>128</v>
      </c>
      <c r="E3894" t="s">
        <v>366</v>
      </c>
      <c r="F3894" t="s">
        <v>347</v>
      </c>
      <c r="G3894">
        <v>16</v>
      </c>
      <c r="H3894" s="304">
        <v>5.248610684950105E-2</v>
      </c>
    </row>
    <row r="3895" spans="1:8" x14ac:dyDescent="0.25">
      <c r="A3895" t="s">
        <v>338</v>
      </c>
      <c r="B3895" t="s">
        <v>116</v>
      </c>
      <c r="C3895" t="s">
        <v>116</v>
      </c>
      <c r="D3895" t="s">
        <v>128</v>
      </c>
      <c r="E3895" t="s">
        <v>366</v>
      </c>
      <c r="F3895" t="s">
        <v>348</v>
      </c>
      <c r="G3895">
        <v>16</v>
      </c>
      <c r="H3895" s="304">
        <v>4.0875323116597473E-2</v>
      </c>
    </row>
    <row r="3896" spans="1:8" x14ac:dyDescent="0.25">
      <c r="A3896" t="s">
        <v>338</v>
      </c>
      <c r="B3896" t="s">
        <v>116</v>
      </c>
      <c r="C3896" t="s">
        <v>116</v>
      </c>
      <c r="D3896" t="s">
        <v>129</v>
      </c>
      <c r="E3896" t="s">
        <v>366</v>
      </c>
      <c r="F3896" t="s">
        <v>340</v>
      </c>
      <c r="G3896">
        <v>17</v>
      </c>
      <c r="H3896" s="304">
        <v>7.3321199999999997</v>
      </c>
    </row>
    <row r="3897" spans="1:8" x14ac:dyDescent="0.25">
      <c r="A3897" t="s">
        <v>338</v>
      </c>
      <c r="B3897" t="s">
        <v>116</v>
      </c>
      <c r="C3897" t="s">
        <v>116</v>
      </c>
      <c r="D3897" t="s">
        <v>129</v>
      </c>
      <c r="E3897" t="s">
        <v>366</v>
      </c>
      <c r="F3897" t="s">
        <v>341</v>
      </c>
      <c r="G3897">
        <v>17</v>
      </c>
      <c r="H3897" s="304">
        <v>4.6077105E-2</v>
      </c>
    </row>
    <row r="3898" spans="1:8" x14ac:dyDescent="0.25">
      <c r="A3898" t="s">
        <v>338</v>
      </c>
      <c r="B3898" t="s">
        <v>116</v>
      </c>
      <c r="C3898" t="s">
        <v>116</v>
      </c>
      <c r="D3898" t="s">
        <v>129</v>
      </c>
      <c r="E3898" t="s">
        <v>366</v>
      </c>
      <c r="F3898" t="s">
        <v>342</v>
      </c>
      <c r="G3898">
        <v>17</v>
      </c>
      <c r="H3898" s="304">
        <v>0.354009672</v>
      </c>
    </row>
    <row r="3899" spans="1:8" x14ac:dyDescent="0.25">
      <c r="A3899" t="s">
        <v>338</v>
      </c>
      <c r="B3899" t="s">
        <v>116</v>
      </c>
      <c r="C3899" t="s">
        <v>116</v>
      </c>
      <c r="D3899" t="s">
        <v>129</v>
      </c>
      <c r="E3899" t="s">
        <v>366</v>
      </c>
      <c r="F3899" t="s">
        <v>343</v>
      </c>
      <c r="G3899">
        <v>17</v>
      </c>
      <c r="H3899" s="304">
        <v>7.0241874329999998</v>
      </c>
    </row>
    <row r="3900" spans="1:8" x14ac:dyDescent="0.25">
      <c r="A3900" t="s">
        <v>338</v>
      </c>
      <c r="B3900" t="s">
        <v>116</v>
      </c>
      <c r="C3900" t="s">
        <v>116</v>
      </c>
      <c r="D3900" t="s">
        <v>129</v>
      </c>
      <c r="E3900" t="s">
        <v>366</v>
      </c>
      <c r="F3900" t="s">
        <v>344</v>
      </c>
      <c r="G3900">
        <v>17</v>
      </c>
      <c r="H3900" s="304">
        <v>5.5517220730537664</v>
      </c>
    </row>
    <row r="3901" spans="1:8" x14ac:dyDescent="0.25">
      <c r="A3901" t="s">
        <v>338</v>
      </c>
      <c r="B3901" t="s">
        <v>116</v>
      </c>
      <c r="C3901" t="s">
        <v>116</v>
      </c>
      <c r="D3901" t="s">
        <v>129</v>
      </c>
      <c r="E3901" t="s">
        <v>366</v>
      </c>
      <c r="F3901" t="s">
        <v>345</v>
      </c>
      <c r="G3901">
        <v>17</v>
      </c>
      <c r="H3901" s="304">
        <v>5.5517220730537664</v>
      </c>
    </row>
    <row r="3902" spans="1:8" x14ac:dyDescent="0.25">
      <c r="A3902" t="s">
        <v>338</v>
      </c>
      <c r="B3902" t="s">
        <v>116</v>
      </c>
      <c r="C3902" t="s">
        <v>116</v>
      </c>
      <c r="D3902" t="s">
        <v>129</v>
      </c>
      <c r="E3902" t="s">
        <v>366</v>
      </c>
      <c r="F3902" t="s">
        <v>346</v>
      </c>
      <c r="G3902">
        <v>17</v>
      </c>
      <c r="H3902" s="304">
        <v>0.11</v>
      </c>
    </row>
    <row r="3903" spans="1:8" x14ac:dyDescent="0.25">
      <c r="A3903" t="s">
        <v>338</v>
      </c>
      <c r="B3903" t="s">
        <v>116</v>
      </c>
      <c r="C3903" t="s">
        <v>116</v>
      </c>
      <c r="D3903" t="s">
        <v>129</v>
      </c>
      <c r="E3903" t="s">
        <v>366</v>
      </c>
      <c r="F3903" t="s">
        <v>347</v>
      </c>
      <c r="G3903">
        <v>17</v>
      </c>
      <c r="H3903" s="304">
        <v>0.61068942803591431</v>
      </c>
    </row>
    <row r="3904" spans="1:8" x14ac:dyDescent="0.25">
      <c r="A3904" t="s">
        <v>338</v>
      </c>
      <c r="B3904" t="s">
        <v>116</v>
      </c>
      <c r="C3904" t="s">
        <v>116</v>
      </c>
      <c r="D3904" t="s">
        <v>129</v>
      </c>
      <c r="E3904" t="s">
        <v>366</v>
      </c>
      <c r="F3904" t="s">
        <v>348</v>
      </c>
      <c r="G3904">
        <v>17</v>
      </c>
      <c r="H3904" s="304">
        <v>0.61068942803591431</v>
      </c>
    </row>
    <row r="3905" spans="1:8" x14ac:dyDescent="0.25">
      <c r="A3905" t="s">
        <v>338</v>
      </c>
      <c r="B3905" t="s">
        <v>116</v>
      </c>
      <c r="C3905" t="s">
        <v>116</v>
      </c>
      <c r="D3905" t="s">
        <v>130</v>
      </c>
      <c r="E3905" t="s">
        <v>366</v>
      </c>
      <c r="F3905" t="s">
        <v>340</v>
      </c>
      <c r="G3905">
        <v>18</v>
      </c>
      <c r="H3905" s="304">
        <v>11.220780000000001</v>
      </c>
    </row>
    <row r="3906" spans="1:8" x14ac:dyDescent="0.25">
      <c r="A3906" t="s">
        <v>338</v>
      </c>
      <c r="B3906" t="s">
        <v>116</v>
      </c>
      <c r="C3906" t="s">
        <v>116</v>
      </c>
      <c r="D3906" t="s">
        <v>130</v>
      </c>
      <c r="E3906" t="s">
        <v>366</v>
      </c>
      <c r="F3906" t="s">
        <v>341</v>
      </c>
      <c r="G3906">
        <v>18</v>
      </c>
      <c r="H3906" s="304">
        <v>3.6230799999999999E-4</v>
      </c>
    </row>
    <row r="3907" spans="1:8" x14ac:dyDescent="0.25">
      <c r="A3907" t="s">
        <v>338</v>
      </c>
      <c r="B3907" t="s">
        <v>116</v>
      </c>
      <c r="C3907" t="s">
        <v>116</v>
      </c>
      <c r="D3907" t="s">
        <v>130</v>
      </c>
      <c r="E3907" t="s">
        <v>366</v>
      </c>
      <c r="F3907" t="s">
        <v>342</v>
      </c>
      <c r="G3907">
        <v>18</v>
      </c>
      <c r="H3907" s="304">
        <v>2.4817480000000002E-3</v>
      </c>
    </row>
    <row r="3908" spans="1:8" x14ac:dyDescent="0.25">
      <c r="A3908" t="s">
        <v>338</v>
      </c>
      <c r="B3908" t="s">
        <v>116</v>
      </c>
      <c r="C3908" t="s">
        <v>116</v>
      </c>
      <c r="D3908" t="s">
        <v>130</v>
      </c>
      <c r="E3908" t="s">
        <v>366</v>
      </c>
      <c r="F3908" t="s">
        <v>343</v>
      </c>
      <c r="G3908">
        <v>18</v>
      </c>
      <c r="H3908" s="304">
        <v>11.218660560000002</v>
      </c>
    </row>
    <row r="3909" spans="1:8" x14ac:dyDescent="0.25">
      <c r="A3909" t="s">
        <v>338</v>
      </c>
      <c r="B3909" t="s">
        <v>116</v>
      </c>
      <c r="C3909" t="s">
        <v>116</v>
      </c>
      <c r="D3909" t="s">
        <v>130</v>
      </c>
      <c r="E3909" t="s">
        <v>366</v>
      </c>
      <c r="F3909" t="s">
        <v>344</v>
      </c>
      <c r="G3909">
        <v>18</v>
      </c>
      <c r="H3909" s="304">
        <v>10.199827104809779</v>
      </c>
    </row>
    <row r="3910" spans="1:8" x14ac:dyDescent="0.25">
      <c r="A3910" t="s">
        <v>338</v>
      </c>
      <c r="B3910" t="s">
        <v>116</v>
      </c>
      <c r="C3910" t="s">
        <v>116</v>
      </c>
      <c r="D3910" t="s">
        <v>130</v>
      </c>
      <c r="E3910" t="s">
        <v>366</v>
      </c>
      <c r="F3910" t="s">
        <v>345</v>
      </c>
      <c r="G3910">
        <v>18</v>
      </c>
      <c r="H3910" s="304">
        <v>10.199827104809779</v>
      </c>
    </row>
    <row r="3911" spans="1:8" x14ac:dyDescent="0.25">
      <c r="A3911" t="s">
        <v>338</v>
      </c>
      <c r="B3911" t="s">
        <v>116</v>
      </c>
      <c r="C3911" t="s">
        <v>116</v>
      </c>
      <c r="D3911" t="s">
        <v>130</v>
      </c>
      <c r="E3911" t="s">
        <v>366</v>
      </c>
      <c r="F3911" t="s">
        <v>346</v>
      </c>
      <c r="G3911">
        <v>18</v>
      </c>
      <c r="H3911" s="304">
        <v>0.11</v>
      </c>
    </row>
    <row r="3912" spans="1:8" x14ac:dyDescent="0.25">
      <c r="A3912" t="s">
        <v>338</v>
      </c>
      <c r="B3912" t="s">
        <v>116</v>
      </c>
      <c r="C3912" t="s">
        <v>116</v>
      </c>
      <c r="D3912" t="s">
        <v>130</v>
      </c>
      <c r="E3912" t="s">
        <v>366</v>
      </c>
      <c r="F3912" t="s">
        <v>347</v>
      </c>
      <c r="G3912">
        <v>18</v>
      </c>
      <c r="H3912" s="304">
        <v>1.1219809815290758</v>
      </c>
    </row>
    <row r="3913" spans="1:8" x14ac:dyDescent="0.25">
      <c r="A3913" t="s">
        <v>338</v>
      </c>
      <c r="B3913" t="s">
        <v>116</v>
      </c>
      <c r="C3913" t="s">
        <v>116</v>
      </c>
      <c r="D3913" t="s">
        <v>130</v>
      </c>
      <c r="E3913" t="s">
        <v>366</v>
      </c>
      <c r="F3913" t="s">
        <v>348</v>
      </c>
      <c r="G3913">
        <v>18</v>
      </c>
      <c r="H3913" s="304">
        <v>1.1219809815290758</v>
      </c>
    </row>
    <row r="3914" spans="1:8" x14ac:dyDescent="0.25">
      <c r="A3914" t="s">
        <v>338</v>
      </c>
      <c r="B3914" t="s">
        <v>116</v>
      </c>
      <c r="C3914" t="s">
        <v>116</v>
      </c>
      <c r="D3914" t="s">
        <v>251</v>
      </c>
      <c r="E3914" t="s">
        <v>366</v>
      </c>
      <c r="F3914" t="s">
        <v>340</v>
      </c>
      <c r="G3914">
        <v>19</v>
      </c>
      <c r="H3914" s="304">
        <v>3.7818626702081017</v>
      </c>
    </row>
    <row r="3915" spans="1:8" x14ac:dyDescent="0.25">
      <c r="A3915" t="s">
        <v>338</v>
      </c>
      <c r="B3915" t="s">
        <v>116</v>
      </c>
      <c r="C3915" t="s">
        <v>116</v>
      </c>
      <c r="D3915" t="s">
        <v>251</v>
      </c>
      <c r="E3915" t="s">
        <v>366</v>
      </c>
      <c r="F3915" t="s">
        <v>341</v>
      </c>
      <c r="G3915">
        <v>19</v>
      </c>
      <c r="H3915" s="304">
        <v>0.13465195000000002</v>
      </c>
    </row>
    <row r="3916" spans="1:8" x14ac:dyDescent="0.25">
      <c r="A3916" t="s">
        <v>338</v>
      </c>
      <c r="B3916" t="s">
        <v>116</v>
      </c>
      <c r="C3916" t="s">
        <v>116</v>
      </c>
      <c r="D3916" t="s">
        <v>251</v>
      </c>
      <c r="E3916" t="s">
        <v>366</v>
      </c>
      <c r="F3916" t="s">
        <v>342</v>
      </c>
      <c r="G3916">
        <v>19</v>
      </c>
      <c r="H3916" s="304">
        <v>1.3081576999999999E-2</v>
      </c>
    </row>
    <row r="3917" spans="1:8" x14ac:dyDescent="0.25">
      <c r="A3917" t="s">
        <v>338</v>
      </c>
      <c r="B3917" t="s">
        <v>116</v>
      </c>
      <c r="C3917" t="s">
        <v>116</v>
      </c>
      <c r="D3917" t="s">
        <v>251</v>
      </c>
      <c r="E3917" t="s">
        <v>366</v>
      </c>
      <c r="F3917" t="s">
        <v>343</v>
      </c>
      <c r="G3917">
        <v>19</v>
      </c>
      <c r="H3917" s="304">
        <v>3.9034330432081017</v>
      </c>
    </row>
    <row r="3918" spans="1:8" x14ac:dyDescent="0.25">
      <c r="A3918" t="s">
        <v>338</v>
      </c>
      <c r="B3918" t="s">
        <v>116</v>
      </c>
      <c r="C3918" t="s">
        <v>116</v>
      </c>
      <c r="D3918" t="s">
        <v>251</v>
      </c>
      <c r="E3918" t="s">
        <v>366</v>
      </c>
      <c r="F3918" t="s">
        <v>344</v>
      </c>
      <c r="G3918">
        <v>19</v>
      </c>
      <c r="H3918" s="304">
        <v>3.3299001293560808</v>
      </c>
    </row>
    <row r="3919" spans="1:8" x14ac:dyDescent="0.25">
      <c r="A3919" t="s">
        <v>338</v>
      </c>
      <c r="B3919" t="s">
        <v>116</v>
      </c>
      <c r="C3919" t="s">
        <v>116</v>
      </c>
      <c r="D3919" t="s">
        <v>251</v>
      </c>
      <c r="E3919" t="s">
        <v>366</v>
      </c>
      <c r="F3919" t="s">
        <v>345</v>
      </c>
      <c r="G3919">
        <v>19</v>
      </c>
      <c r="H3919" s="304">
        <v>3.2261921378784399</v>
      </c>
    </row>
    <row r="3920" spans="1:8" x14ac:dyDescent="0.25">
      <c r="A3920" t="s">
        <v>338</v>
      </c>
      <c r="B3920" t="s">
        <v>116</v>
      </c>
      <c r="C3920" t="s">
        <v>116</v>
      </c>
      <c r="D3920" t="s">
        <v>251</v>
      </c>
      <c r="E3920" t="s">
        <v>366</v>
      </c>
      <c r="F3920" t="s">
        <v>346</v>
      </c>
      <c r="G3920">
        <v>19</v>
      </c>
      <c r="H3920" s="304">
        <v>0.11</v>
      </c>
    </row>
    <row r="3921" spans="1:8" x14ac:dyDescent="0.25">
      <c r="A3921" t="s">
        <v>338</v>
      </c>
      <c r="B3921" t="s">
        <v>116</v>
      </c>
      <c r="C3921" t="s">
        <v>116</v>
      </c>
      <c r="D3921" t="s">
        <v>251</v>
      </c>
      <c r="E3921" t="s">
        <v>366</v>
      </c>
      <c r="F3921" t="s">
        <v>347</v>
      </c>
      <c r="G3921">
        <v>19</v>
      </c>
      <c r="H3921" s="304">
        <v>0.36628901422916887</v>
      </c>
    </row>
    <row r="3922" spans="1:8" x14ac:dyDescent="0.25">
      <c r="A3922" t="s">
        <v>338</v>
      </c>
      <c r="B3922" t="s">
        <v>116</v>
      </c>
      <c r="C3922" t="s">
        <v>116</v>
      </c>
      <c r="D3922" t="s">
        <v>251</v>
      </c>
      <c r="E3922" t="s">
        <v>366</v>
      </c>
      <c r="F3922" t="s">
        <v>348</v>
      </c>
      <c r="G3922">
        <v>19</v>
      </c>
      <c r="H3922" s="304">
        <v>0.35488113516662839</v>
      </c>
    </row>
    <row r="3923" spans="1:8" x14ac:dyDescent="0.25">
      <c r="A3923" t="s">
        <v>338</v>
      </c>
      <c r="B3923" t="s">
        <v>132</v>
      </c>
      <c r="C3923" t="s">
        <v>132</v>
      </c>
      <c r="D3923" t="s">
        <v>22</v>
      </c>
      <c r="E3923" t="s">
        <v>366</v>
      </c>
      <c r="F3923" t="s">
        <v>340</v>
      </c>
      <c r="G3923">
        <v>23</v>
      </c>
      <c r="H3923" s="304">
        <v>1.2156800000000001</v>
      </c>
    </row>
    <row r="3924" spans="1:8" x14ac:dyDescent="0.25">
      <c r="A3924" t="s">
        <v>338</v>
      </c>
      <c r="B3924" t="s">
        <v>132</v>
      </c>
      <c r="C3924" t="s">
        <v>132</v>
      </c>
      <c r="D3924" t="s">
        <v>22</v>
      </c>
      <c r="E3924" t="s">
        <v>366</v>
      </c>
      <c r="F3924" t="s">
        <v>341</v>
      </c>
      <c r="G3924">
        <v>23</v>
      </c>
      <c r="H3924" s="304">
        <v>12.930475745999999</v>
      </c>
    </row>
    <row r="3925" spans="1:8" x14ac:dyDescent="0.25">
      <c r="A3925" t="s">
        <v>338</v>
      </c>
      <c r="B3925" t="s">
        <v>132</v>
      </c>
      <c r="C3925" t="s">
        <v>132</v>
      </c>
      <c r="D3925" t="s">
        <v>22</v>
      </c>
      <c r="E3925" t="s">
        <v>366</v>
      </c>
      <c r="F3925" t="s">
        <v>342</v>
      </c>
      <c r="G3925">
        <v>23</v>
      </c>
      <c r="H3925" s="304">
        <v>8.1187071E-2</v>
      </c>
    </row>
    <row r="3926" spans="1:8" x14ac:dyDescent="0.25">
      <c r="A3926" t="s">
        <v>338</v>
      </c>
      <c r="B3926" t="s">
        <v>132</v>
      </c>
      <c r="C3926" t="s">
        <v>132</v>
      </c>
      <c r="D3926" t="s">
        <v>22</v>
      </c>
      <c r="E3926" t="s">
        <v>366</v>
      </c>
      <c r="F3926" t="s">
        <v>343</v>
      </c>
      <c r="G3926">
        <v>23</v>
      </c>
      <c r="H3926" s="304">
        <v>14.064968674999999</v>
      </c>
    </row>
    <row r="3927" spans="1:8" x14ac:dyDescent="0.25">
      <c r="A3927" t="s">
        <v>338</v>
      </c>
      <c r="B3927" t="s">
        <v>132</v>
      </c>
      <c r="C3927" t="s">
        <v>132</v>
      </c>
      <c r="D3927" t="s">
        <v>22</v>
      </c>
      <c r="E3927" t="s">
        <v>366</v>
      </c>
      <c r="F3927" t="s">
        <v>344</v>
      </c>
      <c r="G3927">
        <v>23</v>
      </c>
      <c r="H3927" s="304">
        <v>1.2</v>
      </c>
    </row>
    <row r="3928" spans="1:8" x14ac:dyDescent="0.25">
      <c r="A3928" t="s">
        <v>338</v>
      </c>
      <c r="B3928" t="s">
        <v>132</v>
      </c>
      <c r="C3928" t="s">
        <v>132</v>
      </c>
      <c r="D3928" t="s">
        <v>22</v>
      </c>
      <c r="E3928" t="s">
        <v>366</v>
      </c>
      <c r="F3928" t="s">
        <v>345</v>
      </c>
      <c r="G3928">
        <v>23</v>
      </c>
      <c r="H3928" s="304">
        <v>1.2</v>
      </c>
    </row>
    <row r="3929" spans="1:8" x14ac:dyDescent="0.25">
      <c r="A3929" t="s">
        <v>338</v>
      </c>
      <c r="B3929" t="s">
        <v>132</v>
      </c>
      <c r="C3929" t="s">
        <v>132</v>
      </c>
      <c r="D3929" t="s">
        <v>22</v>
      </c>
      <c r="E3929" t="s">
        <v>366</v>
      </c>
      <c r="F3929" t="s">
        <v>346</v>
      </c>
      <c r="G3929">
        <v>23</v>
      </c>
      <c r="H3929" s="304">
        <v>0.33</v>
      </c>
    </row>
    <row r="3930" spans="1:8" x14ac:dyDescent="0.25">
      <c r="A3930" t="s">
        <v>338</v>
      </c>
      <c r="B3930" t="s">
        <v>132</v>
      </c>
      <c r="C3930" t="s">
        <v>132</v>
      </c>
      <c r="D3930" t="s">
        <v>22</v>
      </c>
      <c r="E3930" t="s">
        <v>366</v>
      </c>
      <c r="F3930" t="s">
        <v>347</v>
      </c>
      <c r="G3930">
        <v>23</v>
      </c>
      <c r="H3930" s="304">
        <v>0.39600000000000002</v>
      </c>
    </row>
    <row r="3931" spans="1:8" x14ac:dyDescent="0.25">
      <c r="A3931" t="s">
        <v>338</v>
      </c>
      <c r="B3931" t="s">
        <v>132</v>
      </c>
      <c r="C3931" t="s">
        <v>132</v>
      </c>
      <c r="D3931" t="s">
        <v>22</v>
      </c>
      <c r="E3931" t="s">
        <v>366</v>
      </c>
      <c r="F3931" t="s">
        <v>348</v>
      </c>
      <c r="G3931">
        <v>23</v>
      </c>
      <c r="H3931" s="304">
        <v>0.39600000000000002</v>
      </c>
    </row>
    <row r="3932" spans="1:8" x14ac:dyDescent="0.25">
      <c r="A3932" t="s">
        <v>338</v>
      </c>
      <c r="B3932" t="s">
        <v>132</v>
      </c>
      <c r="C3932" t="s">
        <v>132</v>
      </c>
      <c r="D3932" t="s">
        <v>23</v>
      </c>
      <c r="E3932" t="s">
        <v>366</v>
      </c>
      <c r="F3932" t="s">
        <v>340</v>
      </c>
      <c r="G3932">
        <v>24</v>
      </c>
      <c r="H3932" s="304">
        <v>18.852979999999999</v>
      </c>
    </row>
    <row r="3933" spans="1:8" x14ac:dyDescent="0.25">
      <c r="A3933" t="s">
        <v>338</v>
      </c>
      <c r="B3933" t="s">
        <v>132</v>
      </c>
      <c r="C3933" t="s">
        <v>132</v>
      </c>
      <c r="D3933" t="s">
        <v>23</v>
      </c>
      <c r="E3933" t="s">
        <v>366</v>
      </c>
      <c r="F3933" t="s">
        <v>341</v>
      </c>
      <c r="G3933">
        <v>24</v>
      </c>
      <c r="H3933" s="304">
        <v>3.6562626399999996</v>
      </c>
    </row>
    <row r="3934" spans="1:8" x14ac:dyDescent="0.25">
      <c r="A3934" t="s">
        <v>338</v>
      </c>
      <c r="B3934" t="s">
        <v>132</v>
      </c>
      <c r="C3934" t="s">
        <v>132</v>
      </c>
      <c r="D3934" t="s">
        <v>23</v>
      </c>
      <c r="E3934" t="s">
        <v>366</v>
      </c>
      <c r="F3934" t="s">
        <v>342</v>
      </c>
      <c r="G3934">
        <v>24</v>
      </c>
      <c r="H3934" s="304">
        <v>0.31292377200000004</v>
      </c>
    </row>
    <row r="3935" spans="1:8" x14ac:dyDescent="0.25">
      <c r="A3935" t="s">
        <v>338</v>
      </c>
      <c r="B3935" t="s">
        <v>132</v>
      </c>
      <c r="C3935" t="s">
        <v>132</v>
      </c>
      <c r="D3935" t="s">
        <v>23</v>
      </c>
      <c r="E3935" t="s">
        <v>366</v>
      </c>
      <c r="F3935" t="s">
        <v>343</v>
      </c>
      <c r="G3935">
        <v>24</v>
      </c>
      <c r="H3935" s="304">
        <v>22.196318867999995</v>
      </c>
    </row>
    <row r="3936" spans="1:8" x14ac:dyDescent="0.25">
      <c r="A3936" t="s">
        <v>338</v>
      </c>
      <c r="B3936" t="s">
        <v>132</v>
      </c>
      <c r="C3936" t="s">
        <v>132</v>
      </c>
      <c r="D3936" t="s">
        <v>23</v>
      </c>
      <c r="E3936" t="s">
        <v>366</v>
      </c>
      <c r="F3936" t="s">
        <v>344</v>
      </c>
      <c r="G3936">
        <v>24</v>
      </c>
      <c r="H3936" s="304">
        <v>0.1885298</v>
      </c>
    </row>
    <row r="3937" spans="1:8" x14ac:dyDescent="0.25">
      <c r="A3937" t="s">
        <v>338</v>
      </c>
      <c r="B3937" t="s">
        <v>132</v>
      </c>
      <c r="C3937" t="s">
        <v>132</v>
      </c>
      <c r="D3937" t="s">
        <v>23</v>
      </c>
      <c r="E3937" t="s">
        <v>366</v>
      </c>
      <c r="F3937" t="s">
        <v>345</v>
      </c>
      <c r="G3937">
        <v>24</v>
      </c>
      <c r="H3937" s="304">
        <v>0.1885298</v>
      </c>
    </row>
    <row r="3938" spans="1:8" x14ac:dyDescent="0.25">
      <c r="A3938" t="s">
        <v>338</v>
      </c>
      <c r="B3938" t="s">
        <v>132</v>
      </c>
      <c r="C3938" t="s">
        <v>132</v>
      </c>
      <c r="D3938" t="s">
        <v>23</v>
      </c>
      <c r="E3938" t="s">
        <v>366</v>
      </c>
      <c r="F3938" t="s">
        <v>346</v>
      </c>
      <c r="G3938">
        <v>24</v>
      </c>
      <c r="H3938" s="304">
        <v>0.18809999999999999</v>
      </c>
    </row>
    <row r="3939" spans="1:8" x14ac:dyDescent="0.25">
      <c r="A3939" t="s">
        <v>338</v>
      </c>
      <c r="B3939" t="s">
        <v>132</v>
      </c>
      <c r="C3939" t="s">
        <v>132</v>
      </c>
      <c r="D3939" t="s">
        <v>23</v>
      </c>
      <c r="E3939" t="s">
        <v>366</v>
      </c>
      <c r="F3939" t="s">
        <v>347</v>
      </c>
      <c r="G3939">
        <v>24</v>
      </c>
      <c r="H3939" s="304">
        <v>3.5462455380000001E-2</v>
      </c>
    </row>
    <row r="3940" spans="1:8" x14ac:dyDescent="0.25">
      <c r="A3940" t="s">
        <v>338</v>
      </c>
      <c r="B3940" t="s">
        <v>132</v>
      </c>
      <c r="C3940" t="s">
        <v>132</v>
      </c>
      <c r="D3940" t="s">
        <v>23</v>
      </c>
      <c r="E3940" t="s">
        <v>366</v>
      </c>
      <c r="F3940" t="s">
        <v>348</v>
      </c>
      <c r="G3940">
        <v>24</v>
      </c>
      <c r="H3940" s="304">
        <v>3.5462455380000001E-2</v>
      </c>
    </row>
    <row r="3941" spans="1:8" x14ac:dyDescent="0.25">
      <c r="A3941" t="s">
        <v>338</v>
      </c>
      <c r="B3941" t="s">
        <v>132</v>
      </c>
      <c r="C3941" t="s">
        <v>132</v>
      </c>
      <c r="D3941" t="s">
        <v>24</v>
      </c>
      <c r="E3941" t="s">
        <v>366</v>
      </c>
      <c r="F3941" t="s">
        <v>340</v>
      </c>
      <c r="G3941">
        <v>25</v>
      </c>
      <c r="H3941" s="304">
        <v>9.2669099999999993</v>
      </c>
    </row>
    <row r="3942" spans="1:8" x14ac:dyDescent="0.25">
      <c r="A3942" t="s">
        <v>338</v>
      </c>
      <c r="B3942" t="s">
        <v>132</v>
      </c>
      <c r="C3942" t="s">
        <v>132</v>
      </c>
      <c r="D3942" t="s">
        <v>24</v>
      </c>
      <c r="E3942" t="s">
        <v>366</v>
      </c>
      <c r="F3942" t="s">
        <v>341</v>
      </c>
      <c r="G3942">
        <v>25</v>
      </c>
      <c r="H3942" s="304">
        <v>0.34194282199999998</v>
      </c>
    </row>
    <row r="3943" spans="1:8" x14ac:dyDescent="0.25">
      <c r="A3943" t="s">
        <v>338</v>
      </c>
      <c r="B3943" t="s">
        <v>132</v>
      </c>
      <c r="C3943" t="s">
        <v>132</v>
      </c>
      <c r="D3943" t="s">
        <v>24</v>
      </c>
      <c r="E3943" t="s">
        <v>366</v>
      </c>
      <c r="F3943" t="s">
        <v>342</v>
      </c>
      <c r="G3943">
        <v>25</v>
      </c>
      <c r="H3943" s="304">
        <v>0.79234031500000002</v>
      </c>
    </row>
    <row r="3944" spans="1:8" x14ac:dyDescent="0.25">
      <c r="A3944" t="s">
        <v>338</v>
      </c>
      <c r="B3944" t="s">
        <v>132</v>
      </c>
      <c r="C3944" t="s">
        <v>132</v>
      </c>
      <c r="D3944" t="s">
        <v>24</v>
      </c>
      <c r="E3944" t="s">
        <v>366</v>
      </c>
      <c r="F3944" t="s">
        <v>343</v>
      </c>
      <c r="G3944">
        <v>25</v>
      </c>
      <c r="H3944" s="304">
        <v>8.8165125069999988</v>
      </c>
    </row>
    <row r="3945" spans="1:8" x14ac:dyDescent="0.25">
      <c r="A3945" t="s">
        <v>338</v>
      </c>
      <c r="B3945" t="s">
        <v>132</v>
      </c>
      <c r="C3945" t="s">
        <v>132</v>
      </c>
      <c r="D3945" t="s">
        <v>24</v>
      </c>
      <c r="E3945" t="s">
        <v>366</v>
      </c>
      <c r="F3945" t="s">
        <v>344</v>
      </c>
      <c r="G3945">
        <v>25</v>
      </c>
      <c r="H3945" s="304">
        <v>0.18533819999999998</v>
      </c>
    </row>
    <row r="3946" spans="1:8" x14ac:dyDescent="0.25">
      <c r="A3946" t="s">
        <v>338</v>
      </c>
      <c r="B3946" t="s">
        <v>132</v>
      </c>
      <c r="C3946" t="s">
        <v>132</v>
      </c>
      <c r="D3946" t="s">
        <v>24</v>
      </c>
      <c r="E3946" t="s">
        <v>366</v>
      </c>
      <c r="F3946" t="s">
        <v>345</v>
      </c>
      <c r="G3946">
        <v>25</v>
      </c>
      <c r="H3946" s="304">
        <v>0.18533819999999998</v>
      </c>
    </row>
    <row r="3947" spans="1:8" x14ac:dyDescent="0.25">
      <c r="A3947" t="s">
        <v>338</v>
      </c>
      <c r="B3947" t="s">
        <v>132</v>
      </c>
      <c r="C3947" t="s">
        <v>132</v>
      </c>
      <c r="D3947" t="s">
        <v>24</v>
      </c>
      <c r="E3947" t="s">
        <v>366</v>
      </c>
      <c r="F3947" t="s">
        <v>346</v>
      </c>
      <c r="G3947">
        <v>25</v>
      </c>
      <c r="H3947" s="304">
        <v>0.14799999999999999</v>
      </c>
    </row>
    <row r="3948" spans="1:8" x14ac:dyDescent="0.25">
      <c r="A3948" t="s">
        <v>338</v>
      </c>
      <c r="B3948" t="s">
        <v>132</v>
      </c>
      <c r="C3948" t="s">
        <v>132</v>
      </c>
      <c r="D3948" t="s">
        <v>24</v>
      </c>
      <c r="E3948" t="s">
        <v>366</v>
      </c>
      <c r="F3948" t="s">
        <v>347</v>
      </c>
      <c r="G3948">
        <v>25</v>
      </c>
      <c r="H3948" s="304">
        <v>2.7430053599999997E-2</v>
      </c>
    </row>
    <row r="3949" spans="1:8" x14ac:dyDescent="0.25">
      <c r="A3949" t="s">
        <v>338</v>
      </c>
      <c r="B3949" t="s">
        <v>132</v>
      </c>
      <c r="C3949" t="s">
        <v>132</v>
      </c>
      <c r="D3949" t="s">
        <v>24</v>
      </c>
      <c r="E3949" t="s">
        <v>366</v>
      </c>
      <c r="F3949" t="s">
        <v>348</v>
      </c>
      <c r="G3949">
        <v>25</v>
      </c>
      <c r="H3949" s="304">
        <v>2.7430053599999997E-2</v>
      </c>
    </row>
    <row r="3950" spans="1:8" x14ac:dyDescent="0.25">
      <c r="A3950" t="s">
        <v>338</v>
      </c>
      <c r="B3950" t="s">
        <v>349</v>
      </c>
      <c r="C3950" t="s">
        <v>349</v>
      </c>
      <c r="D3950" t="s">
        <v>87</v>
      </c>
      <c r="E3950" t="s">
        <v>366</v>
      </c>
      <c r="F3950" t="s">
        <v>340</v>
      </c>
      <c r="G3950">
        <v>29</v>
      </c>
      <c r="H3950" s="304">
        <v>1.1753</v>
      </c>
    </row>
    <row r="3951" spans="1:8" x14ac:dyDescent="0.25">
      <c r="A3951" t="s">
        <v>338</v>
      </c>
      <c r="B3951" t="s">
        <v>349</v>
      </c>
      <c r="C3951" t="s">
        <v>349</v>
      </c>
      <c r="D3951" t="s">
        <v>87</v>
      </c>
      <c r="E3951" t="s">
        <v>366</v>
      </c>
      <c r="F3951" t="s">
        <v>341</v>
      </c>
      <c r="G3951">
        <v>29</v>
      </c>
      <c r="H3951" s="304">
        <v>0.18913839999999998</v>
      </c>
    </row>
    <row r="3952" spans="1:8" x14ac:dyDescent="0.25">
      <c r="A3952" t="s">
        <v>338</v>
      </c>
      <c r="B3952" t="s">
        <v>349</v>
      </c>
      <c r="C3952" t="s">
        <v>349</v>
      </c>
      <c r="D3952" t="s">
        <v>87</v>
      </c>
      <c r="E3952" t="s">
        <v>366</v>
      </c>
      <c r="F3952" t="s">
        <v>342</v>
      </c>
      <c r="G3952">
        <v>29</v>
      </c>
      <c r="H3952" s="304">
        <v>8.8615899999999997E-2</v>
      </c>
    </row>
    <row r="3953" spans="1:8" x14ac:dyDescent="0.25">
      <c r="A3953" t="s">
        <v>338</v>
      </c>
      <c r="B3953" t="s">
        <v>349</v>
      </c>
      <c r="C3953" t="s">
        <v>349</v>
      </c>
      <c r="D3953" t="s">
        <v>87</v>
      </c>
      <c r="E3953" t="s">
        <v>366</v>
      </c>
      <c r="F3953" t="s">
        <v>343</v>
      </c>
      <c r="G3953">
        <v>29</v>
      </c>
      <c r="H3953" s="304">
        <v>1.2758225000000001</v>
      </c>
    </row>
    <row r="3954" spans="1:8" x14ac:dyDescent="0.25">
      <c r="A3954" t="s">
        <v>338</v>
      </c>
      <c r="B3954" t="s">
        <v>349</v>
      </c>
      <c r="C3954" t="s">
        <v>349</v>
      </c>
      <c r="D3954" t="s">
        <v>87</v>
      </c>
      <c r="E3954" t="s">
        <v>366</v>
      </c>
      <c r="F3954" t="s">
        <v>344</v>
      </c>
      <c r="G3954">
        <v>29</v>
      </c>
      <c r="H3954" s="304">
        <v>0.90016010820652559</v>
      </c>
    </row>
    <row r="3955" spans="1:8" x14ac:dyDescent="0.25">
      <c r="A3955" t="s">
        <v>338</v>
      </c>
      <c r="B3955" t="s">
        <v>349</v>
      </c>
      <c r="C3955" t="s">
        <v>349</v>
      </c>
      <c r="D3955" t="s">
        <v>87</v>
      </c>
      <c r="E3955" t="s">
        <v>366</v>
      </c>
      <c r="F3955" t="s">
        <v>345</v>
      </c>
      <c r="G3955">
        <v>29</v>
      </c>
      <c r="H3955" s="304">
        <v>0.82923617915119807</v>
      </c>
    </row>
    <row r="3956" spans="1:8" x14ac:dyDescent="0.25">
      <c r="A3956" t="s">
        <v>338</v>
      </c>
      <c r="B3956" t="s">
        <v>349</v>
      </c>
      <c r="C3956" t="s">
        <v>349</v>
      </c>
      <c r="D3956" t="s">
        <v>87</v>
      </c>
      <c r="E3956" t="s">
        <v>366</v>
      </c>
      <c r="F3956" t="s">
        <v>346</v>
      </c>
      <c r="G3956">
        <v>29</v>
      </c>
      <c r="H3956" s="304">
        <v>0.22500000000000001</v>
      </c>
    </row>
    <row r="3957" spans="1:8" x14ac:dyDescent="0.25">
      <c r="A3957" t="s">
        <v>338</v>
      </c>
      <c r="B3957" t="s">
        <v>349</v>
      </c>
      <c r="C3957" t="s">
        <v>349</v>
      </c>
      <c r="D3957" t="s">
        <v>87</v>
      </c>
      <c r="E3957" t="s">
        <v>366</v>
      </c>
      <c r="F3957" t="s">
        <v>347</v>
      </c>
      <c r="G3957">
        <v>29</v>
      </c>
      <c r="H3957" s="304">
        <v>0.20253602434646825</v>
      </c>
    </row>
    <row r="3958" spans="1:8" x14ac:dyDescent="0.25">
      <c r="A3958" t="s">
        <v>338</v>
      </c>
      <c r="B3958" t="s">
        <v>349</v>
      </c>
      <c r="C3958" t="s">
        <v>349</v>
      </c>
      <c r="D3958" t="s">
        <v>87</v>
      </c>
      <c r="E3958" t="s">
        <v>366</v>
      </c>
      <c r="F3958" t="s">
        <v>348</v>
      </c>
      <c r="G3958">
        <v>29</v>
      </c>
      <c r="H3958" s="304">
        <v>0.18657814030901956</v>
      </c>
    </row>
    <row r="3959" spans="1:8" x14ac:dyDescent="0.25">
      <c r="A3959" t="s">
        <v>338</v>
      </c>
      <c r="B3959" t="s">
        <v>349</v>
      </c>
      <c r="C3959" t="s">
        <v>349</v>
      </c>
      <c r="D3959" t="s">
        <v>27</v>
      </c>
      <c r="E3959" t="s">
        <v>366</v>
      </c>
      <c r="F3959" t="s">
        <v>340</v>
      </c>
      <c r="G3959">
        <v>30</v>
      </c>
      <c r="H3959" s="304">
        <v>0.63252999999999993</v>
      </c>
    </row>
    <row r="3960" spans="1:8" x14ac:dyDescent="0.25">
      <c r="A3960" t="s">
        <v>338</v>
      </c>
      <c r="B3960" t="s">
        <v>349</v>
      </c>
      <c r="C3960" t="s">
        <v>349</v>
      </c>
      <c r="D3960" t="s">
        <v>27</v>
      </c>
      <c r="E3960" t="s">
        <v>366</v>
      </c>
      <c r="F3960" t="s">
        <v>341</v>
      </c>
      <c r="G3960">
        <v>30</v>
      </c>
      <c r="H3960" s="304">
        <v>2.0956900000000001E-2</v>
      </c>
    </row>
    <row r="3961" spans="1:8" x14ac:dyDescent="0.25">
      <c r="A3961" t="s">
        <v>338</v>
      </c>
      <c r="B3961" t="s">
        <v>349</v>
      </c>
      <c r="C3961" t="s">
        <v>349</v>
      </c>
      <c r="D3961" t="s">
        <v>27</v>
      </c>
      <c r="E3961" t="s">
        <v>366</v>
      </c>
      <c r="F3961" t="s">
        <v>342</v>
      </c>
      <c r="G3961">
        <v>30</v>
      </c>
      <c r="H3961" s="304">
        <v>0.14407389999999998</v>
      </c>
    </row>
    <row r="3962" spans="1:8" x14ac:dyDescent="0.25">
      <c r="A3962" t="s">
        <v>338</v>
      </c>
      <c r="B3962" t="s">
        <v>349</v>
      </c>
      <c r="C3962" t="s">
        <v>349</v>
      </c>
      <c r="D3962" t="s">
        <v>27</v>
      </c>
      <c r="E3962" t="s">
        <v>366</v>
      </c>
      <c r="F3962" t="s">
        <v>343</v>
      </c>
      <c r="G3962">
        <v>30</v>
      </c>
      <c r="H3962" s="304">
        <v>0.50941299999999989</v>
      </c>
    </row>
    <row r="3963" spans="1:8" x14ac:dyDescent="0.25">
      <c r="A3963" t="s">
        <v>338</v>
      </c>
      <c r="B3963" t="s">
        <v>349</v>
      </c>
      <c r="C3963" t="s">
        <v>349</v>
      </c>
      <c r="D3963" t="s">
        <v>27</v>
      </c>
      <c r="E3963" t="s">
        <v>366</v>
      </c>
      <c r="F3963" t="s">
        <v>344</v>
      </c>
      <c r="G3963">
        <v>30</v>
      </c>
      <c r="H3963" s="304">
        <v>0.25140310602256832</v>
      </c>
    </row>
    <row r="3964" spans="1:8" x14ac:dyDescent="0.25">
      <c r="A3964" t="s">
        <v>338</v>
      </c>
      <c r="B3964" t="s">
        <v>349</v>
      </c>
      <c r="C3964" t="s">
        <v>349</v>
      </c>
      <c r="D3964" t="s">
        <v>27</v>
      </c>
      <c r="E3964" t="s">
        <v>366</v>
      </c>
      <c r="F3964" t="s">
        <v>345</v>
      </c>
      <c r="G3964">
        <v>30</v>
      </c>
      <c r="H3964" s="304">
        <v>0.25140310602256832</v>
      </c>
    </row>
    <row r="3965" spans="1:8" x14ac:dyDescent="0.25">
      <c r="A3965" t="s">
        <v>338</v>
      </c>
      <c r="B3965" t="s">
        <v>349</v>
      </c>
      <c r="C3965" t="s">
        <v>349</v>
      </c>
      <c r="D3965" t="s">
        <v>27</v>
      </c>
      <c r="E3965" t="s">
        <v>366</v>
      </c>
      <c r="F3965" t="s">
        <v>346</v>
      </c>
      <c r="G3965">
        <v>30</v>
      </c>
      <c r="H3965" s="304">
        <v>0.26</v>
      </c>
    </row>
    <row r="3966" spans="1:8" x14ac:dyDescent="0.25">
      <c r="A3966" t="s">
        <v>338</v>
      </c>
      <c r="B3966" t="s">
        <v>349</v>
      </c>
      <c r="C3966" t="s">
        <v>349</v>
      </c>
      <c r="D3966" t="s">
        <v>27</v>
      </c>
      <c r="E3966" t="s">
        <v>366</v>
      </c>
      <c r="F3966" t="s">
        <v>347</v>
      </c>
      <c r="G3966">
        <v>30</v>
      </c>
      <c r="H3966" s="304">
        <v>6.5364807565867766E-2</v>
      </c>
    </row>
    <row r="3967" spans="1:8" x14ac:dyDescent="0.25">
      <c r="A3967" t="s">
        <v>338</v>
      </c>
      <c r="B3967" t="s">
        <v>349</v>
      </c>
      <c r="C3967" t="s">
        <v>349</v>
      </c>
      <c r="D3967" t="s">
        <v>27</v>
      </c>
      <c r="E3967" t="s">
        <v>366</v>
      </c>
      <c r="F3967" t="s">
        <v>348</v>
      </c>
      <c r="G3967">
        <v>30</v>
      </c>
      <c r="H3967" s="304">
        <v>6.5364807565867766E-2</v>
      </c>
    </row>
    <row r="3968" spans="1:8" x14ac:dyDescent="0.25">
      <c r="A3968" t="s">
        <v>338</v>
      </c>
      <c r="B3968" t="s">
        <v>349</v>
      </c>
      <c r="C3968" t="s">
        <v>349</v>
      </c>
      <c r="D3968" t="s">
        <v>28</v>
      </c>
      <c r="E3968" t="s">
        <v>366</v>
      </c>
      <c r="F3968" t="s">
        <v>340</v>
      </c>
      <c r="G3968">
        <v>31</v>
      </c>
      <c r="H3968" s="304">
        <v>0.15301999999999999</v>
      </c>
    </row>
    <row r="3969" spans="1:8" x14ac:dyDescent="0.25">
      <c r="A3969" t="s">
        <v>338</v>
      </c>
      <c r="B3969" t="s">
        <v>349</v>
      </c>
      <c r="C3969" t="s">
        <v>349</v>
      </c>
      <c r="D3969" t="s">
        <v>28</v>
      </c>
      <c r="E3969" t="s">
        <v>366</v>
      </c>
      <c r="F3969" t="s">
        <v>341</v>
      </c>
      <c r="G3969">
        <v>31</v>
      </c>
      <c r="H3969" s="304">
        <v>5.2287799999999988E-2</v>
      </c>
    </row>
    <row r="3970" spans="1:8" x14ac:dyDescent="0.25">
      <c r="A3970" t="s">
        <v>338</v>
      </c>
      <c r="B3970" t="s">
        <v>349</v>
      </c>
      <c r="C3970" t="s">
        <v>349</v>
      </c>
      <c r="D3970" t="s">
        <v>28</v>
      </c>
      <c r="E3970" t="s">
        <v>366</v>
      </c>
      <c r="F3970" t="s">
        <v>342</v>
      </c>
      <c r="G3970">
        <v>31</v>
      </c>
      <c r="H3970" s="304">
        <v>3.1349999999999998E-4</v>
      </c>
    </row>
    <row r="3971" spans="1:8" x14ac:dyDescent="0.25">
      <c r="A3971" t="s">
        <v>338</v>
      </c>
      <c r="B3971" t="s">
        <v>349</v>
      </c>
      <c r="C3971" t="s">
        <v>349</v>
      </c>
      <c r="D3971" t="s">
        <v>28</v>
      </c>
      <c r="E3971" t="s">
        <v>366</v>
      </c>
      <c r="F3971" t="s">
        <v>343</v>
      </c>
      <c r="G3971">
        <v>31</v>
      </c>
      <c r="H3971" s="304">
        <v>0.20499429999999999</v>
      </c>
    </row>
    <row r="3972" spans="1:8" x14ac:dyDescent="0.25">
      <c r="A3972" t="s">
        <v>338</v>
      </c>
      <c r="B3972" t="s">
        <v>349</v>
      </c>
      <c r="C3972" t="s">
        <v>349</v>
      </c>
      <c r="D3972" t="s">
        <v>28</v>
      </c>
      <c r="E3972" t="s">
        <v>366</v>
      </c>
      <c r="F3972" t="s">
        <v>344</v>
      </c>
      <c r="G3972">
        <v>31</v>
      </c>
      <c r="H3972" s="304">
        <v>0.20499429999999999</v>
      </c>
    </row>
    <row r="3973" spans="1:8" x14ac:dyDescent="0.25">
      <c r="A3973" t="s">
        <v>338</v>
      </c>
      <c r="B3973" t="s">
        <v>349</v>
      </c>
      <c r="C3973" t="s">
        <v>349</v>
      </c>
      <c r="D3973" t="s">
        <v>28</v>
      </c>
      <c r="E3973" t="s">
        <v>366</v>
      </c>
      <c r="F3973" t="s">
        <v>345</v>
      </c>
      <c r="G3973">
        <v>31</v>
      </c>
      <c r="H3973" s="304">
        <v>0.15302000000000002</v>
      </c>
    </row>
    <row r="3974" spans="1:8" x14ac:dyDescent="0.25">
      <c r="A3974" t="s">
        <v>338</v>
      </c>
      <c r="B3974" t="s">
        <v>349</v>
      </c>
      <c r="C3974" t="s">
        <v>349</v>
      </c>
      <c r="D3974" t="s">
        <v>28</v>
      </c>
      <c r="E3974" t="s">
        <v>366</v>
      </c>
      <c r="F3974" t="s">
        <v>346</v>
      </c>
      <c r="G3974">
        <v>31</v>
      </c>
      <c r="H3974" s="304">
        <v>0.35</v>
      </c>
    </row>
    <row r="3975" spans="1:8" x14ac:dyDescent="0.25">
      <c r="A3975" t="s">
        <v>338</v>
      </c>
      <c r="B3975" t="s">
        <v>349</v>
      </c>
      <c r="C3975" t="s">
        <v>349</v>
      </c>
      <c r="D3975" t="s">
        <v>28</v>
      </c>
      <c r="E3975" t="s">
        <v>366</v>
      </c>
      <c r="F3975" t="s">
        <v>347</v>
      </c>
      <c r="G3975">
        <v>31</v>
      </c>
      <c r="H3975" s="304">
        <v>7.174800499999999E-2</v>
      </c>
    </row>
    <row r="3976" spans="1:8" x14ac:dyDescent="0.25">
      <c r="A3976" t="s">
        <v>338</v>
      </c>
      <c r="B3976" t="s">
        <v>349</v>
      </c>
      <c r="C3976" t="s">
        <v>349</v>
      </c>
      <c r="D3976" t="s">
        <v>28</v>
      </c>
      <c r="E3976" t="s">
        <v>366</v>
      </c>
      <c r="F3976" t="s">
        <v>348</v>
      </c>
      <c r="G3976">
        <v>31</v>
      </c>
      <c r="H3976" s="304">
        <v>5.3557E-2</v>
      </c>
    </row>
    <row r="3977" spans="1:8" x14ac:dyDescent="0.25">
      <c r="A3977" t="s">
        <v>338</v>
      </c>
      <c r="B3977" t="s">
        <v>349</v>
      </c>
      <c r="C3977" t="s">
        <v>349</v>
      </c>
      <c r="D3977" t="s">
        <v>29</v>
      </c>
      <c r="E3977" t="s">
        <v>366</v>
      </c>
      <c r="F3977" t="s">
        <v>340</v>
      </c>
      <c r="G3977">
        <v>32</v>
      </c>
      <c r="H3977" s="304">
        <v>0.68613908499999987</v>
      </c>
    </row>
    <row r="3978" spans="1:8" x14ac:dyDescent="0.25">
      <c r="A3978" t="s">
        <v>338</v>
      </c>
      <c r="B3978" t="s">
        <v>349</v>
      </c>
      <c r="C3978" t="s">
        <v>349</v>
      </c>
      <c r="D3978" t="s">
        <v>29</v>
      </c>
      <c r="E3978" t="s">
        <v>366</v>
      </c>
      <c r="F3978" t="s">
        <v>341</v>
      </c>
      <c r="G3978">
        <v>32</v>
      </c>
      <c r="H3978" s="304">
        <v>0.66467690000000001</v>
      </c>
    </row>
    <row r="3979" spans="1:8" x14ac:dyDescent="0.25">
      <c r="A3979" t="s">
        <v>338</v>
      </c>
      <c r="B3979" t="s">
        <v>349</v>
      </c>
      <c r="C3979" t="s">
        <v>349</v>
      </c>
      <c r="D3979" t="s">
        <v>29</v>
      </c>
      <c r="E3979" t="s">
        <v>366</v>
      </c>
      <c r="F3979" t="s">
        <v>342</v>
      </c>
      <c r="G3979">
        <v>32</v>
      </c>
      <c r="H3979" s="304">
        <v>3.5082700000000001E-2</v>
      </c>
    </row>
    <row r="3980" spans="1:8" x14ac:dyDescent="0.25">
      <c r="A3980" t="s">
        <v>338</v>
      </c>
      <c r="B3980" t="s">
        <v>349</v>
      </c>
      <c r="C3980" t="s">
        <v>349</v>
      </c>
      <c r="D3980" t="s">
        <v>29</v>
      </c>
      <c r="E3980" t="s">
        <v>366</v>
      </c>
      <c r="F3980" t="s">
        <v>343</v>
      </c>
      <c r="G3980">
        <v>32</v>
      </c>
      <c r="H3980" s="304">
        <v>1.3157332849999999</v>
      </c>
    </row>
    <row r="3981" spans="1:8" x14ac:dyDescent="0.25">
      <c r="A3981" t="s">
        <v>338</v>
      </c>
      <c r="B3981" t="s">
        <v>349</v>
      </c>
      <c r="C3981" t="s">
        <v>349</v>
      </c>
      <c r="D3981" t="s">
        <v>29</v>
      </c>
      <c r="E3981" t="s">
        <v>366</v>
      </c>
      <c r="F3981" t="s">
        <v>344</v>
      </c>
      <c r="G3981">
        <v>32</v>
      </c>
      <c r="H3981" s="304">
        <v>0.5517755485957101</v>
      </c>
    </row>
    <row r="3982" spans="1:8" x14ac:dyDescent="0.25">
      <c r="A3982" t="s">
        <v>338</v>
      </c>
      <c r="B3982" t="s">
        <v>349</v>
      </c>
      <c r="C3982" t="s">
        <v>349</v>
      </c>
      <c r="D3982" t="s">
        <v>29</v>
      </c>
      <c r="E3982" t="s">
        <v>366</v>
      </c>
      <c r="F3982" t="s">
        <v>345</v>
      </c>
      <c r="G3982">
        <v>32</v>
      </c>
      <c r="H3982" s="304">
        <v>0.28774431289000457</v>
      </c>
    </row>
    <row r="3983" spans="1:8" x14ac:dyDescent="0.25">
      <c r="A3983" t="s">
        <v>338</v>
      </c>
      <c r="B3983" t="s">
        <v>349</v>
      </c>
      <c r="C3983" t="s">
        <v>349</v>
      </c>
      <c r="D3983" t="s">
        <v>29</v>
      </c>
      <c r="E3983" t="s">
        <v>366</v>
      </c>
      <c r="F3983" t="s">
        <v>346</v>
      </c>
      <c r="G3983">
        <v>32</v>
      </c>
      <c r="H3983" s="304">
        <v>0.25</v>
      </c>
    </row>
    <row r="3984" spans="1:8" x14ac:dyDescent="0.25">
      <c r="A3984" t="s">
        <v>338</v>
      </c>
      <c r="B3984" t="s">
        <v>349</v>
      </c>
      <c r="C3984" t="s">
        <v>349</v>
      </c>
      <c r="D3984" t="s">
        <v>29</v>
      </c>
      <c r="E3984" t="s">
        <v>366</v>
      </c>
      <c r="F3984" t="s">
        <v>347</v>
      </c>
      <c r="G3984">
        <v>32</v>
      </c>
      <c r="H3984" s="304">
        <v>0.13794388714892752</v>
      </c>
    </row>
    <row r="3985" spans="1:8" x14ac:dyDescent="0.25">
      <c r="A3985" t="s">
        <v>338</v>
      </c>
      <c r="B3985" t="s">
        <v>349</v>
      </c>
      <c r="C3985" t="s">
        <v>349</v>
      </c>
      <c r="D3985" t="s">
        <v>29</v>
      </c>
      <c r="E3985" t="s">
        <v>366</v>
      </c>
      <c r="F3985" t="s">
        <v>348</v>
      </c>
      <c r="G3985">
        <v>32</v>
      </c>
      <c r="H3985" s="304">
        <v>7.1936078222501143E-2</v>
      </c>
    </row>
    <row r="3986" spans="1:8" x14ac:dyDescent="0.25">
      <c r="A3986" t="s">
        <v>146</v>
      </c>
      <c r="B3986" t="s">
        <v>350</v>
      </c>
      <c r="C3986" t="s">
        <v>351</v>
      </c>
      <c r="D3986" t="s">
        <v>33</v>
      </c>
      <c r="E3986" t="s">
        <v>366</v>
      </c>
      <c r="F3986" t="s">
        <v>340</v>
      </c>
      <c r="G3986">
        <v>40</v>
      </c>
      <c r="H3986" s="304">
        <v>-5.1750586089999891E-2</v>
      </c>
    </row>
    <row r="3987" spans="1:8" x14ac:dyDescent="0.25">
      <c r="A3987" t="s">
        <v>146</v>
      </c>
      <c r="B3987" t="s">
        <v>350</v>
      </c>
      <c r="C3987" t="s">
        <v>351</v>
      </c>
      <c r="D3987" t="s">
        <v>33</v>
      </c>
      <c r="E3987" t="s">
        <v>366</v>
      </c>
      <c r="F3987" t="s">
        <v>343</v>
      </c>
      <c r="G3987">
        <v>40</v>
      </c>
      <c r="H3987" s="304">
        <v>-5.1750586089999891E-2</v>
      </c>
    </row>
    <row r="3988" spans="1:8" x14ac:dyDescent="0.25">
      <c r="A3988" t="s">
        <v>146</v>
      </c>
      <c r="B3988" t="s">
        <v>350</v>
      </c>
      <c r="C3988" t="s">
        <v>351</v>
      </c>
      <c r="D3988" t="s">
        <v>33</v>
      </c>
      <c r="E3988" t="s">
        <v>366</v>
      </c>
      <c r="F3988" t="s">
        <v>344</v>
      </c>
      <c r="G3988">
        <v>40</v>
      </c>
      <c r="H3988" s="304">
        <v>-5.0715574368199894E-2</v>
      </c>
    </row>
    <row r="3989" spans="1:8" x14ac:dyDescent="0.25">
      <c r="A3989" t="s">
        <v>146</v>
      </c>
      <c r="B3989" t="s">
        <v>350</v>
      </c>
      <c r="C3989" t="s">
        <v>351</v>
      </c>
      <c r="D3989" t="s">
        <v>33</v>
      </c>
      <c r="E3989" t="s">
        <v>366</v>
      </c>
      <c r="F3989" t="s">
        <v>345</v>
      </c>
      <c r="G3989">
        <v>40</v>
      </c>
      <c r="H3989" s="304">
        <v>-5.0715574368199894E-2</v>
      </c>
    </row>
    <row r="3990" spans="1:8" x14ac:dyDescent="0.25">
      <c r="A3990" t="s">
        <v>146</v>
      </c>
      <c r="B3990" t="s">
        <v>350</v>
      </c>
      <c r="C3990" t="s">
        <v>351</v>
      </c>
      <c r="D3990" t="s">
        <v>33</v>
      </c>
      <c r="E3990" t="s">
        <v>366</v>
      </c>
      <c r="F3990" t="s">
        <v>346</v>
      </c>
      <c r="G3990">
        <v>40</v>
      </c>
      <c r="H3990" s="304">
        <v>0.43</v>
      </c>
    </row>
    <row r="3991" spans="1:8" x14ac:dyDescent="0.25">
      <c r="A3991" t="s">
        <v>146</v>
      </c>
      <c r="B3991" t="s">
        <v>350</v>
      </c>
      <c r="C3991" t="s">
        <v>351</v>
      </c>
      <c r="D3991" t="s">
        <v>33</v>
      </c>
      <c r="E3991" t="s">
        <v>366</v>
      </c>
      <c r="F3991" t="s">
        <v>347</v>
      </c>
      <c r="G3991">
        <v>40</v>
      </c>
      <c r="H3991" s="304">
        <v>-2.1807696978325953E-2</v>
      </c>
    </row>
    <row r="3992" spans="1:8" x14ac:dyDescent="0.25">
      <c r="A3992" t="s">
        <v>146</v>
      </c>
      <c r="B3992" t="s">
        <v>350</v>
      </c>
      <c r="C3992" t="s">
        <v>351</v>
      </c>
      <c r="D3992" t="s">
        <v>33</v>
      </c>
      <c r="E3992" t="s">
        <v>366</v>
      </c>
      <c r="F3992" t="s">
        <v>348</v>
      </c>
      <c r="G3992">
        <v>40</v>
      </c>
      <c r="H3992" s="304">
        <v>-2.1807696978325953E-2</v>
      </c>
    </row>
    <row r="3993" spans="1:8" x14ac:dyDescent="0.25">
      <c r="A3993" t="s">
        <v>146</v>
      </c>
      <c r="B3993" t="s">
        <v>350</v>
      </c>
      <c r="C3993" t="s">
        <v>351</v>
      </c>
      <c r="D3993" t="s">
        <v>34</v>
      </c>
      <c r="E3993" t="s">
        <v>366</v>
      </c>
      <c r="F3993" t="s">
        <v>340</v>
      </c>
      <c r="G3993">
        <v>41</v>
      </c>
      <c r="H3993" s="304">
        <v>8.8805153899226958</v>
      </c>
    </row>
    <row r="3994" spans="1:8" x14ac:dyDescent="0.25">
      <c r="A3994" t="s">
        <v>146</v>
      </c>
      <c r="B3994" t="s">
        <v>350</v>
      </c>
      <c r="C3994" t="s">
        <v>351</v>
      </c>
      <c r="D3994" t="s">
        <v>34</v>
      </c>
      <c r="E3994" t="s">
        <v>366</v>
      </c>
      <c r="F3994" t="s">
        <v>342</v>
      </c>
      <c r="G3994">
        <v>41</v>
      </c>
      <c r="H3994" s="304">
        <v>0.9866388479999999</v>
      </c>
    </row>
    <row r="3995" spans="1:8" x14ac:dyDescent="0.25">
      <c r="A3995" t="s">
        <v>146</v>
      </c>
      <c r="B3995" t="s">
        <v>350</v>
      </c>
      <c r="C3995" t="s">
        <v>351</v>
      </c>
      <c r="D3995" t="s">
        <v>34</v>
      </c>
      <c r="E3995" t="s">
        <v>366</v>
      </c>
      <c r="F3995" t="s">
        <v>343</v>
      </c>
      <c r="G3995">
        <v>41</v>
      </c>
      <c r="H3995" s="304">
        <v>7.8938765419226957</v>
      </c>
    </row>
    <row r="3996" spans="1:8" x14ac:dyDescent="0.25">
      <c r="A3996" t="s">
        <v>146</v>
      </c>
      <c r="B3996" t="s">
        <v>350</v>
      </c>
      <c r="C3996" t="s">
        <v>351</v>
      </c>
      <c r="D3996" t="s">
        <v>34</v>
      </c>
      <c r="E3996" t="s">
        <v>366</v>
      </c>
      <c r="F3996" t="s">
        <v>344</v>
      </c>
      <c r="G3996">
        <v>41</v>
      </c>
      <c r="H3996" s="304">
        <v>7.7359990110842416</v>
      </c>
    </row>
    <row r="3997" spans="1:8" x14ac:dyDescent="0.25">
      <c r="A3997" t="s">
        <v>146</v>
      </c>
      <c r="B3997" t="s">
        <v>350</v>
      </c>
      <c r="C3997" t="s">
        <v>351</v>
      </c>
      <c r="D3997" t="s">
        <v>34</v>
      </c>
      <c r="E3997" t="s">
        <v>366</v>
      </c>
      <c r="F3997" t="s">
        <v>345</v>
      </c>
      <c r="G3997">
        <v>41</v>
      </c>
      <c r="H3997" s="304">
        <v>0</v>
      </c>
    </row>
    <row r="3998" spans="1:8" x14ac:dyDescent="0.25">
      <c r="A3998" t="s">
        <v>146</v>
      </c>
      <c r="B3998" t="s">
        <v>350</v>
      </c>
      <c r="C3998" t="s">
        <v>351</v>
      </c>
      <c r="D3998" t="s">
        <v>34</v>
      </c>
      <c r="E3998" t="s">
        <v>366</v>
      </c>
      <c r="F3998" t="s">
        <v>346</v>
      </c>
      <c r="G3998">
        <v>41</v>
      </c>
      <c r="H3998" s="304">
        <v>0.45500000000000002</v>
      </c>
    </row>
    <row r="3999" spans="1:8" x14ac:dyDescent="0.25">
      <c r="A3999" t="s">
        <v>146</v>
      </c>
      <c r="B3999" t="s">
        <v>350</v>
      </c>
      <c r="C3999" t="s">
        <v>351</v>
      </c>
      <c r="D3999" t="s">
        <v>34</v>
      </c>
      <c r="E3999" t="s">
        <v>366</v>
      </c>
      <c r="F3999" t="s">
        <v>347</v>
      </c>
      <c r="G3999">
        <v>41</v>
      </c>
      <c r="H3999" s="304">
        <v>3.51987955004333</v>
      </c>
    </row>
    <row r="4000" spans="1:8" x14ac:dyDescent="0.25">
      <c r="A4000" t="s">
        <v>146</v>
      </c>
      <c r="B4000" t="s">
        <v>350</v>
      </c>
      <c r="C4000" t="s">
        <v>351</v>
      </c>
      <c r="D4000" t="s">
        <v>34</v>
      </c>
      <c r="E4000" t="s">
        <v>366</v>
      </c>
      <c r="F4000" t="s">
        <v>348</v>
      </c>
      <c r="G4000">
        <v>41</v>
      </c>
      <c r="H4000" s="304">
        <v>0</v>
      </c>
    </row>
    <row r="4001" spans="1:8" x14ac:dyDescent="0.25">
      <c r="A4001" t="s">
        <v>146</v>
      </c>
      <c r="B4001" t="s">
        <v>350</v>
      </c>
      <c r="C4001" t="s">
        <v>351</v>
      </c>
      <c r="D4001" t="s">
        <v>35</v>
      </c>
      <c r="E4001" t="s">
        <v>366</v>
      </c>
      <c r="F4001" t="s">
        <v>341</v>
      </c>
      <c r="G4001">
        <v>42</v>
      </c>
      <c r="H4001" s="304">
        <v>17.334451422999997</v>
      </c>
    </row>
    <row r="4002" spans="1:8" x14ac:dyDescent="0.25">
      <c r="A4002" t="s">
        <v>146</v>
      </c>
      <c r="B4002" t="s">
        <v>350</v>
      </c>
      <c r="C4002" t="s">
        <v>351</v>
      </c>
      <c r="D4002" t="s">
        <v>35</v>
      </c>
      <c r="E4002" t="s">
        <v>366</v>
      </c>
      <c r="F4002" t="s">
        <v>343</v>
      </c>
      <c r="G4002">
        <v>42</v>
      </c>
      <c r="H4002" s="304">
        <v>17.334451422999997</v>
      </c>
    </row>
    <row r="4003" spans="1:8" x14ac:dyDescent="0.25">
      <c r="A4003" t="s">
        <v>146</v>
      </c>
      <c r="B4003" t="s">
        <v>350</v>
      </c>
      <c r="C4003" t="s">
        <v>351</v>
      </c>
      <c r="D4003" t="s">
        <v>35</v>
      </c>
      <c r="E4003" t="s">
        <v>366</v>
      </c>
      <c r="F4003" t="s">
        <v>344</v>
      </c>
      <c r="G4003">
        <v>42</v>
      </c>
      <c r="H4003" s="304">
        <v>17.334451422999997</v>
      </c>
    </row>
    <row r="4004" spans="1:8" x14ac:dyDescent="0.25">
      <c r="A4004" t="s">
        <v>146</v>
      </c>
      <c r="B4004" t="s">
        <v>350</v>
      </c>
      <c r="C4004" t="s">
        <v>351</v>
      </c>
      <c r="D4004" t="s">
        <v>35</v>
      </c>
      <c r="E4004" t="s">
        <v>366</v>
      </c>
      <c r="F4004" t="s">
        <v>345</v>
      </c>
      <c r="G4004">
        <v>42</v>
      </c>
      <c r="H4004" s="304">
        <v>0</v>
      </c>
    </row>
    <row r="4005" spans="1:8" x14ac:dyDescent="0.25">
      <c r="A4005" t="s">
        <v>146</v>
      </c>
      <c r="B4005" t="s">
        <v>350</v>
      </c>
      <c r="C4005" t="s">
        <v>351</v>
      </c>
      <c r="D4005" t="s">
        <v>35</v>
      </c>
      <c r="E4005" t="s">
        <v>366</v>
      </c>
      <c r="F4005" t="s">
        <v>346</v>
      </c>
      <c r="G4005">
        <v>42</v>
      </c>
      <c r="H4005" s="304">
        <v>0.45500000000000002</v>
      </c>
    </row>
    <row r="4006" spans="1:8" x14ac:dyDescent="0.25">
      <c r="A4006" t="s">
        <v>146</v>
      </c>
      <c r="B4006" t="s">
        <v>350</v>
      </c>
      <c r="C4006" t="s">
        <v>351</v>
      </c>
      <c r="D4006" t="s">
        <v>35</v>
      </c>
      <c r="E4006" t="s">
        <v>366</v>
      </c>
      <c r="F4006" t="s">
        <v>347</v>
      </c>
      <c r="G4006">
        <v>42</v>
      </c>
      <c r="H4006" s="304">
        <v>7.8871753974649987</v>
      </c>
    </row>
    <row r="4007" spans="1:8" x14ac:dyDescent="0.25">
      <c r="A4007" t="s">
        <v>146</v>
      </c>
      <c r="B4007" t="s">
        <v>350</v>
      </c>
      <c r="C4007" t="s">
        <v>351</v>
      </c>
      <c r="D4007" t="s">
        <v>35</v>
      </c>
      <c r="E4007" t="s">
        <v>366</v>
      </c>
      <c r="F4007" t="s">
        <v>348</v>
      </c>
      <c r="G4007">
        <v>42</v>
      </c>
      <c r="H4007" s="304">
        <v>0</v>
      </c>
    </row>
    <row r="4008" spans="1:8" x14ac:dyDescent="0.25">
      <c r="A4008" t="s">
        <v>146</v>
      </c>
      <c r="B4008" t="s">
        <v>350</v>
      </c>
      <c r="C4008" t="s">
        <v>351</v>
      </c>
      <c r="D4008" t="s">
        <v>89</v>
      </c>
      <c r="E4008" t="s">
        <v>366</v>
      </c>
      <c r="F4008" t="s">
        <v>340</v>
      </c>
      <c r="G4008">
        <v>43</v>
      </c>
      <c r="H4008" s="304">
        <v>0.3</v>
      </c>
    </row>
    <row r="4009" spans="1:8" x14ac:dyDescent="0.25">
      <c r="A4009" t="s">
        <v>146</v>
      </c>
      <c r="B4009" t="s">
        <v>350</v>
      </c>
      <c r="C4009" t="s">
        <v>351</v>
      </c>
      <c r="D4009" t="s">
        <v>89</v>
      </c>
      <c r="E4009" t="s">
        <v>366</v>
      </c>
      <c r="F4009" t="s">
        <v>343</v>
      </c>
      <c r="G4009">
        <v>43</v>
      </c>
      <c r="H4009" s="304">
        <v>0.3</v>
      </c>
    </row>
    <row r="4010" spans="1:8" x14ac:dyDescent="0.25">
      <c r="A4010" t="s">
        <v>146</v>
      </c>
      <c r="B4010" t="s">
        <v>350</v>
      </c>
      <c r="C4010" t="s">
        <v>351</v>
      </c>
      <c r="D4010" t="s">
        <v>89</v>
      </c>
      <c r="E4010" t="s">
        <v>366</v>
      </c>
      <c r="F4010" t="s">
        <v>344</v>
      </c>
      <c r="G4010">
        <v>43</v>
      </c>
      <c r="H4010" s="304">
        <v>0.3</v>
      </c>
    </row>
    <row r="4011" spans="1:8" x14ac:dyDescent="0.25">
      <c r="A4011" t="s">
        <v>146</v>
      </c>
      <c r="B4011" t="s">
        <v>350</v>
      </c>
      <c r="C4011" t="s">
        <v>351</v>
      </c>
      <c r="D4011" t="s">
        <v>89</v>
      </c>
      <c r="E4011" t="s">
        <v>366</v>
      </c>
      <c r="F4011" t="s">
        <v>345</v>
      </c>
      <c r="G4011">
        <v>43</v>
      </c>
      <c r="H4011" s="304">
        <v>0</v>
      </c>
    </row>
    <row r="4012" spans="1:8" x14ac:dyDescent="0.25">
      <c r="A4012" t="s">
        <v>146</v>
      </c>
      <c r="B4012" t="s">
        <v>350</v>
      </c>
      <c r="C4012" t="s">
        <v>351</v>
      </c>
      <c r="D4012" t="s">
        <v>89</v>
      </c>
      <c r="E4012" t="s">
        <v>366</v>
      </c>
      <c r="F4012" t="s">
        <v>346</v>
      </c>
      <c r="G4012">
        <v>43</v>
      </c>
      <c r="H4012" s="304">
        <v>0.625</v>
      </c>
    </row>
    <row r="4013" spans="1:8" x14ac:dyDescent="0.25">
      <c r="A4013" t="s">
        <v>146</v>
      </c>
      <c r="B4013" t="s">
        <v>350</v>
      </c>
      <c r="C4013" t="s">
        <v>351</v>
      </c>
      <c r="D4013" t="s">
        <v>89</v>
      </c>
      <c r="E4013" t="s">
        <v>366</v>
      </c>
      <c r="F4013" t="s">
        <v>347</v>
      </c>
      <c r="G4013">
        <v>43</v>
      </c>
      <c r="H4013" s="304">
        <v>0.1875</v>
      </c>
    </row>
    <row r="4014" spans="1:8" x14ac:dyDescent="0.25">
      <c r="A4014" t="s">
        <v>146</v>
      </c>
      <c r="B4014" t="s">
        <v>350</v>
      </c>
      <c r="C4014" t="s">
        <v>351</v>
      </c>
      <c r="D4014" t="s">
        <v>89</v>
      </c>
      <c r="E4014" t="s">
        <v>366</v>
      </c>
      <c r="F4014" t="s">
        <v>348</v>
      </c>
      <c r="G4014">
        <v>43</v>
      </c>
      <c r="H4014" s="304">
        <v>0</v>
      </c>
    </row>
    <row r="4015" spans="1:8" x14ac:dyDescent="0.25">
      <c r="A4015" t="s">
        <v>146</v>
      </c>
      <c r="B4015" t="s">
        <v>350</v>
      </c>
      <c r="C4015" t="s">
        <v>351</v>
      </c>
      <c r="D4015" t="s">
        <v>89</v>
      </c>
      <c r="E4015" t="s">
        <v>366</v>
      </c>
      <c r="F4015" t="s">
        <v>360</v>
      </c>
      <c r="G4015">
        <v>43</v>
      </c>
      <c r="H4015" s="304">
        <v>0</v>
      </c>
    </row>
    <row r="4016" spans="1:8" x14ac:dyDescent="0.25">
      <c r="A4016" t="s">
        <v>146</v>
      </c>
      <c r="B4016" t="s">
        <v>350</v>
      </c>
      <c r="C4016" t="s">
        <v>351</v>
      </c>
      <c r="D4016" t="s">
        <v>89</v>
      </c>
      <c r="E4016" t="s">
        <v>366</v>
      </c>
      <c r="F4016" t="s">
        <v>361</v>
      </c>
      <c r="G4016">
        <v>43</v>
      </c>
      <c r="H4016" s="304">
        <v>0</v>
      </c>
    </row>
    <row r="4017" spans="1:8" x14ac:dyDescent="0.25">
      <c r="A4017" t="s">
        <v>146</v>
      </c>
      <c r="B4017" t="s">
        <v>350</v>
      </c>
      <c r="C4017" t="s">
        <v>352</v>
      </c>
      <c r="D4017" t="s">
        <v>38</v>
      </c>
      <c r="E4017" t="s">
        <v>366</v>
      </c>
      <c r="F4017" t="s">
        <v>340</v>
      </c>
      <c r="G4017">
        <v>47</v>
      </c>
      <c r="H4017" s="304">
        <v>10.245381629748239</v>
      </c>
    </row>
    <row r="4018" spans="1:8" x14ac:dyDescent="0.25">
      <c r="A4018" t="s">
        <v>146</v>
      </c>
      <c r="B4018" t="s">
        <v>350</v>
      </c>
      <c r="C4018" t="s">
        <v>352</v>
      </c>
      <c r="D4018" t="s">
        <v>38</v>
      </c>
      <c r="E4018" t="s">
        <v>366</v>
      </c>
      <c r="F4018" t="s">
        <v>342</v>
      </c>
      <c r="G4018">
        <v>47</v>
      </c>
      <c r="H4018" s="304">
        <v>0.49711473100000003</v>
      </c>
    </row>
    <row r="4019" spans="1:8" x14ac:dyDescent="0.25">
      <c r="A4019" t="s">
        <v>146</v>
      </c>
      <c r="B4019" t="s">
        <v>350</v>
      </c>
      <c r="C4019" t="s">
        <v>352</v>
      </c>
      <c r="D4019" t="s">
        <v>38</v>
      </c>
      <c r="E4019" t="s">
        <v>366</v>
      </c>
      <c r="F4019" t="s">
        <v>343</v>
      </c>
      <c r="G4019">
        <v>47</v>
      </c>
      <c r="H4019" s="304">
        <v>9.7482668987482395</v>
      </c>
    </row>
    <row r="4020" spans="1:8" x14ac:dyDescent="0.25">
      <c r="A4020" t="s">
        <v>146</v>
      </c>
      <c r="B4020" t="s">
        <v>350</v>
      </c>
      <c r="C4020" t="s">
        <v>352</v>
      </c>
      <c r="D4020" t="s">
        <v>38</v>
      </c>
      <c r="E4020" t="s">
        <v>366</v>
      </c>
      <c r="F4020" t="s">
        <v>344</v>
      </c>
      <c r="G4020">
        <v>47</v>
      </c>
      <c r="H4020" s="304">
        <v>9.7482668987482395</v>
      </c>
    </row>
    <row r="4021" spans="1:8" x14ac:dyDescent="0.25">
      <c r="A4021" t="s">
        <v>146</v>
      </c>
      <c r="B4021" t="s">
        <v>350</v>
      </c>
      <c r="C4021" t="s">
        <v>352</v>
      </c>
      <c r="D4021" t="s">
        <v>38</v>
      </c>
      <c r="E4021" t="s">
        <v>366</v>
      </c>
      <c r="F4021" t="s">
        <v>345</v>
      </c>
      <c r="G4021">
        <v>47</v>
      </c>
      <c r="H4021" s="304">
        <v>9.7482668987482395</v>
      </c>
    </row>
    <row r="4022" spans="1:8" x14ac:dyDescent="0.25">
      <c r="A4022" t="s">
        <v>146</v>
      </c>
      <c r="B4022" t="s">
        <v>350</v>
      </c>
      <c r="C4022" t="s">
        <v>352</v>
      </c>
      <c r="D4022" t="s">
        <v>38</v>
      </c>
      <c r="E4022" t="s">
        <v>366</v>
      </c>
      <c r="F4022" t="s">
        <v>346</v>
      </c>
      <c r="G4022">
        <v>47</v>
      </c>
      <c r="H4022" s="304">
        <v>0.33</v>
      </c>
    </row>
    <row r="4023" spans="1:8" x14ac:dyDescent="0.25">
      <c r="A4023" t="s">
        <v>146</v>
      </c>
      <c r="B4023" t="s">
        <v>350</v>
      </c>
      <c r="C4023" t="s">
        <v>352</v>
      </c>
      <c r="D4023" t="s">
        <v>38</v>
      </c>
      <c r="E4023" t="s">
        <v>366</v>
      </c>
      <c r="F4023" t="s">
        <v>347</v>
      </c>
      <c r="G4023">
        <v>47</v>
      </c>
      <c r="H4023" s="304">
        <v>3.2169280765869193</v>
      </c>
    </row>
    <row r="4024" spans="1:8" x14ac:dyDescent="0.25">
      <c r="A4024" t="s">
        <v>146</v>
      </c>
      <c r="B4024" t="s">
        <v>350</v>
      </c>
      <c r="C4024" t="s">
        <v>352</v>
      </c>
      <c r="D4024" t="s">
        <v>38</v>
      </c>
      <c r="E4024" t="s">
        <v>366</v>
      </c>
      <c r="F4024" t="s">
        <v>348</v>
      </c>
      <c r="G4024">
        <v>47</v>
      </c>
      <c r="H4024" s="304">
        <v>3.2169280765869193</v>
      </c>
    </row>
    <row r="4025" spans="1:8" x14ac:dyDescent="0.25">
      <c r="A4025" t="s">
        <v>146</v>
      </c>
      <c r="B4025" t="s">
        <v>350</v>
      </c>
      <c r="C4025" t="s">
        <v>352</v>
      </c>
      <c r="D4025" t="s">
        <v>39</v>
      </c>
      <c r="E4025" t="s">
        <v>366</v>
      </c>
      <c r="F4025" t="s">
        <v>340</v>
      </c>
      <c r="G4025">
        <v>48</v>
      </c>
      <c r="H4025" s="304">
        <v>2.020479637425121</v>
      </c>
    </row>
    <row r="4026" spans="1:8" x14ac:dyDescent="0.25">
      <c r="A4026" t="s">
        <v>146</v>
      </c>
      <c r="B4026" t="s">
        <v>350</v>
      </c>
      <c r="C4026" t="s">
        <v>352</v>
      </c>
      <c r="D4026" t="s">
        <v>39</v>
      </c>
      <c r="E4026" t="s">
        <v>366</v>
      </c>
      <c r="F4026" t="s">
        <v>343</v>
      </c>
      <c r="G4026">
        <v>48</v>
      </c>
      <c r="H4026" s="304">
        <v>2.020479637425121</v>
      </c>
    </row>
    <row r="4027" spans="1:8" x14ac:dyDescent="0.25">
      <c r="A4027" t="s">
        <v>146</v>
      </c>
      <c r="B4027" t="s">
        <v>350</v>
      </c>
      <c r="C4027" t="s">
        <v>352</v>
      </c>
      <c r="D4027" t="s">
        <v>39</v>
      </c>
      <c r="E4027" t="s">
        <v>366</v>
      </c>
      <c r="F4027" t="s">
        <v>344</v>
      </c>
      <c r="G4027">
        <v>48</v>
      </c>
      <c r="H4027" s="304">
        <v>2.020479637425121</v>
      </c>
    </row>
    <row r="4028" spans="1:8" x14ac:dyDescent="0.25">
      <c r="A4028" t="s">
        <v>146</v>
      </c>
      <c r="B4028" t="s">
        <v>350</v>
      </c>
      <c r="C4028" t="s">
        <v>352</v>
      </c>
      <c r="D4028" t="s">
        <v>39</v>
      </c>
      <c r="E4028" t="s">
        <v>366</v>
      </c>
      <c r="F4028" t="s">
        <v>345</v>
      </c>
      <c r="G4028">
        <v>48</v>
      </c>
      <c r="H4028" s="304">
        <v>0</v>
      </c>
    </row>
    <row r="4029" spans="1:8" x14ac:dyDescent="0.25">
      <c r="A4029" t="s">
        <v>146</v>
      </c>
      <c r="B4029" t="s">
        <v>350</v>
      </c>
      <c r="C4029" t="s">
        <v>352</v>
      </c>
      <c r="D4029" t="s">
        <v>39</v>
      </c>
      <c r="E4029" t="s">
        <v>366</v>
      </c>
      <c r="F4029" t="s">
        <v>346</v>
      </c>
      <c r="G4029">
        <v>48</v>
      </c>
      <c r="H4029" s="304">
        <v>0.33</v>
      </c>
    </row>
    <row r="4030" spans="1:8" x14ac:dyDescent="0.25">
      <c r="A4030" t="s">
        <v>146</v>
      </c>
      <c r="B4030" t="s">
        <v>350</v>
      </c>
      <c r="C4030" t="s">
        <v>352</v>
      </c>
      <c r="D4030" t="s">
        <v>39</v>
      </c>
      <c r="E4030" t="s">
        <v>366</v>
      </c>
      <c r="F4030" t="s">
        <v>347</v>
      </c>
      <c r="G4030">
        <v>48</v>
      </c>
      <c r="H4030" s="304">
        <v>0.66675828035028994</v>
      </c>
    </row>
    <row r="4031" spans="1:8" x14ac:dyDescent="0.25">
      <c r="A4031" t="s">
        <v>146</v>
      </c>
      <c r="B4031" t="s">
        <v>350</v>
      </c>
      <c r="C4031" t="s">
        <v>352</v>
      </c>
      <c r="D4031" t="s">
        <v>39</v>
      </c>
      <c r="E4031" t="s">
        <v>366</v>
      </c>
      <c r="F4031" t="s">
        <v>348</v>
      </c>
      <c r="G4031">
        <v>48</v>
      </c>
      <c r="H4031" s="304">
        <v>0</v>
      </c>
    </row>
    <row r="4032" spans="1:8" x14ac:dyDescent="0.25">
      <c r="A4032" t="s">
        <v>146</v>
      </c>
      <c r="B4032" t="s">
        <v>350</v>
      </c>
      <c r="C4032" t="s">
        <v>352</v>
      </c>
      <c r="D4032" t="s">
        <v>40</v>
      </c>
      <c r="E4032" t="s">
        <v>366</v>
      </c>
      <c r="F4032" t="s">
        <v>341</v>
      </c>
      <c r="G4032">
        <v>49</v>
      </c>
      <c r="H4032" s="304">
        <v>0.55248767199999993</v>
      </c>
    </row>
    <row r="4033" spans="1:8" x14ac:dyDescent="0.25">
      <c r="A4033" t="s">
        <v>146</v>
      </c>
      <c r="B4033" t="s">
        <v>350</v>
      </c>
      <c r="C4033" t="s">
        <v>352</v>
      </c>
      <c r="D4033" t="s">
        <v>40</v>
      </c>
      <c r="E4033" t="s">
        <v>366</v>
      </c>
      <c r="F4033" t="s">
        <v>343</v>
      </c>
      <c r="G4033">
        <v>49</v>
      </c>
      <c r="H4033" s="304">
        <v>0.55248767199999993</v>
      </c>
    </row>
    <row r="4034" spans="1:8" x14ac:dyDescent="0.25">
      <c r="A4034" t="s">
        <v>146</v>
      </c>
      <c r="B4034" t="s">
        <v>350</v>
      </c>
      <c r="C4034" t="s">
        <v>352</v>
      </c>
      <c r="D4034" t="s">
        <v>40</v>
      </c>
      <c r="E4034" t="s">
        <v>366</v>
      </c>
      <c r="F4034" t="s">
        <v>344</v>
      </c>
      <c r="G4034">
        <v>49</v>
      </c>
      <c r="H4034" s="304">
        <v>0.55248767199999993</v>
      </c>
    </row>
    <row r="4035" spans="1:8" x14ac:dyDescent="0.25">
      <c r="A4035" t="s">
        <v>146</v>
      </c>
      <c r="B4035" t="s">
        <v>350</v>
      </c>
      <c r="C4035" t="s">
        <v>352</v>
      </c>
      <c r="D4035" t="s">
        <v>40</v>
      </c>
      <c r="E4035" t="s">
        <v>366</v>
      </c>
      <c r="F4035" t="s">
        <v>345</v>
      </c>
      <c r="G4035">
        <v>49</v>
      </c>
      <c r="H4035" s="304">
        <v>0</v>
      </c>
    </row>
    <row r="4036" spans="1:8" x14ac:dyDescent="0.25">
      <c r="A4036" t="s">
        <v>146</v>
      </c>
      <c r="B4036" t="s">
        <v>350</v>
      </c>
      <c r="C4036" t="s">
        <v>352</v>
      </c>
      <c r="D4036" t="s">
        <v>40</v>
      </c>
      <c r="E4036" t="s">
        <v>366</v>
      </c>
      <c r="F4036" t="s">
        <v>346</v>
      </c>
      <c r="G4036">
        <v>49</v>
      </c>
      <c r="H4036" s="304">
        <v>0.33</v>
      </c>
    </row>
    <row r="4037" spans="1:8" x14ac:dyDescent="0.25">
      <c r="A4037" t="s">
        <v>146</v>
      </c>
      <c r="B4037" t="s">
        <v>350</v>
      </c>
      <c r="C4037" t="s">
        <v>352</v>
      </c>
      <c r="D4037" t="s">
        <v>40</v>
      </c>
      <c r="E4037" t="s">
        <v>366</v>
      </c>
      <c r="F4037" t="s">
        <v>347</v>
      </c>
      <c r="G4037">
        <v>49</v>
      </c>
      <c r="H4037" s="304">
        <v>0.18232093176</v>
      </c>
    </row>
    <row r="4038" spans="1:8" x14ac:dyDescent="0.25">
      <c r="A4038" t="s">
        <v>146</v>
      </c>
      <c r="B4038" t="s">
        <v>350</v>
      </c>
      <c r="C4038" t="s">
        <v>352</v>
      </c>
      <c r="D4038" t="s">
        <v>40</v>
      </c>
      <c r="E4038" t="s">
        <v>366</v>
      </c>
      <c r="F4038" t="s">
        <v>348</v>
      </c>
      <c r="G4038">
        <v>49</v>
      </c>
      <c r="H4038" s="304">
        <v>0</v>
      </c>
    </row>
    <row r="4039" spans="1:8" x14ac:dyDescent="0.25">
      <c r="A4039" t="s">
        <v>146</v>
      </c>
      <c r="B4039" t="s">
        <v>350</v>
      </c>
      <c r="C4039" t="s">
        <v>353</v>
      </c>
      <c r="D4039" t="s">
        <v>42</v>
      </c>
      <c r="E4039" t="s">
        <v>366</v>
      </c>
      <c r="F4039" t="s">
        <v>340</v>
      </c>
      <c r="G4039">
        <v>53</v>
      </c>
      <c r="H4039" s="304">
        <v>4.1332600864981819</v>
      </c>
    </row>
    <row r="4040" spans="1:8" x14ac:dyDescent="0.25">
      <c r="A4040" t="s">
        <v>146</v>
      </c>
      <c r="B4040" t="s">
        <v>350</v>
      </c>
      <c r="C4040" t="s">
        <v>353</v>
      </c>
      <c r="D4040" t="s">
        <v>42</v>
      </c>
      <c r="E4040" t="s">
        <v>366</v>
      </c>
      <c r="F4040" t="s">
        <v>342</v>
      </c>
      <c r="G4040">
        <v>53</v>
      </c>
      <c r="H4040" s="304">
        <v>0.34597381000000005</v>
      </c>
    </row>
    <row r="4041" spans="1:8" x14ac:dyDescent="0.25">
      <c r="A4041" t="s">
        <v>146</v>
      </c>
      <c r="B4041" t="s">
        <v>350</v>
      </c>
      <c r="C4041" t="s">
        <v>353</v>
      </c>
      <c r="D4041" t="s">
        <v>42</v>
      </c>
      <c r="E4041" t="s">
        <v>366</v>
      </c>
      <c r="F4041" t="s">
        <v>343</v>
      </c>
      <c r="G4041">
        <v>53</v>
      </c>
      <c r="H4041" s="304">
        <v>3.7872862764981816</v>
      </c>
    </row>
    <row r="4042" spans="1:8" x14ac:dyDescent="0.25">
      <c r="A4042" t="s">
        <v>146</v>
      </c>
      <c r="B4042" t="s">
        <v>350</v>
      </c>
      <c r="C4042" t="s">
        <v>353</v>
      </c>
      <c r="D4042" t="s">
        <v>42</v>
      </c>
      <c r="E4042" t="s">
        <v>366</v>
      </c>
      <c r="F4042" t="s">
        <v>344</v>
      </c>
      <c r="G4042">
        <v>53</v>
      </c>
      <c r="H4042" s="304">
        <v>3.7872862764981816</v>
      </c>
    </row>
    <row r="4043" spans="1:8" x14ac:dyDescent="0.25">
      <c r="A4043" t="s">
        <v>146</v>
      </c>
      <c r="B4043" t="s">
        <v>350</v>
      </c>
      <c r="C4043" t="s">
        <v>353</v>
      </c>
      <c r="D4043" t="s">
        <v>42</v>
      </c>
      <c r="E4043" t="s">
        <v>366</v>
      </c>
      <c r="F4043" t="s">
        <v>345</v>
      </c>
      <c r="G4043">
        <v>53</v>
      </c>
      <c r="H4043" s="304">
        <v>3.7872862764981816</v>
      </c>
    </row>
    <row r="4044" spans="1:8" x14ac:dyDescent="0.25">
      <c r="A4044" t="s">
        <v>146</v>
      </c>
      <c r="B4044" t="s">
        <v>350</v>
      </c>
      <c r="C4044" t="s">
        <v>353</v>
      </c>
      <c r="D4044" t="s">
        <v>42</v>
      </c>
      <c r="E4044" t="s">
        <v>366</v>
      </c>
      <c r="F4044" t="s">
        <v>346</v>
      </c>
      <c r="G4044">
        <v>53</v>
      </c>
      <c r="H4044" s="304">
        <v>0.36</v>
      </c>
    </row>
    <row r="4045" spans="1:8" x14ac:dyDescent="0.25">
      <c r="A4045" t="s">
        <v>146</v>
      </c>
      <c r="B4045" t="s">
        <v>350</v>
      </c>
      <c r="C4045" t="s">
        <v>353</v>
      </c>
      <c r="D4045" t="s">
        <v>42</v>
      </c>
      <c r="E4045" t="s">
        <v>366</v>
      </c>
      <c r="F4045" t="s">
        <v>347</v>
      </c>
      <c r="G4045">
        <v>53</v>
      </c>
      <c r="H4045" s="304">
        <v>1.3634230595393453</v>
      </c>
    </row>
    <row r="4046" spans="1:8" x14ac:dyDescent="0.25">
      <c r="A4046" t="s">
        <v>146</v>
      </c>
      <c r="B4046" t="s">
        <v>350</v>
      </c>
      <c r="C4046" t="s">
        <v>353</v>
      </c>
      <c r="D4046" t="s">
        <v>42</v>
      </c>
      <c r="E4046" t="s">
        <v>366</v>
      </c>
      <c r="F4046" t="s">
        <v>348</v>
      </c>
      <c r="G4046">
        <v>53</v>
      </c>
      <c r="H4046" s="304">
        <v>1.3634230595393453</v>
      </c>
    </row>
    <row r="4047" spans="1:8" x14ac:dyDescent="0.25">
      <c r="A4047" t="s">
        <v>146</v>
      </c>
      <c r="B4047" t="s">
        <v>350</v>
      </c>
      <c r="C4047" t="s">
        <v>353</v>
      </c>
      <c r="D4047" t="s">
        <v>43</v>
      </c>
      <c r="E4047" t="s">
        <v>366</v>
      </c>
      <c r="F4047" t="s">
        <v>340</v>
      </c>
      <c r="G4047">
        <v>54</v>
      </c>
      <c r="H4047" s="304">
        <v>0.16677408654020084</v>
      </c>
    </row>
    <row r="4048" spans="1:8" x14ac:dyDescent="0.25">
      <c r="A4048" t="s">
        <v>146</v>
      </c>
      <c r="B4048" t="s">
        <v>350</v>
      </c>
      <c r="C4048" t="s">
        <v>353</v>
      </c>
      <c r="D4048" t="s">
        <v>43</v>
      </c>
      <c r="E4048" t="s">
        <v>366</v>
      </c>
      <c r="F4048" t="s">
        <v>343</v>
      </c>
      <c r="G4048">
        <v>54</v>
      </c>
      <c r="H4048" s="304">
        <v>0.16677408654020084</v>
      </c>
    </row>
    <row r="4049" spans="1:8" x14ac:dyDescent="0.25">
      <c r="A4049" t="s">
        <v>146</v>
      </c>
      <c r="B4049" t="s">
        <v>350</v>
      </c>
      <c r="C4049" t="s">
        <v>353</v>
      </c>
      <c r="D4049" t="s">
        <v>43</v>
      </c>
      <c r="E4049" t="s">
        <v>366</v>
      </c>
      <c r="F4049" t="s">
        <v>344</v>
      </c>
      <c r="G4049">
        <v>54</v>
      </c>
      <c r="H4049" s="304">
        <v>0.16677408654020084</v>
      </c>
    </row>
    <row r="4050" spans="1:8" x14ac:dyDescent="0.25">
      <c r="A4050" t="s">
        <v>146</v>
      </c>
      <c r="B4050" t="s">
        <v>350</v>
      </c>
      <c r="C4050" t="s">
        <v>353</v>
      </c>
      <c r="D4050" t="s">
        <v>43</v>
      </c>
      <c r="E4050" t="s">
        <v>366</v>
      </c>
      <c r="F4050" t="s">
        <v>345</v>
      </c>
      <c r="G4050">
        <v>54</v>
      </c>
      <c r="H4050" s="304">
        <v>0</v>
      </c>
    </row>
    <row r="4051" spans="1:8" x14ac:dyDescent="0.25">
      <c r="A4051" t="s">
        <v>146</v>
      </c>
      <c r="B4051" t="s">
        <v>350</v>
      </c>
      <c r="C4051" t="s">
        <v>353</v>
      </c>
      <c r="D4051" t="s">
        <v>43</v>
      </c>
      <c r="E4051" t="s">
        <v>366</v>
      </c>
      <c r="F4051" t="s">
        <v>346</v>
      </c>
      <c r="G4051">
        <v>54</v>
      </c>
      <c r="H4051" s="304">
        <v>0.36</v>
      </c>
    </row>
    <row r="4052" spans="1:8" x14ac:dyDescent="0.25">
      <c r="A4052" t="s">
        <v>146</v>
      </c>
      <c r="B4052" t="s">
        <v>350</v>
      </c>
      <c r="C4052" t="s">
        <v>353</v>
      </c>
      <c r="D4052" t="s">
        <v>43</v>
      </c>
      <c r="E4052" t="s">
        <v>366</v>
      </c>
      <c r="F4052" t="s">
        <v>347</v>
      </c>
      <c r="G4052">
        <v>54</v>
      </c>
      <c r="H4052" s="304">
        <v>6.0038671154472305E-2</v>
      </c>
    </row>
    <row r="4053" spans="1:8" x14ac:dyDescent="0.25">
      <c r="A4053" t="s">
        <v>146</v>
      </c>
      <c r="B4053" t="s">
        <v>350</v>
      </c>
      <c r="C4053" t="s">
        <v>353</v>
      </c>
      <c r="D4053" t="s">
        <v>43</v>
      </c>
      <c r="E4053" t="s">
        <v>366</v>
      </c>
      <c r="F4053" t="s">
        <v>348</v>
      </c>
      <c r="G4053">
        <v>54</v>
      </c>
      <c r="H4053" s="304">
        <v>0</v>
      </c>
    </row>
    <row r="4054" spans="1:8" x14ac:dyDescent="0.25">
      <c r="A4054" t="s">
        <v>146</v>
      </c>
      <c r="B4054" t="s">
        <v>350</v>
      </c>
      <c r="C4054" t="s">
        <v>353</v>
      </c>
      <c r="D4054" t="s">
        <v>44</v>
      </c>
      <c r="E4054" t="s">
        <v>366</v>
      </c>
      <c r="F4054" t="s">
        <v>341</v>
      </c>
      <c r="G4054">
        <v>55</v>
      </c>
      <c r="H4054" s="304">
        <v>2.9079668709999997</v>
      </c>
    </row>
    <row r="4055" spans="1:8" x14ac:dyDescent="0.25">
      <c r="A4055" t="s">
        <v>146</v>
      </c>
      <c r="B4055" t="s">
        <v>350</v>
      </c>
      <c r="C4055" t="s">
        <v>353</v>
      </c>
      <c r="D4055" t="s">
        <v>44</v>
      </c>
      <c r="E4055" t="s">
        <v>366</v>
      </c>
      <c r="F4055" t="s">
        <v>343</v>
      </c>
      <c r="G4055">
        <v>55</v>
      </c>
      <c r="H4055" s="304">
        <v>2.9079668709999997</v>
      </c>
    </row>
    <row r="4056" spans="1:8" x14ac:dyDescent="0.25">
      <c r="A4056" t="s">
        <v>146</v>
      </c>
      <c r="B4056" t="s">
        <v>350</v>
      </c>
      <c r="C4056" t="s">
        <v>353</v>
      </c>
      <c r="D4056" t="s">
        <v>44</v>
      </c>
      <c r="E4056" t="s">
        <v>366</v>
      </c>
      <c r="F4056" t="s">
        <v>344</v>
      </c>
      <c r="G4056">
        <v>55</v>
      </c>
      <c r="H4056" s="304">
        <v>2.9079668709999997</v>
      </c>
    </row>
    <row r="4057" spans="1:8" x14ac:dyDescent="0.25">
      <c r="A4057" t="s">
        <v>146</v>
      </c>
      <c r="B4057" t="s">
        <v>350</v>
      </c>
      <c r="C4057" t="s">
        <v>353</v>
      </c>
      <c r="D4057" t="s">
        <v>44</v>
      </c>
      <c r="E4057" t="s">
        <v>366</v>
      </c>
      <c r="F4057" t="s">
        <v>345</v>
      </c>
      <c r="G4057">
        <v>55</v>
      </c>
      <c r="H4057" s="304">
        <v>0</v>
      </c>
    </row>
    <row r="4058" spans="1:8" x14ac:dyDescent="0.25">
      <c r="A4058" t="s">
        <v>146</v>
      </c>
      <c r="B4058" t="s">
        <v>350</v>
      </c>
      <c r="C4058" t="s">
        <v>353</v>
      </c>
      <c r="D4058" t="s">
        <v>44</v>
      </c>
      <c r="E4058" t="s">
        <v>366</v>
      </c>
      <c r="F4058" t="s">
        <v>346</v>
      </c>
      <c r="G4058">
        <v>55</v>
      </c>
      <c r="H4058" s="304">
        <v>0.36</v>
      </c>
    </row>
    <row r="4059" spans="1:8" x14ac:dyDescent="0.25">
      <c r="A4059" t="s">
        <v>146</v>
      </c>
      <c r="B4059" t="s">
        <v>350</v>
      </c>
      <c r="C4059" t="s">
        <v>353</v>
      </c>
      <c r="D4059" t="s">
        <v>44</v>
      </c>
      <c r="E4059" t="s">
        <v>366</v>
      </c>
      <c r="F4059" t="s">
        <v>347</v>
      </c>
      <c r="G4059">
        <v>55</v>
      </c>
      <c r="H4059" s="304">
        <v>1.0468680735599998</v>
      </c>
    </row>
    <row r="4060" spans="1:8" x14ac:dyDescent="0.25">
      <c r="A4060" t="s">
        <v>146</v>
      </c>
      <c r="B4060" t="s">
        <v>350</v>
      </c>
      <c r="C4060" t="s">
        <v>353</v>
      </c>
      <c r="D4060" t="s">
        <v>44</v>
      </c>
      <c r="E4060" t="s">
        <v>366</v>
      </c>
      <c r="F4060" t="s">
        <v>348</v>
      </c>
      <c r="G4060">
        <v>55</v>
      </c>
      <c r="H4060" s="304">
        <v>0</v>
      </c>
    </row>
    <row r="4061" spans="1:8" x14ac:dyDescent="0.25">
      <c r="A4061" t="s">
        <v>146</v>
      </c>
      <c r="B4061" t="s">
        <v>350</v>
      </c>
      <c r="C4061" t="s">
        <v>48</v>
      </c>
      <c r="D4061" t="s">
        <v>46</v>
      </c>
      <c r="E4061" t="s">
        <v>366</v>
      </c>
      <c r="F4061" t="s">
        <v>340</v>
      </c>
      <c r="G4061">
        <v>59</v>
      </c>
      <c r="H4061" s="304">
        <v>0</v>
      </c>
    </row>
    <row r="4062" spans="1:8" x14ac:dyDescent="0.25">
      <c r="A4062" t="s">
        <v>146</v>
      </c>
      <c r="B4062" t="s">
        <v>350</v>
      </c>
      <c r="C4062" t="s">
        <v>48</v>
      </c>
      <c r="D4062" t="s">
        <v>46</v>
      </c>
      <c r="E4062" t="s">
        <v>366</v>
      </c>
      <c r="F4062" t="s">
        <v>341</v>
      </c>
      <c r="G4062">
        <v>59</v>
      </c>
      <c r="H4062" s="304">
        <v>1.7452419510000001</v>
      </c>
    </row>
    <row r="4063" spans="1:8" x14ac:dyDescent="0.25">
      <c r="A4063" t="s">
        <v>146</v>
      </c>
      <c r="B4063" t="s">
        <v>350</v>
      </c>
      <c r="C4063" t="s">
        <v>48</v>
      </c>
      <c r="D4063" t="s">
        <v>46</v>
      </c>
      <c r="E4063" t="s">
        <v>366</v>
      </c>
      <c r="F4063" t="s">
        <v>342</v>
      </c>
      <c r="G4063">
        <v>59</v>
      </c>
      <c r="H4063" s="304">
        <v>3.9777354000000001E-2</v>
      </c>
    </row>
    <row r="4064" spans="1:8" x14ac:dyDescent="0.25">
      <c r="A4064" t="s">
        <v>146</v>
      </c>
      <c r="B4064" t="s">
        <v>350</v>
      </c>
      <c r="C4064" t="s">
        <v>48</v>
      </c>
      <c r="D4064" t="s">
        <v>46</v>
      </c>
      <c r="E4064" t="s">
        <v>366</v>
      </c>
      <c r="F4064" t="s">
        <v>343</v>
      </c>
      <c r="G4064">
        <v>59</v>
      </c>
      <c r="H4064" s="304">
        <v>1.7054645970000002</v>
      </c>
    </row>
    <row r="4065" spans="1:8" x14ac:dyDescent="0.25">
      <c r="A4065" t="s">
        <v>146</v>
      </c>
      <c r="B4065" t="s">
        <v>350</v>
      </c>
      <c r="C4065" t="s">
        <v>48</v>
      </c>
      <c r="D4065" t="s">
        <v>46</v>
      </c>
      <c r="E4065" t="s">
        <v>366</v>
      </c>
      <c r="F4065" t="s">
        <v>344</v>
      </c>
      <c r="G4065">
        <v>59</v>
      </c>
      <c r="H4065" s="304">
        <v>1.7054645970000002</v>
      </c>
    </row>
    <row r="4066" spans="1:8" x14ac:dyDescent="0.25">
      <c r="A4066" t="s">
        <v>146</v>
      </c>
      <c r="B4066" t="s">
        <v>350</v>
      </c>
      <c r="C4066" t="s">
        <v>48</v>
      </c>
      <c r="D4066" t="s">
        <v>46</v>
      </c>
      <c r="E4066" t="s">
        <v>366</v>
      </c>
      <c r="F4066" t="s">
        <v>345</v>
      </c>
      <c r="G4066">
        <v>59</v>
      </c>
      <c r="H4066" s="304">
        <v>-3.9777354000000001E-2</v>
      </c>
    </row>
    <row r="4067" spans="1:8" x14ac:dyDescent="0.25">
      <c r="A4067" t="s">
        <v>146</v>
      </c>
      <c r="B4067" t="s">
        <v>350</v>
      </c>
      <c r="C4067" t="s">
        <v>48</v>
      </c>
      <c r="D4067" t="s">
        <v>46</v>
      </c>
      <c r="E4067" t="s">
        <v>366</v>
      </c>
      <c r="F4067" t="s">
        <v>346</v>
      </c>
      <c r="G4067">
        <v>59</v>
      </c>
      <c r="H4067" s="304">
        <v>0.16</v>
      </c>
    </row>
    <row r="4068" spans="1:8" x14ac:dyDescent="0.25">
      <c r="A4068" t="s">
        <v>146</v>
      </c>
      <c r="B4068" t="s">
        <v>350</v>
      </c>
      <c r="C4068" t="s">
        <v>48</v>
      </c>
      <c r="D4068" t="s">
        <v>46</v>
      </c>
      <c r="E4068" t="s">
        <v>366</v>
      </c>
      <c r="F4068" t="s">
        <v>347</v>
      </c>
      <c r="G4068">
        <v>59</v>
      </c>
      <c r="H4068" s="304">
        <v>0.27287433552000001</v>
      </c>
    </row>
    <row r="4069" spans="1:8" x14ac:dyDescent="0.25">
      <c r="A4069" t="s">
        <v>146</v>
      </c>
      <c r="B4069" t="s">
        <v>350</v>
      </c>
      <c r="C4069" t="s">
        <v>48</v>
      </c>
      <c r="D4069" t="s">
        <v>46</v>
      </c>
      <c r="E4069" t="s">
        <v>366</v>
      </c>
      <c r="F4069" t="s">
        <v>348</v>
      </c>
      <c r="G4069">
        <v>59</v>
      </c>
      <c r="H4069" s="304">
        <v>-6.3643766400000006E-3</v>
      </c>
    </row>
    <row r="4070" spans="1:8" x14ac:dyDescent="0.25">
      <c r="A4070" t="s">
        <v>146</v>
      </c>
      <c r="B4070" t="s">
        <v>350</v>
      </c>
      <c r="C4070" t="s">
        <v>48</v>
      </c>
      <c r="D4070" t="s">
        <v>47</v>
      </c>
      <c r="E4070" t="s">
        <v>366</v>
      </c>
      <c r="F4070" t="s">
        <v>340</v>
      </c>
      <c r="G4070">
        <v>60</v>
      </c>
      <c r="H4070" s="304">
        <v>0.35199999999999998</v>
      </c>
    </row>
    <row r="4071" spans="1:8" x14ac:dyDescent="0.25">
      <c r="A4071" t="s">
        <v>146</v>
      </c>
      <c r="B4071" t="s">
        <v>350</v>
      </c>
      <c r="C4071" t="s">
        <v>48</v>
      </c>
      <c r="D4071" t="s">
        <v>47</v>
      </c>
      <c r="E4071" t="s">
        <v>366</v>
      </c>
      <c r="F4071" t="s">
        <v>341</v>
      </c>
      <c r="G4071">
        <v>60</v>
      </c>
      <c r="H4071" s="304">
        <v>6.1107610000000001E-3</v>
      </c>
    </row>
    <row r="4072" spans="1:8" x14ac:dyDescent="0.25">
      <c r="A4072" t="s">
        <v>146</v>
      </c>
      <c r="B4072" t="s">
        <v>350</v>
      </c>
      <c r="C4072" t="s">
        <v>48</v>
      </c>
      <c r="D4072" t="s">
        <v>47</v>
      </c>
      <c r="E4072" t="s">
        <v>366</v>
      </c>
      <c r="F4072" t="s">
        <v>342</v>
      </c>
      <c r="G4072">
        <v>60</v>
      </c>
      <c r="H4072" s="304">
        <v>5.6694339999999992E-3</v>
      </c>
    </row>
    <row r="4073" spans="1:8" x14ac:dyDescent="0.25">
      <c r="A4073" t="s">
        <v>146</v>
      </c>
      <c r="B4073" t="s">
        <v>350</v>
      </c>
      <c r="C4073" t="s">
        <v>48</v>
      </c>
      <c r="D4073" t="s">
        <v>47</v>
      </c>
      <c r="E4073" t="s">
        <v>366</v>
      </c>
      <c r="F4073" t="s">
        <v>343</v>
      </c>
      <c r="G4073">
        <v>60</v>
      </c>
      <c r="H4073" s="304">
        <v>0.35244132700000003</v>
      </c>
    </row>
    <row r="4074" spans="1:8" x14ac:dyDescent="0.25">
      <c r="A4074" t="s">
        <v>146</v>
      </c>
      <c r="B4074" t="s">
        <v>350</v>
      </c>
      <c r="C4074" t="s">
        <v>48</v>
      </c>
      <c r="D4074" t="s">
        <v>47</v>
      </c>
      <c r="E4074" t="s">
        <v>366</v>
      </c>
      <c r="F4074" t="s">
        <v>344</v>
      </c>
      <c r="G4074">
        <v>60</v>
      </c>
      <c r="H4074" s="304">
        <v>0.35244132700000003</v>
      </c>
    </row>
    <row r="4075" spans="1:8" x14ac:dyDescent="0.25">
      <c r="A4075" t="s">
        <v>146</v>
      </c>
      <c r="B4075" t="s">
        <v>350</v>
      </c>
      <c r="C4075" t="s">
        <v>48</v>
      </c>
      <c r="D4075" t="s">
        <v>47</v>
      </c>
      <c r="E4075" t="s">
        <v>366</v>
      </c>
      <c r="F4075" t="s">
        <v>345</v>
      </c>
      <c r="G4075">
        <v>60</v>
      </c>
      <c r="H4075" s="304">
        <v>0</v>
      </c>
    </row>
    <row r="4076" spans="1:8" x14ac:dyDescent="0.25">
      <c r="A4076" t="s">
        <v>146</v>
      </c>
      <c r="B4076" t="s">
        <v>350</v>
      </c>
      <c r="C4076" t="s">
        <v>48</v>
      </c>
      <c r="D4076" t="s">
        <v>47</v>
      </c>
      <c r="E4076" t="s">
        <v>366</v>
      </c>
      <c r="F4076" t="s">
        <v>346</v>
      </c>
      <c r="G4076">
        <v>60</v>
      </c>
      <c r="H4076" s="304">
        <v>0.34</v>
      </c>
    </row>
    <row r="4077" spans="1:8" x14ac:dyDescent="0.25">
      <c r="A4077" t="s">
        <v>146</v>
      </c>
      <c r="B4077" t="s">
        <v>350</v>
      </c>
      <c r="C4077" t="s">
        <v>48</v>
      </c>
      <c r="D4077" t="s">
        <v>47</v>
      </c>
      <c r="E4077" t="s">
        <v>366</v>
      </c>
      <c r="F4077" t="s">
        <v>347</v>
      </c>
      <c r="G4077">
        <v>60</v>
      </c>
      <c r="H4077" s="304">
        <v>0.11983005118000002</v>
      </c>
    </row>
    <row r="4078" spans="1:8" x14ac:dyDescent="0.25">
      <c r="A4078" t="s">
        <v>146</v>
      </c>
      <c r="B4078" t="s">
        <v>350</v>
      </c>
      <c r="C4078" t="s">
        <v>48</v>
      </c>
      <c r="D4078" t="s">
        <v>47</v>
      </c>
      <c r="E4078" t="s">
        <v>366</v>
      </c>
      <c r="F4078" t="s">
        <v>348</v>
      </c>
      <c r="G4078">
        <v>60</v>
      </c>
      <c r="H4078" s="304">
        <v>0</v>
      </c>
    </row>
    <row r="4079" spans="1:8" x14ac:dyDescent="0.25">
      <c r="A4079" t="s">
        <v>146</v>
      </c>
      <c r="B4079" t="s">
        <v>350</v>
      </c>
      <c r="C4079" t="s">
        <v>48</v>
      </c>
      <c r="D4079" t="s">
        <v>48</v>
      </c>
      <c r="E4079" t="s">
        <v>366</v>
      </c>
      <c r="F4079" t="s">
        <v>340</v>
      </c>
      <c r="G4079">
        <v>61</v>
      </c>
      <c r="H4079" s="304">
        <v>0.23799999999999999</v>
      </c>
    </row>
    <row r="4080" spans="1:8" x14ac:dyDescent="0.25">
      <c r="A4080" t="s">
        <v>146</v>
      </c>
      <c r="B4080" t="s">
        <v>350</v>
      </c>
      <c r="C4080" t="s">
        <v>48</v>
      </c>
      <c r="D4080" t="s">
        <v>48</v>
      </c>
      <c r="E4080" t="s">
        <v>366</v>
      </c>
      <c r="F4080" t="s">
        <v>341</v>
      </c>
      <c r="G4080">
        <v>61</v>
      </c>
      <c r="H4080" s="304">
        <v>5.0929648000000008E-2</v>
      </c>
    </row>
    <row r="4081" spans="1:8" x14ac:dyDescent="0.25">
      <c r="A4081" t="s">
        <v>146</v>
      </c>
      <c r="B4081" t="s">
        <v>350</v>
      </c>
      <c r="C4081" t="s">
        <v>48</v>
      </c>
      <c r="D4081" t="s">
        <v>48</v>
      </c>
      <c r="E4081" t="s">
        <v>366</v>
      </c>
      <c r="F4081" t="s">
        <v>342</v>
      </c>
      <c r="G4081">
        <v>61</v>
      </c>
      <c r="H4081" s="304">
        <v>2.940753300000001E-2</v>
      </c>
    </row>
    <row r="4082" spans="1:8" x14ac:dyDescent="0.25">
      <c r="A4082" t="s">
        <v>146</v>
      </c>
      <c r="B4082" t="s">
        <v>350</v>
      </c>
      <c r="C4082" t="s">
        <v>48</v>
      </c>
      <c r="D4082" t="s">
        <v>48</v>
      </c>
      <c r="E4082" t="s">
        <v>366</v>
      </c>
      <c r="F4082" t="s">
        <v>343</v>
      </c>
      <c r="G4082">
        <v>61</v>
      </c>
      <c r="H4082" s="304">
        <v>0.259522115</v>
      </c>
    </row>
    <row r="4083" spans="1:8" x14ac:dyDescent="0.25">
      <c r="A4083" t="s">
        <v>146</v>
      </c>
      <c r="B4083" t="s">
        <v>350</v>
      </c>
      <c r="C4083" t="s">
        <v>48</v>
      </c>
      <c r="D4083" t="s">
        <v>48</v>
      </c>
      <c r="E4083" t="s">
        <v>366</v>
      </c>
      <c r="F4083" t="s">
        <v>344</v>
      </c>
      <c r="G4083">
        <v>61</v>
      </c>
      <c r="H4083" s="304">
        <v>0.259522115</v>
      </c>
    </row>
    <row r="4084" spans="1:8" x14ac:dyDescent="0.25">
      <c r="A4084" t="s">
        <v>146</v>
      </c>
      <c r="B4084" t="s">
        <v>350</v>
      </c>
      <c r="C4084" t="s">
        <v>48</v>
      </c>
      <c r="D4084" t="s">
        <v>48</v>
      </c>
      <c r="E4084" t="s">
        <v>366</v>
      </c>
      <c r="F4084" t="s">
        <v>345</v>
      </c>
      <c r="G4084">
        <v>61</v>
      </c>
      <c r="H4084" s="304">
        <v>0.20859246699999998</v>
      </c>
    </row>
    <row r="4085" spans="1:8" x14ac:dyDescent="0.25">
      <c r="A4085" t="s">
        <v>146</v>
      </c>
      <c r="B4085" t="s">
        <v>350</v>
      </c>
      <c r="C4085" t="s">
        <v>48</v>
      </c>
      <c r="D4085" t="s">
        <v>48</v>
      </c>
      <c r="E4085" t="s">
        <v>366</v>
      </c>
      <c r="F4085" t="s">
        <v>346</v>
      </c>
      <c r="G4085">
        <v>61</v>
      </c>
      <c r="H4085" s="304">
        <v>0.37</v>
      </c>
    </row>
    <row r="4086" spans="1:8" x14ac:dyDescent="0.25">
      <c r="A4086" t="s">
        <v>146</v>
      </c>
      <c r="B4086" t="s">
        <v>350</v>
      </c>
      <c r="C4086" t="s">
        <v>48</v>
      </c>
      <c r="D4086" t="s">
        <v>48</v>
      </c>
      <c r="E4086" t="s">
        <v>366</v>
      </c>
      <c r="F4086" t="s">
        <v>347</v>
      </c>
      <c r="G4086">
        <v>61</v>
      </c>
      <c r="H4086" s="304">
        <v>9.6023182550000002E-2</v>
      </c>
    </row>
    <row r="4087" spans="1:8" x14ac:dyDescent="0.25">
      <c r="A4087" t="s">
        <v>146</v>
      </c>
      <c r="B4087" t="s">
        <v>350</v>
      </c>
      <c r="C4087" t="s">
        <v>48</v>
      </c>
      <c r="D4087" t="s">
        <v>48</v>
      </c>
      <c r="E4087" t="s">
        <v>366</v>
      </c>
      <c r="F4087" t="s">
        <v>348</v>
      </c>
      <c r="G4087">
        <v>61</v>
      </c>
      <c r="H4087" s="304">
        <v>7.7179212789999993E-2</v>
      </c>
    </row>
    <row r="4088" spans="1:8" x14ac:dyDescent="0.25">
      <c r="A4088" t="s">
        <v>146</v>
      </c>
      <c r="B4088" t="s">
        <v>354</v>
      </c>
      <c r="C4088" t="s">
        <v>354</v>
      </c>
      <c r="D4088" t="s">
        <v>50</v>
      </c>
      <c r="E4088" t="s">
        <v>366</v>
      </c>
      <c r="F4088" t="s">
        <v>340</v>
      </c>
      <c r="G4088">
        <v>65</v>
      </c>
      <c r="H4088" s="304">
        <v>3.8811020716581464</v>
      </c>
    </row>
    <row r="4089" spans="1:8" x14ac:dyDescent="0.25">
      <c r="A4089" t="s">
        <v>146</v>
      </c>
      <c r="B4089" t="s">
        <v>354</v>
      </c>
      <c r="C4089" t="s">
        <v>354</v>
      </c>
      <c r="D4089" t="s">
        <v>50</v>
      </c>
      <c r="E4089" t="s">
        <v>366</v>
      </c>
      <c r="F4089" t="s">
        <v>341</v>
      </c>
      <c r="G4089">
        <v>65</v>
      </c>
      <c r="H4089" s="304">
        <v>0.548079011</v>
      </c>
    </row>
    <row r="4090" spans="1:8" x14ac:dyDescent="0.25">
      <c r="A4090" t="s">
        <v>146</v>
      </c>
      <c r="B4090" t="s">
        <v>354</v>
      </c>
      <c r="C4090" t="s">
        <v>354</v>
      </c>
      <c r="D4090" t="s">
        <v>50</v>
      </c>
      <c r="E4090" t="s">
        <v>366</v>
      </c>
      <c r="F4090" t="s">
        <v>342</v>
      </c>
      <c r="G4090">
        <v>65</v>
      </c>
      <c r="H4090" s="304">
        <v>0.27547754599999996</v>
      </c>
    </row>
    <row r="4091" spans="1:8" x14ac:dyDescent="0.25">
      <c r="A4091" t="s">
        <v>146</v>
      </c>
      <c r="B4091" t="s">
        <v>354</v>
      </c>
      <c r="C4091" t="s">
        <v>354</v>
      </c>
      <c r="D4091" t="s">
        <v>50</v>
      </c>
      <c r="E4091" t="s">
        <v>366</v>
      </c>
      <c r="F4091" t="s">
        <v>343</v>
      </c>
      <c r="G4091">
        <v>65</v>
      </c>
      <c r="H4091" s="304">
        <v>4.1537035366581465</v>
      </c>
    </row>
    <row r="4092" spans="1:8" x14ac:dyDescent="0.25">
      <c r="A4092" t="s">
        <v>146</v>
      </c>
      <c r="B4092" t="s">
        <v>354</v>
      </c>
      <c r="C4092" t="s">
        <v>354</v>
      </c>
      <c r="D4092" t="s">
        <v>50</v>
      </c>
      <c r="E4092" t="s">
        <v>366</v>
      </c>
      <c r="F4092" t="s">
        <v>344</v>
      </c>
      <c r="G4092">
        <v>65</v>
      </c>
      <c r="H4092" s="304">
        <v>4.1537035366581465</v>
      </c>
    </row>
    <row r="4093" spans="1:8" x14ac:dyDescent="0.25">
      <c r="A4093" t="s">
        <v>146</v>
      </c>
      <c r="B4093" t="s">
        <v>354</v>
      </c>
      <c r="C4093" t="s">
        <v>354</v>
      </c>
      <c r="D4093" t="s">
        <v>50</v>
      </c>
      <c r="E4093" t="s">
        <v>366</v>
      </c>
      <c r="F4093" t="s">
        <v>345</v>
      </c>
      <c r="G4093">
        <v>65</v>
      </c>
      <c r="H4093" s="304">
        <v>4.1537035366581465</v>
      </c>
    </row>
    <row r="4094" spans="1:8" x14ac:dyDescent="0.25">
      <c r="A4094" t="s">
        <v>146</v>
      </c>
      <c r="B4094" t="s">
        <v>354</v>
      </c>
      <c r="C4094" t="s">
        <v>354</v>
      </c>
      <c r="D4094" t="s">
        <v>50</v>
      </c>
      <c r="E4094" t="s">
        <v>366</v>
      </c>
      <c r="F4094" t="s">
        <v>346</v>
      </c>
      <c r="G4094">
        <v>65</v>
      </c>
      <c r="H4094" s="304">
        <v>0.19</v>
      </c>
    </row>
    <row r="4095" spans="1:8" x14ac:dyDescent="0.25">
      <c r="A4095" t="s">
        <v>146</v>
      </c>
      <c r="B4095" t="s">
        <v>354</v>
      </c>
      <c r="C4095" t="s">
        <v>354</v>
      </c>
      <c r="D4095" t="s">
        <v>50</v>
      </c>
      <c r="E4095" t="s">
        <v>366</v>
      </c>
      <c r="F4095" t="s">
        <v>347</v>
      </c>
      <c r="G4095">
        <v>65</v>
      </c>
      <c r="H4095" s="304">
        <v>0.78920367196504781</v>
      </c>
    </row>
    <row r="4096" spans="1:8" x14ac:dyDescent="0.25">
      <c r="A4096" t="s">
        <v>146</v>
      </c>
      <c r="B4096" t="s">
        <v>354</v>
      </c>
      <c r="C4096" t="s">
        <v>354</v>
      </c>
      <c r="D4096" t="s">
        <v>50</v>
      </c>
      <c r="E4096" t="s">
        <v>366</v>
      </c>
      <c r="F4096" t="s">
        <v>348</v>
      </c>
      <c r="G4096">
        <v>65</v>
      </c>
      <c r="H4096" s="304">
        <v>0.78920367196504781</v>
      </c>
    </row>
    <row r="4097" spans="1:8" x14ac:dyDescent="0.25">
      <c r="A4097" t="s">
        <v>146</v>
      </c>
      <c r="B4097" t="s">
        <v>354</v>
      </c>
      <c r="C4097" t="s">
        <v>354</v>
      </c>
      <c r="D4097" t="s">
        <v>51</v>
      </c>
      <c r="E4097" t="s">
        <v>366</v>
      </c>
      <c r="F4097" t="s">
        <v>340</v>
      </c>
      <c r="G4097">
        <v>66</v>
      </c>
      <c r="H4097" s="304">
        <v>0.96895255781463907</v>
      </c>
    </row>
    <row r="4098" spans="1:8" x14ac:dyDescent="0.25">
      <c r="A4098" t="s">
        <v>146</v>
      </c>
      <c r="B4098" t="s">
        <v>354</v>
      </c>
      <c r="C4098" t="s">
        <v>354</v>
      </c>
      <c r="D4098" t="s">
        <v>51</v>
      </c>
      <c r="E4098" t="s">
        <v>366</v>
      </c>
      <c r="F4098" t="s">
        <v>343</v>
      </c>
      <c r="G4098">
        <v>66</v>
      </c>
      <c r="H4098" s="304">
        <v>0.96895255781463907</v>
      </c>
    </row>
    <row r="4099" spans="1:8" x14ac:dyDescent="0.25">
      <c r="A4099" t="s">
        <v>146</v>
      </c>
      <c r="B4099" t="s">
        <v>354</v>
      </c>
      <c r="C4099" t="s">
        <v>354</v>
      </c>
      <c r="D4099" t="s">
        <v>51</v>
      </c>
      <c r="E4099" t="s">
        <v>366</v>
      </c>
      <c r="F4099" t="s">
        <v>344</v>
      </c>
      <c r="G4099">
        <v>66</v>
      </c>
      <c r="H4099" s="304">
        <v>0.64670155598633683</v>
      </c>
    </row>
    <row r="4100" spans="1:8" x14ac:dyDescent="0.25">
      <c r="A4100" t="s">
        <v>146</v>
      </c>
      <c r="B4100" t="s">
        <v>354</v>
      </c>
      <c r="C4100" t="s">
        <v>354</v>
      </c>
      <c r="D4100" t="s">
        <v>51</v>
      </c>
      <c r="E4100" t="s">
        <v>366</v>
      </c>
      <c r="F4100" t="s">
        <v>345</v>
      </c>
      <c r="G4100">
        <v>66</v>
      </c>
      <c r="H4100" s="304">
        <v>0.64670155598633683</v>
      </c>
    </row>
    <row r="4101" spans="1:8" x14ac:dyDescent="0.25">
      <c r="A4101" t="s">
        <v>146</v>
      </c>
      <c r="B4101" t="s">
        <v>354</v>
      </c>
      <c r="C4101" t="s">
        <v>354</v>
      </c>
      <c r="D4101" t="s">
        <v>51</v>
      </c>
      <c r="E4101" t="s">
        <v>366</v>
      </c>
      <c r="F4101" t="s">
        <v>346</v>
      </c>
      <c r="G4101">
        <v>66</v>
      </c>
      <c r="H4101" s="304">
        <v>0.73</v>
      </c>
    </row>
    <row r="4102" spans="1:8" x14ac:dyDescent="0.25">
      <c r="A4102" t="s">
        <v>146</v>
      </c>
      <c r="B4102" t="s">
        <v>354</v>
      </c>
      <c r="C4102" t="s">
        <v>354</v>
      </c>
      <c r="D4102" t="s">
        <v>51</v>
      </c>
      <c r="E4102" t="s">
        <v>366</v>
      </c>
      <c r="F4102" t="s">
        <v>347</v>
      </c>
      <c r="G4102">
        <v>66</v>
      </c>
      <c r="H4102" s="304">
        <v>0.47209213587002585</v>
      </c>
    </row>
    <row r="4103" spans="1:8" x14ac:dyDescent="0.25">
      <c r="A4103" t="s">
        <v>146</v>
      </c>
      <c r="B4103" t="s">
        <v>354</v>
      </c>
      <c r="C4103" t="s">
        <v>354</v>
      </c>
      <c r="D4103" t="s">
        <v>51</v>
      </c>
      <c r="E4103" t="s">
        <v>366</v>
      </c>
      <c r="F4103" t="s">
        <v>348</v>
      </c>
      <c r="G4103">
        <v>66</v>
      </c>
      <c r="H4103" s="304">
        <v>0.47209213587002585</v>
      </c>
    </row>
    <row r="4104" spans="1:8" x14ac:dyDescent="0.25">
      <c r="A4104" t="s">
        <v>146</v>
      </c>
      <c r="B4104" t="s">
        <v>354</v>
      </c>
      <c r="C4104" t="s">
        <v>354</v>
      </c>
      <c r="D4104" t="s">
        <v>52</v>
      </c>
      <c r="E4104" t="s">
        <v>366</v>
      </c>
      <c r="F4104" t="s">
        <v>340</v>
      </c>
      <c r="G4104">
        <v>67</v>
      </c>
      <c r="H4104" s="304">
        <v>3.6185202702552903</v>
      </c>
    </row>
    <row r="4105" spans="1:8" x14ac:dyDescent="0.25">
      <c r="A4105" t="s">
        <v>146</v>
      </c>
      <c r="B4105" t="s">
        <v>354</v>
      </c>
      <c r="C4105" t="s">
        <v>354</v>
      </c>
      <c r="D4105" t="s">
        <v>52</v>
      </c>
      <c r="E4105" t="s">
        <v>366</v>
      </c>
      <c r="F4105" t="s">
        <v>341</v>
      </c>
      <c r="G4105">
        <v>67</v>
      </c>
      <c r="H4105" s="304">
        <v>0.40265746200000002</v>
      </c>
    </row>
    <row r="4106" spans="1:8" x14ac:dyDescent="0.25">
      <c r="A4106" t="s">
        <v>146</v>
      </c>
      <c r="B4106" t="s">
        <v>354</v>
      </c>
      <c r="C4106" t="s">
        <v>354</v>
      </c>
      <c r="D4106" t="s">
        <v>52</v>
      </c>
      <c r="E4106" t="s">
        <v>366</v>
      </c>
      <c r="F4106" t="s">
        <v>342</v>
      </c>
      <c r="G4106">
        <v>67</v>
      </c>
      <c r="H4106" s="304">
        <v>0.24837512199999995</v>
      </c>
    </row>
    <row r="4107" spans="1:8" x14ac:dyDescent="0.25">
      <c r="A4107" t="s">
        <v>146</v>
      </c>
      <c r="B4107" t="s">
        <v>354</v>
      </c>
      <c r="C4107" t="s">
        <v>354</v>
      </c>
      <c r="D4107" t="s">
        <v>52</v>
      </c>
      <c r="E4107" t="s">
        <v>366</v>
      </c>
      <c r="F4107" t="s">
        <v>343</v>
      </c>
      <c r="G4107">
        <v>67</v>
      </c>
      <c r="H4107" s="304">
        <v>3.7728026102552898</v>
      </c>
    </row>
    <row r="4108" spans="1:8" x14ac:dyDescent="0.25">
      <c r="A4108" t="s">
        <v>146</v>
      </c>
      <c r="B4108" t="s">
        <v>354</v>
      </c>
      <c r="C4108" t="s">
        <v>354</v>
      </c>
      <c r="D4108" t="s">
        <v>52</v>
      </c>
      <c r="E4108" t="s">
        <v>366</v>
      </c>
      <c r="F4108" t="s">
        <v>344</v>
      </c>
      <c r="G4108">
        <v>67</v>
      </c>
      <c r="H4108" s="304">
        <v>3.7728026102552898</v>
      </c>
    </row>
    <row r="4109" spans="1:8" x14ac:dyDescent="0.25">
      <c r="A4109" t="s">
        <v>146</v>
      </c>
      <c r="B4109" t="s">
        <v>354</v>
      </c>
      <c r="C4109" t="s">
        <v>354</v>
      </c>
      <c r="D4109" t="s">
        <v>52</v>
      </c>
      <c r="E4109" t="s">
        <v>366</v>
      </c>
      <c r="F4109" t="s">
        <v>345</v>
      </c>
      <c r="G4109">
        <v>67</v>
      </c>
      <c r="H4109" s="304">
        <v>3.3701451482552902</v>
      </c>
    </row>
    <row r="4110" spans="1:8" x14ac:dyDescent="0.25">
      <c r="A4110" t="s">
        <v>146</v>
      </c>
      <c r="B4110" t="s">
        <v>354</v>
      </c>
      <c r="C4110" t="s">
        <v>354</v>
      </c>
      <c r="D4110" t="s">
        <v>52</v>
      </c>
      <c r="E4110" t="s">
        <v>366</v>
      </c>
      <c r="F4110" t="s">
        <v>346</v>
      </c>
      <c r="G4110">
        <v>67</v>
      </c>
      <c r="H4110" t="s">
        <v>53</v>
      </c>
    </row>
    <row r="4111" spans="1:8" x14ac:dyDescent="0.25">
      <c r="A4111" t="s">
        <v>146</v>
      </c>
      <c r="B4111" t="s">
        <v>354</v>
      </c>
      <c r="C4111" t="s">
        <v>354</v>
      </c>
      <c r="D4111" t="s">
        <v>52</v>
      </c>
      <c r="E4111" t="s">
        <v>366</v>
      </c>
      <c r="F4111" t="s">
        <v>347</v>
      </c>
      <c r="G4111">
        <v>67</v>
      </c>
      <c r="H4111" s="304">
        <v>1.119761059216587</v>
      </c>
    </row>
    <row r="4112" spans="1:8" x14ac:dyDescent="0.25">
      <c r="A4112" t="s">
        <v>146</v>
      </c>
      <c r="B4112" t="s">
        <v>354</v>
      </c>
      <c r="C4112" t="s">
        <v>354</v>
      </c>
      <c r="D4112" t="s">
        <v>52</v>
      </c>
      <c r="E4112" t="s">
        <v>366</v>
      </c>
      <c r="F4112" t="s">
        <v>348</v>
      </c>
      <c r="G4112">
        <v>67</v>
      </c>
      <c r="H4112" s="304">
        <v>1.0110435444765871</v>
      </c>
    </row>
    <row r="4113" spans="1:8" x14ac:dyDescent="0.25">
      <c r="A4113" t="s">
        <v>146</v>
      </c>
      <c r="B4113" t="s">
        <v>354</v>
      </c>
      <c r="C4113" t="s">
        <v>354</v>
      </c>
      <c r="D4113" t="s">
        <v>54</v>
      </c>
      <c r="E4113" t="s">
        <v>366</v>
      </c>
      <c r="F4113" t="s">
        <v>340</v>
      </c>
      <c r="G4113">
        <v>68</v>
      </c>
      <c r="H4113" s="304">
        <v>5.6456428801499996</v>
      </c>
    </row>
    <row r="4114" spans="1:8" x14ac:dyDescent="0.25">
      <c r="A4114" t="s">
        <v>146</v>
      </c>
      <c r="B4114" t="s">
        <v>354</v>
      </c>
      <c r="C4114" t="s">
        <v>354</v>
      </c>
      <c r="D4114" t="s">
        <v>54</v>
      </c>
      <c r="E4114" t="s">
        <v>366</v>
      </c>
      <c r="F4114" t="s">
        <v>343</v>
      </c>
      <c r="G4114">
        <v>68</v>
      </c>
      <c r="H4114" s="304">
        <v>5.6456428801499996</v>
      </c>
    </row>
    <row r="4115" spans="1:8" x14ac:dyDescent="0.25">
      <c r="A4115" t="s">
        <v>146</v>
      </c>
      <c r="B4115" t="s">
        <v>354</v>
      </c>
      <c r="C4115" t="s">
        <v>354</v>
      </c>
      <c r="D4115" t="s">
        <v>54</v>
      </c>
      <c r="E4115" t="s">
        <v>366</v>
      </c>
      <c r="F4115" t="s">
        <v>344</v>
      </c>
      <c r="G4115">
        <v>68</v>
      </c>
      <c r="H4115" s="304">
        <v>5.6456428801499996</v>
      </c>
    </row>
    <row r="4116" spans="1:8" x14ac:dyDescent="0.25">
      <c r="A4116" t="s">
        <v>146</v>
      </c>
      <c r="B4116" t="s">
        <v>354</v>
      </c>
      <c r="C4116" t="s">
        <v>354</v>
      </c>
      <c r="D4116" t="s">
        <v>54</v>
      </c>
      <c r="E4116" t="s">
        <v>366</v>
      </c>
      <c r="F4116" t="s">
        <v>345</v>
      </c>
      <c r="G4116">
        <v>68</v>
      </c>
      <c r="H4116" s="304">
        <v>5.6456428801499996</v>
      </c>
    </row>
    <row r="4117" spans="1:8" x14ac:dyDescent="0.25">
      <c r="A4117" t="s">
        <v>146</v>
      </c>
      <c r="B4117" t="s">
        <v>354</v>
      </c>
      <c r="C4117" t="s">
        <v>354</v>
      </c>
      <c r="D4117" t="s">
        <v>54</v>
      </c>
      <c r="E4117" t="s">
        <v>366</v>
      </c>
      <c r="F4117" t="s">
        <v>346</v>
      </c>
      <c r="G4117">
        <v>68</v>
      </c>
      <c r="H4117" s="304">
        <v>5.3999999999999999E-2</v>
      </c>
    </row>
    <row r="4118" spans="1:8" x14ac:dyDescent="0.25">
      <c r="A4118" t="s">
        <v>146</v>
      </c>
      <c r="B4118" t="s">
        <v>354</v>
      </c>
      <c r="C4118" t="s">
        <v>354</v>
      </c>
      <c r="D4118" t="s">
        <v>54</v>
      </c>
      <c r="E4118" t="s">
        <v>366</v>
      </c>
      <c r="F4118" t="s">
        <v>347</v>
      </c>
      <c r="G4118">
        <v>68</v>
      </c>
      <c r="H4118" s="304">
        <v>0.30486471552809996</v>
      </c>
    </row>
    <row r="4119" spans="1:8" x14ac:dyDescent="0.25">
      <c r="A4119" t="s">
        <v>146</v>
      </c>
      <c r="B4119" t="s">
        <v>354</v>
      </c>
      <c r="C4119" t="s">
        <v>354</v>
      </c>
      <c r="D4119" t="s">
        <v>54</v>
      </c>
      <c r="E4119" t="s">
        <v>366</v>
      </c>
      <c r="F4119" t="s">
        <v>348</v>
      </c>
      <c r="G4119">
        <v>68</v>
      </c>
      <c r="H4119" s="304">
        <v>0.30486471552809996</v>
      </c>
    </row>
    <row r="4120" spans="1:8" x14ac:dyDescent="0.25">
      <c r="A4120" t="s">
        <v>146</v>
      </c>
      <c r="B4120" t="s">
        <v>354</v>
      </c>
      <c r="C4120" t="s">
        <v>354</v>
      </c>
      <c r="D4120" t="s">
        <v>55</v>
      </c>
      <c r="E4120" t="s">
        <v>366</v>
      </c>
      <c r="F4120" t="s">
        <v>340</v>
      </c>
      <c r="G4120">
        <v>69</v>
      </c>
      <c r="H4120" s="304">
        <v>7.3183349414428127</v>
      </c>
    </row>
    <row r="4121" spans="1:8" x14ac:dyDescent="0.25">
      <c r="A4121" t="s">
        <v>146</v>
      </c>
      <c r="B4121" t="s">
        <v>354</v>
      </c>
      <c r="C4121" t="s">
        <v>354</v>
      </c>
      <c r="D4121" t="s">
        <v>55</v>
      </c>
      <c r="E4121" t="s">
        <v>366</v>
      </c>
      <c r="F4121" t="s">
        <v>341</v>
      </c>
      <c r="G4121">
        <v>69</v>
      </c>
      <c r="H4121" s="304">
        <v>2.2239675E-2</v>
      </c>
    </row>
    <row r="4122" spans="1:8" x14ac:dyDescent="0.25">
      <c r="A4122" t="s">
        <v>146</v>
      </c>
      <c r="B4122" t="s">
        <v>354</v>
      </c>
      <c r="C4122" t="s">
        <v>354</v>
      </c>
      <c r="D4122" t="s">
        <v>55</v>
      </c>
      <c r="E4122" t="s">
        <v>366</v>
      </c>
      <c r="F4122" t="s">
        <v>342</v>
      </c>
      <c r="G4122">
        <v>69</v>
      </c>
      <c r="H4122" s="304">
        <v>0.13401451800000003</v>
      </c>
    </row>
    <row r="4123" spans="1:8" x14ac:dyDescent="0.25">
      <c r="A4123" t="s">
        <v>146</v>
      </c>
      <c r="B4123" t="s">
        <v>354</v>
      </c>
      <c r="C4123" t="s">
        <v>354</v>
      </c>
      <c r="D4123" t="s">
        <v>55</v>
      </c>
      <c r="E4123" t="s">
        <v>366</v>
      </c>
      <c r="F4123" t="s">
        <v>343</v>
      </c>
      <c r="G4123">
        <v>69</v>
      </c>
      <c r="H4123" s="304">
        <v>7.2065600984428126</v>
      </c>
    </row>
    <row r="4124" spans="1:8" x14ac:dyDescent="0.25">
      <c r="A4124" t="s">
        <v>146</v>
      </c>
      <c r="B4124" t="s">
        <v>354</v>
      </c>
      <c r="C4124" t="s">
        <v>354</v>
      </c>
      <c r="D4124" t="s">
        <v>55</v>
      </c>
      <c r="E4124" t="s">
        <v>366</v>
      </c>
      <c r="F4124" t="s">
        <v>344</v>
      </c>
      <c r="G4124">
        <v>69</v>
      </c>
      <c r="H4124" s="304">
        <v>7.2065600984428126</v>
      </c>
    </row>
    <row r="4125" spans="1:8" x14ac:dyDescent="0.25">
      <c r="A4125" t="s">
        <v>146</v>
      </c>
      <c r="B4125" t="s">
        <v>354</v>
      </c>
      <c r="C4125" t="s">
        <v>354</v>
      </c>
      <c r="D4125" t="s">
        <v>55</v>
      </c>
      <c r="E4125" t="s">
        <v>366</v>
      </c>
      <c r="F4125" t="s">
        <v>345</v>
      </c>
      <c r="G4125">
        <v>69</v>
      </c>
      <c r="H4125" s="304">
        <v>7.2065600984428126</v>
      </c>
    </row>
    <row r="4126" spans="1:8" x14ac:dyDescent="0.25">
      <c r="A4126" t="s">
        <v>146</v>
      </c>
      <c r="B4126" t="s">
        <v>354</v>
      </c>
      <c r="C4126" t="s">
        <v>354</v>
      </c>
      <c r="D4126" t="s">
        <v>55</v>
      </c>
      <c r="E4126" t="s">
        <v>366</v>
      </c>
      <c r="F4126" t="s">
        <v>346</v>
      </c>
      <c r="G4126">
        <v>69</v>
      </c>
      <c r="H4126" s="304">
        <v>0.155</v>
      </c>
    </row>
    <row r="4127" spans="1:8" x14ac:dyDescent="0.25">
      <c r="A4127" t="s">
        <v>146</v>
      </c>
      <c r="B4127" t="s">
        <v>354</v>
      </c>
      <c r="C4127" t="s">
        <v>354</v>
      </c>
      <c r="D4127" t="s">
        <v>55</v>
      </c>
      <c r="E4127" t="s">
        <v>366</v>
      </c>
      <c r="F4127" t="s">
        <v>347</v>
      </c>
      <c r="G4127">
        <v>69</v>
      </c>
      <c r="H4127" s="304">
        <v>1.1170168152586359</v>
      </c>
    </row>
    <row r="4128" spans="1:8" x14ac:dyDescent="0.25">
      <c r="A4128" t="s">
        <v>146</v>
      </c>
      <c r="B4128" t="s">
        <v>354</v>
      </c>
      <c r="C4128" t="s">
        <v>354</v>
      </c>
      <c r="D4128" t="s">
        <v>55</v>
      </c>
      <c r="E4128" t="s">
        <v>366</v>
      </c>
      <c r="F4128" t="s">
        <v>348</v>
      </c>
      <c r="G4128">
        <v>69</v>
      </c>
      <c r="H4128" s="304">
        <v>1.1170168152586359</v>
      </c>
    </row>
    <row r="4129" spans="1:8" x14ac:dyDescent="0.25">
      <c r="A4129" t="s">
        <v>146</v>
      </c>
      <c r="B4129" t="s">
        <v>354</v>
      </c>
      <c r="C4129" t="s">
        <v>354</v>
      </c>
      <c r="D4129" t="s">
        <v>56</v>
      </c>
      <c r="E4129" t="s">
        <v>366</v>
      </c>
      <c r="F4129" t="s">
        <v>340</v>
      </c>
      <c r="G4129">
        <v>70</v>
      </c>
      <c r="H4129" s="304">
        <v>0</v>
      </c>
    </row>
    <row r="4130" spans="1:8" x14ac:dyDescent="0.25">
      <c r="A4130" t="s">
        <v>146</v>
      </c>
      <c r="B4130" t="s">
        <v>354</v>
      </c>
      <c r="C4130" t="s">
        <v>354</v>
      </c>
      <c r="D4130" t="s">
        <v>56</v>
      </c>
      <c r="E4130" t="s">
        <v>366</v>
      </c>
      <c r="F4130" t="s">
        <v>341</v>
      </c>
      <c r="G4130">
        <v>70</v>
      </c>
      <c r="H4130" s="304">
        <v>0.40769656499999996</v>
      </c>
    </row>
    <row r="4131" spans="1:8" x14ac:dyDescent="0.25">
      <c r="A4131" t="s">
        <v>146</v>
      </c>
      <c r="B4131" t="s">
        <v>354</v>
      </c>
      <c r="C4131" t="s">
        <v>354</v>
      </c>
      <c r="D4131" t="s">
        <v>56</v>
      </c>
      <c r="E4131" t="s">
        <v>366</v>
      </c>
      <c r="F4131" t="s">
        <v>342</v>
      </c>
      <c r="G4131">
        <v>70</v>
      </c>
      <c r="H4131" s="304">
        <v>2.0095990999999997E-2</v>
      </c>
    </row>
    <row r="4132" spans="1:8" x14ac:dyDescent="0.25">
      <c r="A4132" t="s">
        <v>146</v>
      </c>
      <c r="B4132" t="s">
        <v>354</v>
      </c>
      <c r="C4132" t="s">
        <v>354</v>
      </c>
      <c r="D4132" t="s">
        <v>56</v>
      </c>
      <c r="E4132" t="s">
        <v>366</v>
      </c>
      <c r="F4132" t="s">
        <v>343</v>
      </c>
      <c r="G4132">
        <v>70</v>
      </c>
      <c r="H4132" s="304">
        <v>0.38760057399999998</v>
      </c>
    </row>
    <row r="4133" spans="1:8" x14ac:dyDescent="0.25">
      <c r="A4133" t="s">
        <v>146</v>
      </c>
      <c r="B4133" t="s">
        <v>354</v>
      </c>
      <c r="C4133" t="s">
        <v>354</v>
      </c>
      <c r="D4133" t="s">
        <v>56</v>
      </c>
      <c r="E4133" t="s">
        <v>366</v>
      </c>
      <c r="F4133" t="s">
        <v>344</v>
      </c>
      <c r="G4133">
        <v>70</v>
      </c>
      <c r="H4133" s="304">
        <v>0.38760057399999998</v>
      </c>
    </row>
    <row r="4134" spans="1:8" x14ac:dyDescent="0.25">
      <c r="A4134" t="s">
        <v>146</v>
      </c>
      <c r="B4134" t="s">
        <v>354</v>
      </c>
      <c r="C4134" t="s">
        <v>354</v>
      </c>
      <c r="D4134" t="s">
        <v>56</v>
      </c>
      <c r="E4134" t="s">
        <v>366</v>
      </c>
      <c r="F4134" t="s">
        <v>345</v>
      </c>
      <c r="G4134">
        <v>70</v>
      </c>
      <c r="H4134" s="304">
        <v>0</v>
      </c>
    </row>
    <row r="4135" spans="1:8" x14ac:dyDescent="0.25">
      <c r="A4135" t="s">
        <v>146</v>
      </c>
      <c r="B4135" t="s">
        <v>354</v>
      </c>
      <c r="C4135" t="s">
        <v>354</v>
      </c>
      <c r="D4135" t="s">
        <v>56</v>
      </c>
      <c r="E4135" t="s">
        <v>366</v>
      </c>
      <c r="F4135" t="s">
        <v>346</v>
      </c>
      <c r="G4135">
        <v>70</v>
      </c>
      <c r="H4135" s="304">
        <v>7.4999999999999997E-2</v>
      </c>
    </row>
    <row r="4136" spans="1:8" x14ac:dyDescent="0.25">
      <c r="A4136" t="s">
        <v>146</v>
      </c>
      <c r="B4136" t="s">
        <v>354</v>
      </c>
      <c r="C4136" t="s">
        <v>354</v>
      </c>
      <c r="D4136" t="s">
        <v>56</v>
      </c>
      <c r="E4136" t="s">
        <v>366</v>
      </c>
      <c r="F4136" t="s">
        <v>347</v>
      </c>
      <c r="G4136">
        <v>70</v>
      </c>
      <c r="H4136" s="304">
        <v>2.9070043049999997E-2</v>
      </c>
    </row>
    <row r="4137" spans="1:8" x14ac:dyDescent="0.25">
      <c r="A4137" t="s">
        <v>146</v>
      </c>
      <c r="B4137" t="s">
        <v>354</v>
      </c>
      <c r="C4137" t="s">
        <v>354</v>
      </c>
      <c r="D4137" t="s">
        <v>56</v>
      </c>
      <c r="E4137" t="s">
        <v>366</v>
      </c>
      <c r="F4137" t="s">
        <v>348</v>
      </c>
      <c r="G4137">
        <v>70</v>
      </c>
      <c r="H4137" s="304">
        <v>0</v>
      </c>
    </row>
    <row r="4138" spans="1:8" x14ac:dyDescent="0.25">
      <c r="A4138" t="s">
        <v>146</v>
      </c>
      <c r="B4138" t="s">
        <v>354</v>
      </c>
      <c r="C4138" t="s">
        <v>354</v>
      </c>
      <c r="D4138" t="s">
        <v>57</v>
      </c>
      <c r="E4138" t="s">
        <v>366</v>
      </c>
      <c r="F4138" t="s">
        <v>340</v>
      </c>
      <c r="G4138">
        <v>71</v>
      </c>
      <c r="H4138" s="304">
        <v>6.3581124608600001</v>
      </c>
    </row>
    <row r="4139" spans="1:8" x14ac:dyDescent="0.25">
      <c r="A4139" t="s">
        <v>146</v>
      </c>
      <c r="B4139" t="s">
        <v>354</v>
      </c>
      <c r="C4139" t="s">
        <v>354</v>
      </c>
      <c r="D4139" t="s">
        <v>57</v>
      </c>
      <c r="E4139" t="s">
        <v>366</v>
      </c>
      <c r="F4139" t="s">
        <v>341</v>
      </c>
      <c r="G4139">
        <v>71</v>
      </c>
      <c r="H4139" s="304">
        <v>0.73687885600000003</v>
      </c>
    </row>
    <row r="4140" spans="1:8" x14ac:dyDescent="0.25">
      <c r="A4140" t="s">
        <v>146</v>
      </c>
      <c r="B4140" t="s">
        <v>354</v>
      </c>
      <c r="C4140" t="s">
        <v>354</v>
      </c>
      <c r="D4140" t="s">
        <v>57</v>
      </c>
      <c r="E4140" t="s">
        <v>366</v>
      </c>
      <c r="F4140" t="s">
        <v>342</v>
      </c>
      <c r="G4140">
        <v>71</v>
      </c>
      <c r="H4140" s="304">
        <v>0.21340665600000003</v>
      </c>
    </row>
    <row r="4141" spans="1:8" x14ac:dyDescent="0.25">
      <c r="A4141" t="s">
        <v>146</v>
      </c>
      <c r="B4141" t="s">
        <v>354</v>
      </c>
      <c r="C4141" t="s">
        <v>354</v>
      </c>
      <c r="D4141" t="s">
        <v>57</v>
      </c>
      <c r="E4141" t="s">
        <v>366</v>
      </c>
      <c r="F4141" t="s">
        <v>343</v>
      </c>
      <c r="G4141">
        <v>71</v>
      </c>
      <c r="H4141" s="304">
        <v>6.8815846608599998</v>
      </c>
    </row>
    <row r="4142" spans="1:8" x14ac:dyDescent="0.25">
      <c r="A4142" t="s">
        <v>146</v>
      </c>
      <c r="B4142" t="s">
        <v>354</v>
      </c>
      <c r="C4142" t="s">
        <v>354</v>
      </c>
      <c r="D4142" t="s">
        <v>57</v>
      </c>
      <c r="E4142" t="s">
        <v>366</v>
      </c>
      <c r="F4142" t="s">
        <v>344</v>
      </c>
      <c r="G4142">
        <v>71</v>
      </c>
      <c r="H4142" s="304">
        <v>6.8815846608599998</v>
      </c>
    </row>
    <row r="4143" spans="1:8" x14ac:dyDescent="0.25">
      <c r="A4143" t="s">
        <v>146</v>
      </c>
      <c r="B4143" t="s">
        <v>354</v>
      </c>
      <c r="C4143" t="s">
        <v>354</v>
      </c>
      <c r="D4143" t="s">
        <v>57</v>
      </c>
      <c r="E4143" t="s">
        <v>366</v>
      </c>
      <c r="F4143" t="s">
        <v>345</v>
      </c>
      <c r="G4143">
        <v>71</v>
      </c>
      <c r="H4143" s="304">
        <v>6.1447058048599992</v>
      </c>
    </row>
    <row r="4144" spans="1:8" x14ac:dyDescent="0.25">
      <c r="A4144" t="s">
        <v>146</v>
      </c>
      <c r="B4144" t="s">
        <v>354</v>
      </c>
      <c r="C4144" t="s">
        <v>354</v>
      </c>
      <c r="D4144" t="s">
        <v>57</v>
      </c>
      <c r="E4144" t="s">
        <v>366</v>
      </c>
      <c r="F4144" t="s">
        <v>346</v>
      </c>
      <c r="G4144">
        <v>71</v>
      </c>
      <c r="H4144" s="304">
        <v>7.9000000000000001E-2</v>
      </c>
    </row>
    <row r="4145" spans="1:8" x14ac:dyDescent="0.25">
      <c r="A4145" t="s">
        <v>146</v>
      </c>
      <c r="B4145" t="s">
        <v>354</v>
      </c>
      <c r="C4145" t="s">
        <v>354</v>
      </c>
      <c r="D4145" t="s">
        <v>57</v>
      </c>
      <c r="E4145" t="s">
        <v>366</v>
      </c>
      <c r="F4145" t="s">
        <v>347</v>
      </c>
      <c r="G4145">
        <v>71</v>
      </c>
      <c r="H4145" s="304">
        <v>0.54364518820793994</v>
      </c>
    </row>
    <row r="4146" spans="1:8" x14ac:dyDescent="0.25">
      <c r="A4146" t="s">
        <v>146</v>
      </c>
      <c r="B4146" t="s">
        <v>354</v>
      </c>
      <c r="C4146" t="s">
        <v>354</v>
      </c>
      <c r="D4146" t="s">
        <v>57</v>
      </c>
      <c r="E4146" t="s">
        <v>366</v>
      </c>
      <c r="F4146" t="s">
        <v>348</v>
      </c>
      <c r="G4146">
        <v>71</v>
      </c>
      <c r="H4146" s="304">
        <v>0.48543175858393994</v>
      </c>
    </row>
    <row r="4147" spans="1:8" x14ac:dyDescent="0.25">
      <c r="A4147" t="s">
        <v>146</v>
      </c>
      <c r="B4147" t="s">
        <v>354</v>
      </c>
      <c r="C4147" t="s">
        <v>354</v>
      </c>
      <c r="D4147" t="s">
        <v>58</v>
      </c>
      <c r="E4147" t="s">
        <v>366</v>
      </c>
      <c r="F4147" t="s">
        <v>340</v>
      </c>
      <c r="G4147">
        <v>72</v>
      </c>
      <c r="H4147" s="304">
        <v>3.1790562304300001</v>
      </c>
    </row>
    <row r="4148" spans="1:8" x14ac:dyDescent="0.25">
      <c r="A4148" t="s">
        <v>146</v>
      </c>
      <c r="B4148" t="s">
        <v>354</v>
      </c>
      <c r="C4148" t="s">
        <v>354</v>
      </c>
      <c r="D4148" t="s">
        <v>58</v>
      </c>
      <c r="E4148" t="s">
        <v>366</v>
      </c>
      <c r="F4148" t="s">
        <v>341</v>
      </c>
      <c r="G4148">
        <v>72</v>
      </c>
      <c r="H4148" s="304">
        <v>1.480438396</v>
      </c>
    </row>
    <row r="4149" spans="1:8" x14ac:dyDescent="0.25">
      <c r="A4149" t="s">
        <v>146</v>
      </c>
      <c r="B4149" t="s">
        <v>354</v>
      </c>
      <c r="C4149" t="s">
        <v>354</v>
      </c>
      <c r="D4149" t="s">
        <v>58</v>
      </c>
      <c r="E4149" t="s">
        <v>366</v>
      </c>
      <c r="F4149" t="s">
        <v>342</v>
      </c>
      <c r="G4149">
        <v>72</v>
      </c>
      <c r="H4149" s="304">
        <v>0.16380010999999997</v>
      </c>
    </row>
    <row r="4150" spans="1:8" x14ac:dyDescent="0.25">
      <c r="A4150" t="s">
        <v>146</v>
      </c>
      <c r="B4150" t="s">
        <v>354</v>
      </c>
      <c r="C4150" t="s">
        <v>354</v>
      </c>
      <c r="D4150" t="s">
        <v>58</v>
      </c>
      <c r="E4150" t="s">
        <v>366</v>
      </c>
      <c r="F4150" t="s">
        <v>343</v>
      </c>
      <c r="G4150">
        <v>72</v>
      </c>
      <c r="H4150" s="304">
        <v>4.4956945164299995</v>
      </c>
    </row>
    <row r="4151" spans="1:8" x14ac:dyDescent="0.25">
      <c r="A4151" t="s">
        <v>146</v>
      </c>
      <c r="B4151" t="s">
        <v>354</v>
      </c>
      <c r="C4151" t="s">
        <v>354</v>
      </c>
      <c r="D4151" t="s">
        <v>58</v>
      </c>
      <c r="E4151" t="s">
        <v>366</v>
      </c>
      <c r="F4151" t="s">
        <v>344</v>
      </c>
      <c r="G4151">
        <v>72</v>
      </c>
      <c r="H4151" s="304">
        <v>1.4386222452575999</v>
      </c>
    </row>
    <row r="4152" spans="1:8" x14ac:dyDescent="0.25">
      <c r="A4152" t="s">
        <v>146</v>
      </c>
      <c r="B4152" t="s">
        <v>354</v>
      </c>
      <c r="C4152" t="s">
        <v>354</v>
      </c>
      <c r="D4152" t="s">
        <v>58</v>
      </c>
      <c r="E4152" t="s">
        <v>366</v>
      </c>
      <c r="F4152" t="s">
        <v>345</v>
      </c>
      <c r="G4152">
        <v>72</v>
      </c>
      <c r="H4152" s="304">
        <v>1.4386222452575999</v>
      </c>
    </row>
    <row r="4153" spans="1:8" ht="60" x14ac:dyDescent="0.25">
      <c r="A4153" t="s">
        <v>146</v>
      </c>
      <c r="B4153" t="s">
        <v>354</v>
      </c>
      <c r="C4153" t="s">
        <v>354</v>
      </c>
      <c r="D4153" t="s">
        <v>58</v>
      </c>
      <c r="E4153" t="s">
        <v>366</v>
      </c>
      <c r="F4153" t="s">
        <v>346</v>
      </c>
      <c r="G4153">
        <v>72</v>
      </c>
      <c r="H4153" s="305" t="s">
        <v>95</v>
      </c>
    </row>
    <row r="4154" spans="1:8" x14ac:dyDescent="0.25">
      <c r="A4154" t="s">
        <v>146</v>
      </c>
      <c r="B4154" t="s">
        <v>354</v>
      </c>
      <c r="C4154" t="s">
        <v>354</v>
      </c>
      <c r="D4154" t="s">
        <v>58</v>
      </c>
      <c r="E4154" t="s">
        <v>366</v>
      </c>
      <c r="F4154" t="s">
        <v>347</v>
      </c>
      <c r="G4154">
        <v>72</v>
      </c>
      <c r="H4154" s="304">
        <v>0.15393258024256318</v>
      </c>
    </row>
    <row r="4155" spans="1:8" x14ac:dyDescent="0.25">
      <c r="A4155" t="s">
        <v>146</v>
      </c>
      <c r="B4155" t="s">
        <v>354</v>
      </c>
      <c r="C4155" t="s">
        <v>354</v>
      </c>
      <c r="D4155" t="s">
        <v>58</v>
      </c>
      <c r="E4155" t="s">
        <v>366</v>
      </c>
      <c r="F4155" t="s">
        <v>348</v>
      </c>
      <c r="G4155">
        <v>72</v>
      </c>
      <c r="H4155" s="304">
        <v>0.15393258024256318</v>
      </c>
    </row>
    <row r="4156" spans="1:8" x14ac:dyDescent="0.25">
      <c r="A4156" t="s">
        <v>201</v>
      </c>
      <c r="B4156" t="s">
        <v>201</v>
      </c>
      <c r="C4156" t="s">
        <v>201</v>
      </c>
      <c r="D4156" t="s">
        <v>96</v>
      </c>
      <c r="E4156" t="s">
        <v>366</v>
      </c>
      <c r="F4156" t="s">
        <v>340</v>
      </c>
      <c r="G4156">
        <v>76</v>
      </c>
      <c r="H4156" s="304">
        <v>0.39200000000000002</v>
      </c>
    </row>
    <row r="4157" spans="1:8" x14ac:dyDescent="0.25">
      <c r="A4157" t="s">
        <v>201</v>
      </c>
      <c r="B4157" t="s">
        <v>201</v>
      </c>
      <c r="C4157" t="s">
        <v>201</v>
      </c>
      <c r="D4157" t="s">
        <v>96</v>
      </c>
      <c r="E4157" t="s">
        <v>366</v>
      </c>
      <c r="F4157" t="s">
        <v>341</v>
      </c>
      <c r="G4157">
        <v>76</v>
      </c>
      <c r="H4157" s="304">
        <v>0.31036299599999995</v>
      </c>
    </row>
    <row r="4158" spans="1:8" x14ac:dyDescent="0.25">
      <c r="A4158" t="s">
        <v>201</v>
      </c>
      <c r="B4158" t="s">
        <v>201</v>
      </c>
      <c r="C4158" t="s">
        <v>201</v>
      </c>
      <c r="D4158" t="s">
        <v>96</v>
      </c>
      <c r="E4158" t="s">
        <v>366</v>
      </c>
      <c r="F4158" t="s">
        <v>342</v>
      </c>
      <c r="G4158">
        <v>76</v>
      </c>
      <c r="H4158" s="304">
        <v>0.23805163500000004</v>
      </c>
    </row>
    <row r="4159" spans="1:8" x14ac:dyDescent="0.25">
      <c r="A4159" t="s">
        <v>201</v>
      </c>
      <c r="B4159" t="s">
        <v>201</v>
      </c>
      <c r="C4159" t="s">
        <v>201</v>
      </c>
      <c r="D4159" t="s">
        <v>96</v>
      </c>
      <c r="E4159" t="s">
        <v>366</v>
      </c>
      <c r="F4159" t="s">
        <v>343</v>
      </c>
      <c r="G4159">
        <v>76</v>
      </c>
      <c r="H4159" s="304">
        <v>0.46431136099999992</v>
      </c>
    </row>
    <row r="4160" spans="1:8" x14ac:dyDescent="0.25">
      <c r="A4160" t="s">
        <v>201</v>
      </c>
      <c r="B4160" t="s">
        <v>201</v>
      </c>
      <c r="C4160" t="s">
        <v>201</v>
      </c>
      <c r="D4160" t="s">
        <v>96</v>
      </c>
      <c r="E4160" t="s">
        <v>366</v>
      </c>
      <c r="F4160" t="s">
        <v>344</v>
      </c>
      <c r="G4160">
        <v>76</v>
      </c>
      <c r="H4160" s="304">
        <v>0.46431136099999992</v>
      </c>
    </row>
    <row r="4161" spans="1:8" x14ac:dyDescent="0.25">
      <c r="A4161" t="s">
        <v>201</v>
      </c>
      <c r="B4161" t="s">
        <v>201</v>
      </c>
      <c r="C4161" t="s">
        <v>201</v>
      </c>
      <c r="D4161" t="s">
        <v>96</v>
      </c>
      <c r="E4161" t="s">
        <v>366</v>
      </c>
      <c r="F4161" t="s">
        <v>345</v>
      </c>
      <c r="G4161">
        <v>76</v>
      </c>
      <c r="H4161" s="304">
        <v>0.39200000000000002</v>
      </c>
    </row>
    <row r="4162" spans="1:8" x14ac:dyDescent="0.25">
      <c r="A4162" t="s">
        <v>201</v>
      </c>
      <c r="B4162" t="s">
        <v>201</v>
      </c>
      <c r="C4162" t="s">
        <v>201</v>
      </c>
      <c r="D4162" t="s">
        <v>96</v>
      </c>
      <c r="E4162" t="s">
        <v>366</v>
      </c>
      <c r="F4162" t="s">
        <v>346</v>
      </c>
      <c r="G4162">
        <v>76</v>
      </c>
      <c r="H4162" s="304">
        <v>0.65</v>
      </c>
    </row>
    <row r="4163" spans="1:8" x14ac:dyDescent="0.25">
      <c r="A4163" t="s">
        <v>201</v>
      </c>
      <c r="B4163" t="s">
        <v>201</v>
      </c>
      <c r="C4163" t="s">
        <v>201</v>
      </c>
      <c r="D4163" t="s">
        <v>96</v>
      </c>
      <c r="E4163" t="s">
        <v>366</v>
      </c>
      <c r="F4163" t="s">
        <v>347</v>
      </c>
      <c r="G4163">
        <v>76</v>
      </c>
      <c r="H4163" s="304">
        <v>0.30180238464999998</v>
      </c>
    </row>
    <row r="4164" spans="1:8" x14ac:dyDescent="0.25">
      <c r="A4164" t="s">
        <v>201</v>
      </c>
      <c r="B4164" t="s">
        <v>201</v>
      </c>
      <c r="C4164" t="s">
        <v>201</v>
      </c>
      <c r="D4164" t="s">
        <v>96</v>
      </c>
      <c r="E4164" t="s">
        <v>366</v>
      </c>
      <c r="F4164" t="s">
        <v>348</v>
      </c>
      <c r="G4164">
        <v>76</v>
      </c>
      <c r="H4164" s="304">
        <v>0.25480000000000003</v>
      </c>
    </row>
    <row r="4165" spans="1:8" x14ac:dyDescent="0.25">
      <c r="A4165" t="s">
        <v>201</v>
      </c>
      <c r="B4165" t="s">
        <v>201</v>
      </c>
      <c r="C4165" t="s">
        <v>201</v>
      </c>
      <c r="D4165" t="s">
        <v>97</v>
      </c>
      <c r="E4165" t="s">
        <v>366</v>
      </c>
      <c r="F4165" t="s">
        <v>340</v>
      </c>
      <c r="G4165">
        <v>77</v>
      </c>
      <c r="H4165" s="304">
        <v>1.8559000000000001</v>
      </c>
    </row>
    <row r="4166" spans="1:8" x14ac:dyDescent="0.25">
      <c r="A4166" t="s">
        <v>201</v>
      </c>
      <c r="B4166" t="s">
        <v>201</v>
      </c>
      <c r="C4166" t="s">
        <v>201</v>
      </c>
      <c r="D4166" t="s">
        <v>97</v>
      </c>
      <c r="E4166" t="s">
        <v>366</v>
      </c>
      <c r="F4166" t="s">
        <v>341</v>
      </c>
      <c r="G4166">
        <v>77</v>
      </c>
      <c r="H4166" s="304">
        <v>0.170425138</v>
      </c>
    </row>
    <row r="4167" spans="1:8" x14ac:dyDescent="0.25">
      <c r="A4167" t="s">
        <v>201</v>
      </c>
      <c r="B4167" t="s">
        <v>201</v>
      </c>
      <c r="C4167" t="s">
        <v>201</v>
      </c>
      <c r="D4167" t="s">
        <v>97</v>
      </c>
      <c r="E4167" t="s">
        <v>366</v>
      </c>
      <c r="F4167" t="s">
        <v>342</v>
      </c>
      <c r="G4167">
        <v>77</v>
      </c>
      <c r="H4167" s="304">
        <v>0.61459251500000001</v>
      </c>
    </row>
    <row r="4168" spans="1:8" x14ac:dyDescent="0.25">
      <c r="A4168" t="s">
        <v>201</v>
      </c>
      <c r="B4168" t="s">
        <v>201</v>
      </c>
      <c r="C4168" t="s">
        <v>201</v>
      </c>
      <c r="D4168" t="s">
        <v>97</v>
      </c>
      <c r="E4168" t="s">
        <v>366</v>
      </c>
      <c r="F4168" t="s">
        <v>343</v>
      </c>
      <c r="G4168">
        <v>77</v>
      </c>
      <c r="H4168" s="304">
        <v>1.4117326230000002</v>
      </c>
    </row>
    <row r="4169" spans="1:8" x14ac:dyDescent="0.25">
      <c r="A4169" t="s">
        <v>201</v>
      </c>
      <c r="B4169" t="s">
        <v>201</v>
      </c>
      <c r="C4169" t="s">
        <v>201</v>
      </c>
      <c r="D4169" t="s">
        <v>97</v>
      </c>
      <c r="E4169" t="s">
        <v>366</v>
      </c>
      <c r="F4169" t="s">
        <v>344</v>
      </c>
      <c r="G4169">
        <v>77</v>
      </c>
      <c r="H4169" s="304">
        <v>0.9</v>
      </c>
    </row>
    <row r="4170" spans="1:8" x14ac:dyDescent="0.25">
      <c r="A4170" t="s">
        <v>201</v>
      </c>
      <c r="B4170" t="s">
        <v>201</v>
      </c>
      <c r="C4170" t="s">
        <v>201</v>
      </c>
      <c r="D4170" t="s">
        <v>97</v>
      </c>
      <c r="E4170" t="s">
        <v>366</v>
      </c>
      <c r="F4170" t="s">
        <v>345</v>
      </c>
      <c r="G4170">
        <v>77</v>
      </c>
      <c r="H4170" s="304">
        <v>0.9</v>
      </c>
    </row>
    <row r="4171" spans="1:8" x14ac:dyDescent="0.25">
      <c r="A4171" t="s">
        <v>201</v>
      </c>
      <c r="B4171" t="s">
        <v>201</v>
      </c>
      <c r="C4171" t="s">
        <v>201</v>
      </c>
      <c r="D4171" t="s">
        <v>97</v>
      </c>
      <c r="E4171" t="s">
        <v>366</v>
      </c>
      <c r="F4171" t="s">
        <v>346</v>
      </c>
      <c r="G4171">
        <v>77</v>
      </c>
      <c r="H4171" s="304">
        <v>0.125</v>
      </c>
    </row>
    <row r="4172" spans="1:8" x14ac:dyDescent="0.25">
      <c r="A4172" t="s">
        <v>201</v>
      </c>
      <c r="B4172" t="s">
        <v>201</v>
      </c>
      <c r="C4172" t="s">
        <v>201</v>
      </c>
      <c r="D4172" t="s">
        <v>97</v>
      </c>
      <c r="E4172" t="s">
        <v>366</v>
      </c>
      <c r="F4172" t="s">
        <v>347</v>
      </c>
      <c r="G4172">
        <v>77</v>
      </c>
      <c r="H4172" s="304">
        <v>0.1125</v>
      </c>
    </row>
    <row r="4173" spans="1:8" x14ac:dyDescent="0.25">
      <c r="A4173" t="s">
        <v>201</v>
      </c>
      <c r="B4173" t="s">
        <v>201</v>
      </c>
      <c r="C4173" t="s">
        <v>201</v>
      </c>
      <c r="D4173" t="s">
        <v>97</v>
      </c>
      <c r="E4173" t="s">
        <v>366</v>
      </c>
      <c r="F4173" t="s">
        <v>348</v>
      </c>
      <c r="G4173">
        <v>77</v>
      </c>
      <c r="H4173" s="304">
        <v>0.1125</v>
      </c>
    </row>
    <row r="4174" spans="1:8" x14ac:dyDescent="0.25">
      <c r="A4174" t="s">
        <v>201</v>
      </c>
      <c r="B4174" t="s">
        <v>201</v>
      </c>
      <c r="C4174" t="s">
        <v>201</v>
      </c>
      <c r="D4174" t="s">
        <v>98</v>
      </c>
      <c r="E4174" t="s">
        <v>366</v>
      </c>
      <c r="F4174" t="s">
        <v>340</v>
      </c>
      <c r="G4174">
        <v>78</v>
      </c>
      <c r="H4174" s="304">
        <v>1.201675</v>
      </c>
    </row>
    <row r="4175" spans="1:8" x14ac:dyDescent="0.25">
      <c r="A4175" t="s">
        <v>201</v>
      </c>
      <c r="B4175" t="s">
        <v>201</v>
      </c>
      <c r="C4175" t="s">
        <v>201</v>
      </c>
      <c r="D4175" t="s">
        <v>98</v>
      </c>
      <c r="E4175" t="s">
        <v>366</v>
      </c>
      <c r="F4175" t="s">
        <v>341</v>
      </c>
      <c r="G4175">
        <v>78</v>
      </c>
      <c r="H4175" s="304">
        <v>4.1950808999999999E-2</v>
      </c>
    </row>
    <row r="4176" spans="1:8" x14ac:dyDescent="0.25">
      <c r="A4176" t="s">
        <v>201</v>
      </c>
      <c r="B4176" t="s">
        <v>201</v>
      </c>
      <c r="C4176" t="s">
        <v>201</v>
      </c>
      <c r="D4176" t="s">
        <v>98</v>
      </c>
      <c r="E4176" t="s">
        <v>366</v>
      </c>
      <c r="F4176" t="s">
        <v>342</v>
      </c>
      <c r="G4176">
        <v>78</v>
      </c>
      <c r="H4176" s="304">
        <v>0.55656760299999997</v>
      </c>
    </row>
    <row r="4177" spans="1:8" x14ac:dyDescent="0.25">
      <c r="A4177" t="s">
        <v>201</v>
      </c>
      <c r="B4177" t="s">
        <v>201</v>
      </c>
      <c r="C4177" t="s">
        <v>201</v>
      </c>
      <c r="D4177" t="s">
        <v>98</v>
      </c>
      <c r="E4177" t="s">
        <v>366</v>
      </c>
      <c r="F4177" t="s">
        <v>343</v>
      </c>
      <c r="G4177">
        <v>78</v>
      </c>
      <c r="H4177" s="304">
        <v>0.68705820600000012</v>
      </c>
    </row>
    <row r="4178" spans="1:8" x14ac:dyDescent="0.25">
      <c r="A4178" t="s">
        <v>201</v>
      </c>
      <c r="B4178" t="s">
        <v>201</v>
      </c>
      <c r="C4178" t="s">
        <v>201</v>
      </c>
      <c r="D4178" t="s">
        <v>98</v>
      </c>
      <c r="E4178" t="s">
        <v>366</v>
      </c>
      <c r="F4178" t="s">
        <v>344</v>
      </c>
      <c r="G4178">
        <v>78</v>
      </c>
      <c r="H4178" s="304">
        <v>0.17</v>
      </c>
    </row>
    <row r="4179" spans="1:8" x14ac:dyDescent="0.25">
      <c r="A4179" t="s">
        <v>201</v>
      </c>
      <c r="B4179" t="s">
        <v>201</v>
      </c>
      <c r="C4179" t="s">
        <v>201</v>
      </c>
      <c r="D4179" t="s">
        <v>98</v>
      </c>
      <c r="E4179" t="s">
        <v>366</v>
      </c>
      <c r="F4179" t="s">
        <v>345</v>
      </c>
      <c r="G4179">
        <v>78</v>
      </c>
      <c r="H4179" s="304">
        <v>0.17</v>
      </c>
    </row>
    <row r="4180" spans="1:8" x14ac:dyDescent="0.25">
      <c r="A4180" t="s">
        <v>201</v>
      </c>
      <c r="B4180" t="s">
        <v>201</v>
      </c>
      <c r="C4180" t="s">
        <v>201</v>
      </c>
      <c r="D4180" t="s">
        <v>98</v>
      </c>
      <c r="E4180" t="s">
        <v>366</v>
      </c>
      <c r="F4180" t="s">
        <v>346</v>
      </c>
      <c r="G4180">
        <v>78</v>
      </c>
      <c r="H4180" s="304">
        <v>0.34</v>
      </c>
    </row>
    <row r="4181" spans="1:8" x14ac:dyDescent="0.25">
      <c r="A4181" t="s">
        <v>201</v>
      </c>
      <c r="B4181" t="s">
        <v>201</v>
      </c>
      <c r="C4181" t="s">
        <v>201</v>
      </c>
      <c r="D4181" t="s">
        <v>98</v>
      </c>
      <c r="E4181" t="s">
        <v>366</v>
      </c>
      <c r="F4181" t="s">
        <v>347</v>
      </c>
      <c r="G4181">
        <v>78</v>
      </c>
      <c r="H4181" s="304">
        <v>5.7800000000000011E-2</v>
      </c>
    </row>
    <row r="4182" spans="1:8" x14ac:dyDescent="0.25">
      <c r="A4182" t="s">
        <v>201</v>
      </c>
      <c r="B4182" t="s">
        <v>201</v>
      </c>
      <c r="C4182" t="s">
        <v>201</v>
      </c>
      <c r="D4182" t="s">
        <v>98</v>
      </c>
      <c r="E4182" t="s">
        <v>366</v>
      </c>
      <c r="F4182" t="s">
        <v>348</v>
      </c>
      <c r="G4182">
        <v>78</v>
      </c>
      <c r="H4182" s="304">
        <v>5.7800000000000011E-2</v>
      </c>
    </row>
    <row r="4183" spans="1:8" x14ac:dyDescent="0.25">
      <c r="A4183" t="s">
        <v>201</v>
      </c>
      <c r="B4183" t="s">
        <v>201</v>
      </c>
      <c r="C4183" t="s">
        <v>201</v>
      </c>
      <c r="D4183" t="s">
        <v>99</v>
      </c>
      <c r="E4183" t="s">
        <v>366</v>
      </c>
      <c r="F4183" t="s">
        <v>340</v>
      </c>
      <c r="G4183">
        <v>79</v>
      </c>
      <c r="H4183" s="304">
        <v>2.5931287954173809</v>
      </c>
    </row>
    <row r="4184" spans="1:8" x14ac:dyDescent="0.25">
      <c r="A4184" t="s">
        <v>201</v>
      </c>
      <c r="B4184" t="s">
        <v>201</v>
      </c>
      <c r="C4184" t="s">
        <v>201</v>
      </c>
      <c r="D4184" t="s">
        <v>99</v>
      </c>
      <c r="E4184" t="s">
        <v>366</v>
      </c>
      <c r="F4184" t="s">
        <v>341</v>
      </c>
      <c r="G4184">
        <v>79</v>
      </c>
      <c r="H4184" s="304">
        <v>0.125336471</v>
      </c>
    </row>
    <row r="4185" spans="1:8" x14ac:dyDescent="0.25">
      <c r="A4185" t="s">
        <v>201</v>
      </c>
      <c r="B4185" t="s">
        <v>201</v>
      </c>
      <c r="C4185" t="s">
        <v>201</v>
      </c>
      <c r="D4185" t="s">
        <v>99</v>
      </c>
      <c r="E4185" t="s">
        <v>366</v>
      </c>
      <c r="F4185" t="s">
        <v>342</v>
      </c>
      <c r="G4185">
        <v>79</v>
      </c>
      <c r="H4185" s="304">
        <v>0.67696850800000008</v>
      </c>
    </row>
    <row r="4186" spans="1:8" x14ac:dyDescent="0.25">
      <c r="A4186" t="s">
        <v>201</v>
      </c>
      <c r="B4186" t="s">
        <v>201</v>
      </c>
      <c r="C4186" t="s">
        <v>201</v>
      </c>
      <c r="D4186" t="s">
        <v>99</v>
      </c>
      <c r="E4186" t="s">
        <v>366</v>
      </c>
      <c r="F4186" t="s">
        <v>343</v>
      </c>
      <c r="G4186">
        <v>79</v>
      </c>
      <c r="H4186" s="304">
        <v>2.412374076455424</v>
      </c>
    </row>
    <row r="4187" spans="1:8" x14ac:dyDescent="0.25">
      <c r="A4187" t="s">
        <v>201</v>
      </c>
      <c r="B4187" t="s">
        <v>201</v>
      </c>
      <c r="C4187" t="s">
        <v>201</v>
      </c>
      <c r="D4187" t="s">
        <v>99</v>
      </c>
      <c r="E4187" t="s">
        <v>366</v>
      </c>
      <c r="F4187" t="s">
        <v>344</v>
      </c>
      <c r="G4187">
        <v>79</v>
      </c>
      <c r="H4187" s="304">
        <v>1.8868686258509157</v>
      </c>
    </row>
    <row r="4188" spans="1:8" x14ac:dyDescent="0.25">
      <c r="A4188" t="s">
        <v>201</v>
      </c>
      <c r="B4188" t="s">
        <v>201</v>
      </c>
      <c r="C4188" t="s">
        <v>201</v>
      </c>
      <c r="D4188" t="s">
        <v>99</v>
      </c>
      <c r="E4188" t="s">
        <v>366</v>
      </c>
      <c r="F4188" t="s">
        <v>345</v>
      </c>
      <c r="G4188">
        <v>79</v>
      </c>
      <c r="H4188" s="304">
        <v>1.7615321258509158</v>
      </c>
    </row>
    <row r="4189" spans="1:8" x14ac:dyDescent="0.25">
      <c r="A4189" t="s">
        <v>201</v>
      </c>
      <c r="B4189" t="s">
        <v>201</v>
      </c>
      <c r="C4189" t="s">
        <v>201</v>
      </c>
      <c r="D4189" t="s">
        <v>99</v>
      </c>
      <c r="E4189" t="s">
        <v>366</v>
      </c>
      <c r="F4189" t="s">
        <v>346</v>
      </c>
      <c r="G4189">
        <v>79</v>
      </c>
      <c r="H4189" s="304">
        <v>0.623</v>
      </c>
    </row>
    <row r="4190" spans="1:8" x14ac:dyDescent="0.25">
      <c r="A4190" t="s">
        <v>201</v>
      </c>
      <c r="B4190" t="s">
        <v>201</v>
      </c>
      <c r="C4190" t="s">
        <v>201</v>
      </c>
      <c r="D4190" t="s">
        <v>99</v>
      </c>
      <c r="E4190" t="s">
        <v>366</v>
      </c>
      <c r="F4190" t="s">
        <v>347</v>
      </c>
      <c r="G4190">
        <v>79</v>
      </c>
      <c r="H4190" s="304">
        <v>1.1755191539051204</v>
      </c>
    </row>
    <row r="4191" spans="1:8" x14ac:dyDescent="0.25">
      <c r="A4191" t="s">
        <v>201</v>
      </c>
      <c r="B4191" t="s">
        <v>201</v>
      </c>
      <c r="C4191" t="s">
        <v>201</v>
      </c>
      <c r="D4191" t="s">
        <v>99</v>
      </c>
      <c r="E4191" t="s">
        <v>366</v>
      </c>
      <c r="F4191" t="s">
        <v>348</v>
      </c>
      <c r="G4191">
        <v>79</v>
      </c>
      <c r="H4191" s="304">
        <v>1.0974345144051205</v>
      </c>
    </row>
    <row r="4192" spans="1:8" x14ac:dyDescent="0.25">
      <c r="A4192" t="s">
        <v>201</v>
      </c>
      <c r="B4192" t="s">
        <v>201</v>
      </c>
      <c r="C4192" t="s">
        <v>201</v>
      </c>
      <c r="D4192" t="s">
        <v>100</v>
      </c>
      <c r="E4192" t="s">
        <v>366</v>
      </c>
      <c r="F4192" t="s">
        <v>344</v>
      </c>
      <c r="G4192">
        <v>80</v>
      </c>
      <c r="H4192" s="304">
        <v>5.4</v>
      </c>
    </row>
    <row r="4193" spans="1:8" x14ac:dyDescent="0.25">
      <c r="A4193" t="s">
        <v>201</v>
      </c>
      <c r="B4193" t="s">
        <v>201</v>
      </c>
      <c r="C4193" t="s">
        <v>201</v>
      </c>
      <c r="D4193" t="s">
        <v>100</v>
      </c>
      <c r="E4193" t="s">
        <v>366</v>
      </c>
      <c r="F4193" t="s">
        <v>345</v>
      </c>
      <c r="G4193">
        <v>80</v>
      </c>
      <c r="H4193" s="304">
        <v>5.4</v>
      </c>
    </row>
    <row r="4194" spans="1:8" x14ac:dyDescent="0.25">
      <c r="A4194" t="s">
        <v>201</v>
      </c>
      <c r="B4194" t="s">
        <v>201</v>
      </c>
      <c r="C4194" t="s">
        <v>201</v>
      </c>
      <c r="D4194" t="s">
        <v>100</v>
      </c>
      <c r="E4194" t="s">
        <v>366</v>
      </c>
      <c r="F4194" t="s">
        <v>346</v>
      </c>
      <c r="G4194">
        <v>80</v>
      </c>
      <c r="H4194" s="304">
        <v>9.5000000000000001E-2</v>
      </c>
    </row>
    <row r="4195" spans="1:8" x14ac:dyDescent="0.25">
      <c r="A4195" t="s">
        <v>201</v>
      </c>
      <c r="B4195" t="s">
        <v>201</v>
      </c>
      <c r="C4195" t="s">
        <v>201</v>
      </c>
      <c r="D4195" t="s">
        <v>100</v>
      </c>
      <c r="E4195" t="s">
        <v>366</v>
      </c>
      <c r="F4195" t="s">
        <v>347</v>
      </c>
      <c r="G4195">
        <v>80</v>
      </c>
      <c r="H4195" s="304">
        <v>0.51300000000000001</v>
      </c>
    </row>
    <row r="4196" spans="1:8" x14ac:dyDescent="0.25">
      <c r="A4196" t="s">
        <v>201</v>
      </c>
      <c r="B4196" t="s">
        <v>201</v>
      </c>
      <c r="C4196" t="s">
        <v>201</v>
      </c>
      <c r="D4196" t="s">
        <v>100</v>
      </c>
      <c r="E4196" t="s">
        <v>366</v>
      </c>
      <c r="F4196" t="s">
        <v>348</v>
      </c>
      <c r="G4196">
        <v>80</v>
      </c>
      <c r="H4196" s="304">
        <v>0.51300000000000001</v>
      </c>
    </row>
    <row r="4197" spans="1:8" x14ac:dyDescent="0.25">
      <c r="A4197" t="s">
        <v>214</v>
      </c>
      <c r="B4197" t="s">
        <v>214</v>
      </c>
      <c r="C4197" t="s">
        <v>214</v>
      </c>
      <c r="D4197" t="s">
        <v>68</v>
      </c>
      <c r="E4197" t="s">
        <v>366</v>
      </c>
      <c r="F4197" t="s">
        <v>340</v>
      </c>
      <c r="G4197">
        <v>84</v>
      </c>
      <c r="H4197" s="304">
        <v>670.92668941489296</v>
      </c>
    </row>
    <row r="4198" spans="1:8" x14ac:dyDescent="0.25">
      <c r="A4198" t="s">
        <v>214</v>
      </c>
      <c r="B4198" t="s">
        <v>214</v>
      </c>
      <c r="C4198" t="s">
        <v>214</v>
      </c>
      <c r="D4198" t="s">
        <v>68</v>
      </c>
      <c r="E4198" t="s">
        <v>366</v>
      </c>
      <c r="F4198" t="s">
        <v>343</v>
      </c>
      <c r="G4198">
        <v>84</v>
      </c>
      <c r="H4198" s="304">
        <v>670.92668941489296</v>
      </c>
    </row>
    <row r="4199" spans="1:8" x14ac:dyDescent="0.25">
      <c r="A4199" t="s">
        <v>214</v>
      </c>
      <c r="B4199" t="s">
        <v>214</v>
      </c>
      <c r="C4199" t="s">
        <v>214</v>
      </c>
      <c r="D4199" t="s">
        <v>68</v>
      </c>
      <c r="E4199" t="s">
        <v>366</v>
      </c>
      <c r="F4199" t="s">
        <v>344</v>
      </c>
      <c r="G4199">
        <v>84</v>
      </c>
      <c r="H4199" s="304">
        <v>670.92668941489296</v>
      </c>
    </row>
    <row r="4200" spans="1:8" x14ac:dyDescent="0.25">
      <c r="A4200" t="s">
        <v>214</v>
      </c>
      <c r="B4200" t="s">
        <v>214</v>
      </c>
      <c r="C4200" t="s">
        <v>214</v>
      </c>
      <c r="D4200" t="s">
        <v>68</v>
      </c>
      <c r="E4200" t="s">
        <v>366</v>
      </c>
      <c r="F4200" t="s">
        <v>345</v>
      </c>
      <c r="G4200">
        <v>84</v>
      </c>
      <c r="H4200" s="304">
        <v>670.92668941489296</v>
      </c>
    </row>
    <row r="4201" spans="1:8" x14ac:dyDescent="0.25">
      <c r="A4201" t="s">
        <v>214</v>
      </c>
      <c r="B4201" t="s">
        <v>214</v>
      </c>
      <c r="C4201" t="s">
        <v>214</v>
      </c>
      <c r="D4201" t="s">
        <v>68</v>
      </c>
      <c r="E4201" t="s">
        <v>366</v>
      </c>
      <c r="F4201" t="s">
        <v>346</v>
      </c>
      <c r="G4201">
        <v>84</v>
      </c>
      <c r="H4201" s="304">
        <v>2.5972429865201825E-2</v>
      </c>
    </row>
    <row r="4202" spans="1:8" x14ac:dyDescent="0.25">
      <c r="A4202" t="s">
        <v>214</v>
      </c>
      <c r="B4202" t="s">
        <v>214</v>
      </c>
      <c r="C4202" t="s">
        <v>214</v>
      </c>
      <c r="D4202" t="s">
        <v>68</v>
      </c>
      <c r="E4202" t="s">
        <v>366</v>
      </c>
      <c r="F4202" t="s">
        <v>347</v>
      </c>
      <c r="G4202">
        <v>84</v>
      </c>
      <c r="H4202" s="304">
        <v>17.425596385520354</v>
      </c>
    </row>
    <row r="4203" spans="1:8" x14ac:dyDescent="0.25">
      <c r="A4203" t="s">
        <v>214</v>
      </c>
      <c r="B4203" t="s">
        <v>214</v>
      </c>
      <c r="C4203" t="s">
        <v>214</v>
      </c>
      <c r="D4203" t="s">
        <v>68</v>
      </c>
      <c r="E4203" t="s">
        <v>366</v>
      </c>
      <c r="F4203" t="s">
        <v>348</v>
      </c>
      <c r="G4203">
        <v>84</v>
      </c>
      <c r="H4203" s="304">
        <v>17.425596385520354</v>
      </c>
    </row>
    <row r="4204" spans="1:8" x14ac:dyDescent="0.25">
      <c r="A4204" t="s">
        <v>214</v>
      </c>
      <c r="B4204" t="s">
        <v>214</v>
      </c>
      <c r="C4204" t="s">
        <v>214</v>
      </c>
      <c r="D4204" t="s">
        <v>69</v>
      </c>
      <c r="E4204" t="s">
        <v>366</v>
      </c>
      <c r="F4204" t="s">
        <v>340</v>
      </c>
      <c r="G4204">
        <v>85</v>
      </c>
      <c r="H4204" s="304">
        <v>222.78181000000001</v>
      </c>
    </row>
    <row r="4205" spans="1:8" x14ac:dyDescent="0.25">
      <c r="A4205" t="s">
        <v>214</v>
      </c>
      <c r="B4205" t="s">
        <v>214</v>
      </c>
      <c r="C4205" t="s">
        <v>214</v>
      </c>
      <c r="D4205" t="s">
        <v>69</v>
      </c>
      <c r="E4205" t="s">
        <v>366</v>
      </c>
      <c r="F4205" t="s">
        <v>343</v>
      </c>
      <c r="G4205">
        <v>85</v>
      </c>
      <c r="H4205" s="304">
        <v>222.78181000000001</v>
      </c>
    </row>
    <row r="4206" spans="1:8" x14ac:dyDescent="0.25">
      <c r="A4206" t="s">
        <v>214</v>
      </c>
      <c r="B4206" t="s">
        <v>214</v>
      </c>
      <c r="C4206" t="s">
        <v>214</v>
      </c>
      <c r="D4206" t="s">
        <v>69</v>
      </c>
      <c r="E4206" t="s">
        <v>366</v>
      </c>
      <c r="F4206" t="s">
        <v>344</v>
      </c>
      <c r="G4206">
        <v>85</v>
      </c>
      <c r="H4206" s="304">
        <v>222.78181000000001</v>
      </c>
    </row>
    <row r="4207" spans="1:8" x14ac:dyDescent="0.25">
      <c r="A4207" t="s">
        <v>214</v>
      </c>
      <c r="B4207" t="s">
        <v>214</v>
      </c>
      <c r="C4207" t="s">
        <v>214</v>
      </c>
      <c r="D4207" t="s">
        <v>69</v>
      </c>
      <c r="E4207" t="s">
        <v>366</v>
      </c>
      <c r="F4207" t="s">
        <v>345</v>
      </c>
      <c r="G4207">
        <v>85</v>
      </c>
      <c r="H4207" s="304">
        <v>222.78181000000001</v>
      </c>
    </row>
    <row r="4208" spans="1:8" x14ac:dyDescent="0.25">
      <c r="A4208" t="s">
        <v>214</v>
      </c>
      <c r="B4208" t="s">
        <v>214</v>
      </c>
      <c r="C4208" t="s">
        <v>214</v>
      </c>
      <c r="D4208" t="s">
        <v>69</v>
      </c>
      <c r="E4208" t="s">
        <v>366</v>
      </c>
      <c r="F4208" t="s">
        <v>346</v>
      </c>
      <c r="G4208">
        <v>85</v>
      </c>
      <c r="H4208" s="304">
        <v>2.9487499999999996E-2</v>
      </c>
    </row>
    <row r="4209" spans="1:8" x14ac:dyDescent="0.25">
      <c r="A4209" t="s">
        <v>214</v>
      </c>
      <c r="B4209" t="s">
        <v>214</v>
      </c>
      <c r="C4209" t="s">
        <v>214</v>
      </c>
      <c r="D4209" t="s">
        <v>69</v>
      </c>
      <c r="E4209" t="s">
        <v>366</v>
      </c>
      <c r="F4209" t="s">
        <v>347</v>
      </c>
      <c r="G4209">
        <v>85</v>
      </c>
      <c r="H4209" s="304">
        <v>6.5692786223749993</v>
      </c>
    </row>
    <row r="4210" spans="1:8" x14ac:dyDescent="0.25">
      <c r="A4210" t="s">
        <v>214</v>
      </c>
      <c r="B4210" t="s">
        <v>214</v>
      </c>
      <c r="C4210" t="s">
        <v>214</v>
      </c>
      <c r="D4210" t="s">
        <v>69</v>
      </c>
      <c r="E4210" t="s">
        <v>366</v>
      </c>
      <c r="F4210" t="s">
        <v>348</v>
      </c>
      <c r="G4210">
        <v>85</v>
      </c>
      <c r="H4210" s="304">
        <v>6.5692786223749993</v>
      </c>
    </row>
    <row r="4211" spans="1:8" x14ac:dyDescent="0.25">
      <c r="A4211" t="s">
        <v>214</v>
      </c>
      <c r="B4211" t="s">
        <v>214</v>
      </c>
      <c r="C4211" t="s">
        <v>214</v>
      </c>
      <c r="D4211" t="s">
        <v>70</v>
      </c>
      <c r="E4211" t="s">
        <v>366</v>
      </c>
      <c r="F4211" t="s">
        <v>340</v>
      </c>
      <c r="G4211">
        <v>86</v>
      </c>
      <c r="H4211" s="304">
        <v>55.287163442249771</v>
      </c>
    </row>
    <row r="4212" spans="1:8" x14ac:dyDescent="0.25">
      <c r="A4212" t="s">
        <v>214</v>
      </c>
      <c r="B4212" t="s">
        <v>214</v>
      </c>
      <c r="C4212" t="s">
        <v>214</v>
      </c>
      <c r="D4212" t="s">
        <v>70</v>
      </c>
      <c r="E4212" t="s">
        <v>366</v>
      </c>
      <c r="F4212" t="s">
        <v>343</v>
      </c>
      <c r="G4212">
        <v>86</v>
      </c>
      <c r="H4212" s="304">
        <v>55.287163442249771</v>
      </c>
    </row>
    <row r="4213" spans="1:8" x14ac:dyDescent="0.25">
      <c r="A4213" t="s">
        <v>214</v>
      </c>
      <c r="B4213" t="s">
        <v>214</v>
      </c>
      <c r="C4213" t="s">
        <v>214</v>
      </c>
      <c r="D4213" t="s">
        <v>70</v>
      </c>
      <c r="E4213" t="s">
        <v>366</v>
      </c>
      <c r="F4213" t="s">
        <v>344</v>
      </c>
      <c r="G4213">
        <v>86</v>
      </c>
      <c r="H4213" s="304">
        <v>55.287163442249771</v>
      </c>
    </row>
    <row r="4214" spans="1:8" x14ac:dyDescent="0.25">
      <c r="A4214" t="s">
        <v>214</v>
      </c>
      <c r="B4214" t="s">
        <v>214</v>
      </c>
      <c r="C4214" t="s">
        <v>214</v>
      </c>
      <c r="D4214" t="s">
        <v>70</v>
      </c>
      <c r="E4214" t="s">
        <v>366</v>
      </c>
      <c r="F4214" t="s">
        <v>345</v>
      </c>
      <c r="G4214">
        <v>86</v>
      </c>
      <c r="H4214" s="304">
        <v>55.287163442249771</v>
      </c>
    </row>
    <row r="4215" spans="1:8" x14ac:dyDescent="0.25">
      <c r="A4215" t="s">
        <v>214</v>
      </c>
      <c r="B4215" t="s">
        <v>214</v>
      </c>
      <c r="C4215" t="s">
        <v>214</v>
      </c>
      <c r="D4215" t="s">
        <v>70</v>
      </c>
      <c r="E4215" t="s">
        <v>366</v>
      </c>
      <c r="F4215" t="s">
        <v>346</v>
      </c>
      <c r="G4215">
        <v>86</v>
      </c>
      <c r="H4215" s="304">
        <v>7.2099999999999997E-2</v>
      </c>
    </row>
    <row r="4216" spans="1:8" x14ac:dyDescent="0.25">
      <c r="A4216" t="s">
        <v>214</v>
      </c>
      <c r="B4216" t="s">
        <v>214</v>
      </c>
      <c r="C4216" t="s">
        <v>214</v>
      </c>
      <c r="D4216" t="s">
        <v>70</v>
      </c>
      <c r="E4216" t="s">
        <v>366</v>
      </c>
      <c r="F4216" t="s">
        <v>347</v>
      </c>
      <c r="G4216">
        <v>86</v>
      </c>
      <c r="H4216" s="304">
        <v>3.9862044841862083</v>
      </c>
    </row>
    <row r="4217" spans="1:8" x14ac:dyDescent="0.25">
      <c r="A4217" t="s">
        <v>214</v>
      </c>
      <c r="B4217" t="s">
        <v>214</v>
      </c>
      <c r="C4217" t="s">
        <v>214</v>
      </c>
      <c r="D4217" t="s">
        <v>70</v>
      </c>
      <c r="E4217" t="s">
        <v>366</v>
      </c>
      <c r="F4217" t="s">
        <v>348</v>
      </c>
      <c r="G4217">
        <v>86</v>
      </c>
      <c r="H4217" s="304">
        <v>3.9862044841862083</v>
      </c>
    </row>
    <row r="4218" spans="1:8" x14ac:dyDescent="0.25">
      <c r="A4218" t="s">
        <v>214</v>
      </c>
      <c r="B4218" t="s">
        <v>214</v>
      </c>
      <c r="C4218" t="s">
        <v>214</v>
      </c>
      <c r="D4218" t="s">
        <v>101</v>
      </c>
      <c r="E4218" t="s">
        <v>366</v>
      </c>
      <c r="F4218" t="s">
        <v>340</v>
      </c>
      <c r="G4218">
        <v>87</v>
      </c>
      <c r="H4218" s="304">
        <v>3.2640000000000002</v>
      </c>
    </row>
    <row r="4219" spans="1:8" x14ac:dyDescent="0.25">
      <c r="A4219" t="s">
        <v>214</v>
      </c>
      <c r="B4219" t="s">
        <v>214</v>
      </c>
      <c r="C4219" t="s">
        <v>214</v>
      </c>
      <c r="D4219" t="s">
        <v>101</v>
      </c>
      <c r="E4219" t="s">
        <v>366</v>
      </c>
      <c r="F4219" t="s">
        <v>341</v>
      </c>
      <c r="G4219">
        <v>87</v>
      </c>
      <c r="H4219" s="304">
        <v>3.9101820000000002E-2</v>
      </c>
    </row>
    <row r="4220" spans="1:8" x14ac:dyDescent="0.25">
      <c r="A4220" t="s">
        <v>214</v>
      </c>
      <c r="B4220" t="s">
        <v>214</v>
      </c>
      <c r="C4220" t="s">
        <v>214</v>
      </c>
      <c r="D4220" t="s">
        <v>101</v>
      </c>
      <c r="E4220" t="s">
        <v>366</v>
      </c>
      <c r="F4220" t="s">
        <v>342</v>
      </c>
      <c r="G4220">
        <v>87</v>
      </c>
      <c r="H4220" s="304">
        <v>1.432948023</v>
      </c>
    </row>
    <row r="4221" spans="1:8" x14ac:dyDescent="0.25">
      <c r="A4221" t="s">
        <v>214</v>
      </c>
      <c r="B4221" t="s">
        <v>214</v>
      </c>
      <c r="C4221" t="s">
        <v>214</v>
      </c>
      <c r="D4221" t="s">
        <v>101</v>
      </c>
      <c r="E4221" t="s">
        <v>366</v>
      </c>
      <c r="F4221" t="s">
        <v>343</v>
      </c>
      <c r="G4221">
        <v>87</v>
      </c>
      <c r="H4221" s="304">
        <v>1.8701537970000002</v>
      </c>
    </row>
    <row r="4222" spans="1:8" x14ac:dyDescent="0.25">
      <c r="A4222" t="s">
        <v>214</v>
      </c>
      <c r="B4222" t="s">
        <v>214</v>
      </c>
      <c r="C4222" t="s">
        <v>214</v>
      </c>
      <c r="D4222" t="s">
        <v>101</v>
      </c>
      <c r="E4222" t="s">
        <v>366</v>
      </c>
      <c r="F4222" t="s">
        <v>344</v>
      </c>
      <c r="G4222">
        <v>87</v>
      </c>
      <c r="H4222" s="304">
        <v>1.8701537970000002</v>
      </c>
    </row>
    <row r="4223" spans="1:8" x14ac:dyDescent="0.25">
      <c r="A4223" t="s">
        <v>214</v>
      </c>
      <c r="B4223" t="s">
        <v>214</v>
      </c>
      <c r="C4223" t="s">
        <v>214</v>
      </c>
      <c r="D4223" t="s">
        <v>101</v>
      </c>
      <c r="E4223" t="s">
        <v>366</v>
      </c>
      <c r="F4223" t="s">
        <v>345</v>
      </c>
      <c r="G4223">
        <v>87</v>
      </c>
      <c r="H4223" s="304">
        <v>1.8701537970000002</v>
      </c>
    </row>
    <row r="4224" spans="1:8" x14ac:dyDescent="0.25">
      <c r="A4224" t="s">
        <v>214</v>
      </c>
      <c r="B4224" t="s">
        <v>214</v>
      </c>
      <c r="C4224" t="s">
        <v>214</v>
      </c>
      <c r="D4224" t="s">
        <v>101</v>
      </c>
      <c r="E4224" t="s">
        <v>366</v>
      </c>
      <c r="F4224" t="s">
        <v>346</v>
      </c>
      <c r="G4224">
        <v>87</v>
      </c>
      <c r="H4224" s="304">
        <v>0.17</v>
      </c>
    </row>
    <row r="4225" spans="1:8" x14ac:dyDescent="0.25">
      <c r="A4225" t="s">
        <v>214</v>
      </c>
      <c r="B4225" t="s">
        <v>214</v>
      </c>
      <c r="C4225" t="s">
        <v>214</v>
      </c>
      <c r="D4225" t="s">
        <v>101</v>
      </c>
      <c r="E4225" t="s">
        <v>366</v>
      </c>
      <c r="F4225" t="s">
        <v>347</v>
      </c>
      <c r="G4225">
        <v>87</v>
      </c>
      <c r="H4225" s="304">
        <v>0.31792614549000003</v>
      </c>
    </row>
    <row r="4226" spans="1:8" x14ac:dyDescent="0.25">
      <c r="A4226" t="s">
        <v>214</v>
      </c>
      <c r="B4226" t="s">
        <v>214</v>
      </c>
      <c r="C4226" t="s">
        <v>214</v>
      </c>
      <c r="D4226" t="s">
        <v>101</v>
      </c>
      <c r="E4226" t="s">
        <v>366</v>
      </c>
      <c r="F4226" t="s">
        <v>348</v>
      </c>
      <c r="G4226">
        <v>87</v>
      </c>
      <c r="H4226" s="304">
        <v>0.31792614549000003</v>
      </c>
    </row>
    <row r="4227" spans="1:8" x14ac:dyDescent="0.25">
      <c r="A4227" t="s">
        <v>338</v>
      </c>
      <c r="B4227" t="s">
        <v>116</v>
      </c>
      <c r="C4227" t="s">
        <v>116</v>
      </c>
      <c r="D4227" t="s">
        <v>248</v>
      </c>
      <c r="E4227" t="s">
        <v>367</v>
      </c>
      <c r="F4227" t="s">
        <v>340</v>
      </c>
      <c r="G4227">
        <v>11</v>
      </c>
      <c r="H4227" s="304">
        <v>110.78742479200002</v>
      </c>
    </row>
    <row r="4228" spans="1:8" x14ac:dyDescent="0.25">
      <c r="A4228" t="s">
        <v>338</v>
      </c>
      <c r="B4228" t="s">
        <v>116</v>
      </c>
      <c r="C4228" t="s">
        <v>116</v>
      </c>
      <c r="D4228" t="s">
        <v>248</v>
      </c>
      <c r="E4228" t="s">
        <v>367</v>
      </c>
      <c r="F4228" t="s">
        <v>341</v>
      </c>
      <c r="G4228">
        <v>11</v>
      </c>
      <c r="H4228" s="304">
        <v>4.0202233859999996</v>
      </c>
    </row>
    <row r="4229" spans="1:8" x14ac:dyDescent="0.25">
      <c r="A4229" t="s">
        <v>338</v>
      </c>
      <c r="B4229" t="s">
        <v>116</v>
      </c>
      <c r="C4229" t="s">
        <v>116</v>
      </c>
      <c r="D4229" t="s">
        <v>248</v>
      </c>
      <c r="E4229" t="s">
        <v>367</v>
      </c>
      <c r="F4229" t="s">
        <v>342</v>
      </c>
      <c r="G4229">
        <v>11</v>
      </c>
      <c r="H4229" s="304">
        <v>22.657018689000001</v>
      </c>
    </row>
    <row r="4230" spans="1:8" x14ac:dyDescent="0.25">
      <c r="A4230" t="s">
        <v>338</v>
      </c>
      <c r="B4230" t="s">
        <v>116</v>
      </c>
      <c r="C4230" t="s">
        <v>116</v>
      </c>
      <c r="D4230" t="s">
        <v>248</v>
      </c>
      <c r="E4230" t="s">
        <v>367</v>
      </c>
      <c r="F4230" t="s">
        <v>343</v>
      </c>
      <c r="G4230">
        <v>11</v>
      </c>
      <c r="H4230" s="304">
        <v>92.150629489000025</v>
      </c>
    </row>
    <row r="4231" spans="1:8" x14ac:dyDescent="0.25">
      <c r="A4231" t="s">
        <v>338</v>
      </c>
      <c r="B4231" t="s">
        <v>116</v>
      </c>
      <c r="C4231" t="s">
        <v>116</v>
      </c>
      <c r="D4231" t="s">
        <v>248</v>
      </c>
      <c r="E4231" t="s">
        <v>367</v>
      </c>
      <c r="F4231" t="s">
        <v>344</v>
      </c>
      <c r="G4231">
        <v>11</v>
      </c>
      <c r="H4231" s="304">
        <v>38.152999999999999</v>
      </c>
    </row>
    <row r="4232" spans="1:8" x14ac:dyDescent="0.25">
      <c r="A4232" t="s">
        <v>338</v>
      </c>
      <c r="B4232" t="s">
        <v>116</v>
      </c>
      <c r="C4232" t="s">
        <v>116</v>
      </c>
      <c r="D4232" t="s">
        <v>248</v>
      </c>
      <c r="E4232" t="s">
        <v>367</v>
      </c>
      <c r="F4232" t="s">
        <v>345</v>
      </c>
      <c r="G4232">
        <v>11</v>
      </c>
      <c r="H4232" s="304">
        <v>34.132776614000001</v>
      </c>
    </row>
    <row r="4233" spans="1:8" x14ac:dyDescent="0.25">
      <c r="A4233" t="s">
        <v>338</v>
      </c>
      <c r="B4233" t="s">
        <v>116</v>
      </c>
      <c r="C4233" t="s">
        <v>116</v>
      </c>
      <c r="D4233" t="s">
        <v>248</v>
      </c>
      <c r="E4233" t="s">
        <v>367</v>
      </c>
      <c r="F4233" t="s">
        <v>346</v>
      </c>
      <c r="G4233">
        <v>11</v>
      </c>
      <c r="H4233" s="304">
        <v>0.11</v>
      </c>
    </row>
    <row r="4234" spans="1:8" x14ac:dyDescent="0.25">
      <c r="A4234" t="s">
        <v>338</v>
      </c>
      <c r="B4234" t="s">
        <v>116</v>
      </c>
      <c r="C4234" t="s">
        <v>116</v>
      </c>
      <c r="D4234" t="s">
        <v>248</v>
      </c>
      <c r="E4234" t="s">
        <v>367</v>
      </c>
      <c r="F4234" t="s">
        <v>347</v>
      </c>
      <c r="G4234">
        <v>11</v>
      </c>
      <c r="H4234" s="304">
        <v>4.1968300000000003</v>
      </c>
    </row>
    <row r="4235" spans="1:8" x14ac:dyDescent="0.25">
      <c r="A4235" t="s">
        <v>338</v>
      </c>
      <c r="B4235" t="s">
        <v>116</v>
      </c>
      <c r="C4235" t="s">
        <v>116</v>
      </c>
      <c r="D4235" t="s">
        <v>248</v>
      </c>
      <c r="E4235" t="s">
        <v>367</v>
      </c>
      <c r="F4235" t="s">
        <v>348</v>
      </c>
      <c r="G4235">
        <v>11</v>
      </c>
      <c r="H4235" s="304">
        <v>3.75460542754</v>
      </c>
    </row>
    <row r="4236" spans="1:8" x14ac:dyDescent="0.25">
      <c r="A4236" t="s">
        <v>338</v>
      </c>
      <c r="B4236" t="s">
        <v>116</v>
      </c>
      <c r="C4236" t="s">
        <v>116</v>
      </c>
      <c r="D4236" t="s">
        <v>125</v>
      </c>
      <c r="E4236" t="s">
        <v>367</v>
      </c>
      <c r="F4236" t="s">
        <v>340</v>
      </c>
      <c r="G4236">
        <v>12</v>
      </c>
      <c r="H4236" s="304">
        <v>48.825297105000011</v>
      </c>
    </row>
    <row r="4237" spans="1:8" x14ac:dyDescent="0.25">
      <c r="A4237" t="s">
        <v>338</v>
      </c>
      <c r="B4237" t="s">
        <v>116</v>
      </c>
      <c r="C4237" t="s">
        <v>116</v>
      </c>
      <c r="D4237" t="s">
        <v>125</v>
      </c>
      <c r="E4237" t="s">
        <v>367</v>
      </c>
      <c r="F4237" t="s">
        <v>341</v>
      </c>
      <c r="G4237">
        <v>12</v>
      </c>
      <c r="H4237" s="304">
        <v>0.41356716600000004</v>
      </c>
    </row>
    <row r="4238" spans="1:8" x14ac:dyDescent="0.25">
      <c r="A4238" t="s">
        <v>338</v>
      </c>
      <c r="B4238" t="s">
        <v>116</v>
      </c>
      <c r="C4238" t="s">
        <v>116</v>
      </c>
      <c r="D4238" t="s">
        <v>125</v>
      </c>
      <c r="E4238" t="s">
        <v>367</v>
      </c>
      <c r="F4238" t="s">
        <v>342</v>
      </c>
      <c r="G4238">
        <v>12</v>
      </c>
      <c r="H4238" s="304">
        <v>7.8076972359999992</v>
      </c>
    </row>
    <row r="4239" spans="1:8" x14ac:dyDescent="0.25">
      <c r="A4239" t="s">
        <v>338</v>
      </c>
      <c r="B4239" t="s">
        <v>116</v>
      </c>
      <c r="C4239" t="s">
        <v>116</v>
      </c>
      <c r="D4239" t="s">
        <v>125</v>
      </c>
      <c r="E4239" t="s">
        <v>367</v>
      </c>
      <c r="F4239" t="s">
        <v>343</v>
      </c>
      <c r="G4239">
        <v>12</v>
      </c>
      <c r="H4239" s="304">
        <v>41.431167035000016</v>
      </c>
    </row>
    <row r="4240" spans="1:8" x14ac:dyDescent="0.25">
      <c r="A4240" t="s">
        <v>338</v>
      </c>
      <c r="B4240" t="s">
        <v>116</v>
      </c>
      <c r="C4240" t="s">
        <v>116</v>
      </c>
      <c r="D4240" t="s">
        <v>125</v>
      </c>
      <c r="E4240" t="s">
        <v>367</v>
      </c>
      <c r="F4240" t="s">
        <v>344</v>
      </c>
      <c r="G4240">
        <v>12</v>
      </c>
      <c r="H4240" s="304">
        <v>33.971853000000003</v>
      </c>
    </row>
    <row r="4241" spans="1:8" x14ac:dyDescent="0.25">
      <c r="A4241" t="s">
        <v>338</v>
      </c>
      <c r="B4241" t="s">
        <v>116</v>
      </c>
      <c r="C4241" t="s">
        <v>116</v>
      </c>
      <c r="D4241" t="s">
        <v>125</v>
      </c>
      <c r="E4241" t="s">
        <v>367</v>
      </c>
      <c r="F4241" t="s">
        <v>345</v>
      </c>
      <c r="G4241">
        <v>12</v>
      </c>
      <c r="H4241" s="304">
        <v>33.971853000000003</v>
      </c>
    </row>
    <row r="4242" spans="1:8" x14ac:dyDescent="0.25">
      <c r="A4242" t="s">
        <v>338</v>
      </c>
      <c r="B4242" t="s">
        <v>116</v>
      </c>
      <c r="C4242" t="s">
        <v>116</v>
      </c>
      <c r="D4242" t="s">
        <v>125</v>
      </c>
      <c r="E4242" t="s">
        <v>367</v>
      </c>
      <c r="F4242" t="s">
        <v>346</v>
      </c>
      <c r="G4242">
        <v>12</v>
      </c>
      <c r="H4242" s="304">
        <v>0.1</v>
      </c>
    </row>
    <row r="4243" spans="1:8" x14ac:dyDescent="0.25">
      <c r="A4243" t="s">
        <v>338</v>
      </c>
      <c r="B4243" t="s">
        <v>116</v>
      </c>
      <c r="C4243" t="s">
        <v>116</v>
      </c>
      <c r="D4243" t="s">
        <v>125</v>
      </c>
      <c r="E4243" t="s">
        <v>367</v>
      </c>
      <c r="F4243" t="s">
        <v>347</v>
      </c>
      <c r="G4243">
        <v>12</v>
      </c>
      <c r="H4243" s="304">
        <v>3.3971853000000003</v>
      </c>
    </row>
    <row r="4244" spans="1:8" x14ac:dyDescent="0.25">
      <c r="A4244" t="s">
        <v>338</v>
      </c>
      <c r="B4244" t="s">
        <v>116</v>
      </c>
      <c r="C4244" t="s">
        <v>116</v>
      </c>
      <c r="D4244" t="s">
        <v>125</v>
      </c>
      <c r="E4244" t="s">
        <v>367</v>
      </c>
      <c r="F4244" t="s">
        <v>348</v>
      </c>
      <c r="G4244">
        <v>12</v>
      </c>
      <c r="H4244" s="304">
        <v>3.3971853000000003</v>
      </c>
    </row>
    <row r="4245" spans="1:8" x14ac:dyDescent="0.25">
      <c r="A4245" t="s">
        <v>338</v>
      </c>
      <c r="B4245" t="s">
        <v>116</v>
      </c>
      <c r="C4245" t="s">
        <v>116</v>
      </c>
      <c r="D4245" t="s">
        <v>249</v>
      </c>
      <c r="E4245" t="s">
        <v>367</v>
      </c>
      <c r="F4245" t="s">
        <v>340</v>
      </c>
      <c r="G4245">
        <v>13</v>
      </c>
      <c r="H4245" s="304">
        <v>8.3079300000000025</v>
      </c>
    </row>
    <row r="4246" spans="1:8" x14ac:dyDescent="0.25">
      <c r="A4246" t="s">
        <v>338</v>
      </c>
      <c r="B4246" t="s">
        <v>116</v>
      </c>
      <c r="C4246" t="s">
        <v>116</v>
      </c>
      <c r="D4246" t="s">
        <v>249</v>
      </c>
      <c r="E4246" t="s">
        <v>367</v>
      </c>
      <c r="F4246" t="s">
        <v>341</v>
      </c>
      <c r="G4246">
        <v>13</v>
      </c>
      <c r="H4246" s="304">
        <v>1.5442239360000001</v>
      </c>
    </row>
    <row r="4247" spans="1:8" x14ac:dyDescent="0.25">
      <c r="A4247" t="s">
        <v>338</v>
      </c>
      <c r="B4247" t="s">
        <v>116</v>
      </c>
      <c r="C4247" t="s">
        <v>116</v>
      </c>
      <c r="D4247" t="s">
        <v>249</v>
      </c>
      <c r="E4247" t="s">
        <v>367</v>
      </c>
      <c r="F4247" t="s">
        <v>342</v>
      </c>
      <c r="G4247">
        <v>13</v>
      </c>
      <c r="H4247" s="304">
        <v>1.496209101</v>
      </c>
    </row>
    <row r="4248" spans="1:8" x14ac:dyDescent="0.25">
      <c r="A4248" t="s">
        <v>338</v>
      </c>
      <c r="B4248" t="s">
        <v>116</v>
      </c>
      <c r="C4248" t="s">
        <v>116</v>
      </c>
      <c r="D4248" t="s">
        <v>249</v>
      </c>
      <c r="E4248" t="s">
        <v>367</v>
      </c>
      <c r="F4248" t="s">
        <v>343</v>
      </c>
      <c r="G4248">
        <v>13</v>
      </c>
      <c r="H4248" s="304">
        <v>8.3559448350000025</v>
      </c>
    </row>
    <row r="4249" spans="1:8" x14ac:dyDescent="0.25">
      <c r="A4249" t="s">
        <v>338</v>
      </c>
      <c r="B4249" t="s">
        <v>116</v>
      </c>
      <c r="C4249" t="s">
        <v>116</v>
      </c>
      <c r="D4249" t="s">
        <v>249</v>
      </c>
      <c r="E4249" t="s">
        <v>367</v>
      </c>
      <c r="F4249" t="s">
        <v>344</v>
      </c>
      <c r="G4249">
        <v>13</v>
      </c>
      <c r="H4249" s="304">
        <v>0.20000000000000004</v>
      </c>
    </row>
    <row r="4250" spans="1:8" x14ac:dyDescent="0.25">
      <c r="A4250" t="s">
        <v>338</v>
      </c>
      <c r="B4250" t="s">
        <v>116</v>
      </c>
      <c r="C4250" t="s">
        <v>116</v>
      </c>
      <c r="D4250" t="s">
        <v>249</v>
      </c>
      <c r="E4250" t="s">
        <v>367</v>
      </c>
      <c r="F4250" t="s">
        <v>345</v>
      </c>
      <c r="G4250">
        <v>13</v>
      </c>
      <c r="H4250" s="304">
        <v>0.19885076227887763</v>
      </c>
    </row>
    <row r="4251" spans="1:8" x14ac:dyDescent="0.25">
      <c r="A4251" t="s">
        <v>338</v>
      </c>
      <c r="B4251" t="s">
        <v>116</v>
      </c>
      <c r="C4251" t="s">
        <v>116</v>
      </c>
      <c r="D4251" t="s">
        <v>249</v>
      </c>
      <c r="E4251" t="s">
        <v>367</v>
      </c>
      <c r="F4251" t="s">
        <v>346</v>
      </c>
      <c r="G4251">
        <v>13</v>
      </c>
      <c r="H4251" s="304">
        <v>0.12</v>
      </c>
    </row>
    <row r="4252" spans="1:8" x14ac:dyDescent="0.25">
      <c r="A4252" t="s">
        <v>338</v>
      </c>
      <c r="B4252" t="s">
        <v>116</v>
      </c>
      <c r="C4252" t="s">
        <v>116</v>
      </c>
      <c r="D4252" t="s">
        <v>249</v>
      </c>
      <c r="E4252" t="s">
        <v>367</v>
      </c>
      <c r="F4252" t="s">
        <v>347</v>
      </c>
      <c r="G4252">
        <v>13</v>
      </c>
      <c r="H4252" s="304">
        <v>2.4000000000000004E-2</v>
      </c>
    </row>
    <row r="4253" spans="1:8" x14ac:dyDescent="0.25">
      <c r="A4253" t="s">
        <v>338</v>
      </c>
      <c r="B4253" t="s">
        <v>116</v>
      </c>
      <c r="C4253" t="s">
        <v>116</v>
      </c>
      <c r="D4253" t="s">
        <v>249</v>
      </c>
      <c r="E4253" t="s">
        <v>367</v>
      </c>
      <c r="F4253" t="s">
        <v>348</v>
      </c>
      <c r="G4253">
        <v>13</v>
      </c>
      <c r="H4253" s="304">
        <v>2.3862091473465314E-2</v>
      </c>
    </row>
    <row r="4254" spans="1:8" x14ac:dyDescent="0.25">
      <c r="A4254" t="s">
        <v>338</v>
      </c>
      <c r="B4254" t="s">
        <v>116</v>
      </c>
      <c r="C4254" t="s">
        <v>116</v>
      </c>
      <c r="D4254" t="s">
        <v>250</v>
      </c>
      <c r="E4254" t="s">
        <v>367</v>
      </c>
      <c r="F4254" t="s">
        <v>340</v>
      </c>
      <c r="G4254">
        <v>14</v>
      </c>
      <c r="H4254" s="304">
        <v>57.986867952000004</v>
      </c>
    </row>
    <row r="4255" spans="1:8" x14ac:dyDescent="0.25">
      <c r="A4255" t="s">
        <v>338</v>
      </c>
      <c r="B4255" t="s">
        <v>116</v>
      </c>
      <c r="C4255" t="s">
        <v>116</v>
      </c>
      <c r="D4255" t="s">
        <v>250</v>
      </c>
      <c r="E4255" t="s">
        <v>367</v>
      </c>
      <c r="F4255" t="s">
        <v>341</v>
      </c>
      <c r="G4255">
        <v>14</v>
      </c>
      <c r="H4255" s="304">
        <v>10.526237225999999</v>
      </c>
    </row>
    <row r="4256" spans="1:8" x14ac:dyDescent="0.25">
      <c r="A4256" t="s">
        <v>338</v>
      </c>
      <c r="B4256" t="s">
        <v>116</v>
      </c>
      <c r="C4256" t="s">
        <v>116</v>
      </c>
      <c r="D4256" t="s">
        <v>250</v>
      </c>
      <c r="E4256" t="s">
        <v>367</v>
      </c>
      <c r="F4256" t="s">
        <v>342</v>
      </c>
      <c r="G4256">
        <v>14</v>
      </c>
      <c r="H4256" s="304">
        <v>2.6931734679999999</v>
      </c>
    </row>
    <row r="4257" spans="1:8" x14ac:dyDescent="0.25">
      <c r="A4257" t="s">
        <v>338</v>
      </c>
      <c r="B4257" t="s">
        <v>116</v>
      </c>
      <c r="C4257" t="s">
        <v>116</v>
      </c>
      <c r="D4257" t="s">
        <v>250</v>
      </c>
      <c r="E4257" t="s">
        <v>367</v>
      </c>
      <c r="F4257" t="s">
        <v>343</v>
      </c>
      <c r="G4257">
        <v>14</v>
      </c>
      <c r="H4257" s="304">
        <v>65.819931710000006</v>
      </c>
    </row>
    <row r="4258" spans="1:8" x14ac:dyDescent="0.25">
      <c r="A4258" t="s">
        <v>338</v>
      </c>
      <c r="B4258" t="s">
        <v>116</v>
      </c>
      <c r="C4258" t="s">
        <v>116</v>
      </c>
      <c r="D4258" t="s">
        <v>250</v>
      </c>
      <c r="E4258" t="s">
        <v>367</v>
      </c>
      <c r="F4258" t="s">
        <v>344</v>
      </c>
      <c r="G4258">
        <v>14</v>
      </c>
      <c r="H4258" s="304">
        <v>57</v>
      </c>
    </row>
    <row r="4259" spans="1:8" x14ac:dyDescent="0.25">
      <c r="A4259" t="s">
        <v>338</v>
      </c>
      <c r="B4259" t="s">
        <v>116</v>
      </c>
      <c r="C4259" t="s">
        <v>116</v>
      </c>
      <c r="D4259" t="s">
        <v>250</v>
      </c>
      <c r="E4259" t="s">
        <v>367</v>
      </c>
      <c r="F4259" t="s">
        <v>345</v>
      </c>
      <c r="G4259">
        <v>14</v>
      </c>
      <c r="H4259" s="304">
        <v>47.526386496599997</v>
      </c>
    </row>
    <row r="4260" spans="1:8" x14ac:dyDescent="0.25">
      <c r="A4260" t="s">
        <v>338</v>
      </c>
      <c r="B4260" t="s">
        <v>116</v>
      </c>
      <c r="C4260" t="s">
        <v>116</v>
      </c>
      <c r="D4260" t="s">
        <v>250</v>
      </c>
      <c r="E4260" t="s">
        <v>367</v>
      </c>
      <c r="F4260" t="s">
        <v>346</v>
      </c>
      <c r="G4260">
        <v>14</v>
      </c>
      <c r="H4260" s="304">
        <v>0.08</v>
      </c>
    </row>
    <row r="4261" spans="1:8" x14ac:dyDescent="0.25">
      <c r="A4261" t="s">
        <v>338</v>
      </c>
      <c r="B4261" t="s">
        <v>116</v>
      </c>
      <c r="C4261" t="s">
        <v>116</v>
      </c>
      <c r="D4261" t="s">
        <v>250</v>
      </c>
      <c r="E4261" t="s">
        <v>367</v>
      </c>
      <c r="F4261" t="s">
        <v>347</v>
      </c>
      <c r="G4261">
        <v>14</v>
      </c>
      <c r="H4261" s="304">
        <v>4.5600000000000005</v>
      </c>
    </row>
    <row r="4262" spans="1:8" x14ac:dyDescent="0.25">
      <c r="A4262" t="s">
        <v>338</v>
      </c>
      <c r="B4262" t="s">
        <v>116</v>
      </c>
      <c r="C4262" t="s">
        <v>116</v>
      </c>
      <c r="D4262" t="s">
        <v>250</v>
      </c>
      <c r="E4262" t="s">
        <v>367</v>
      </c>
      <c r="F4262" t="s">
        <v>348</v>
      </c>
      <c r="G4262">
        <v>14</v>
      </c>
      <c r="H4262" s="304">
        <v>3.8021109197279999</v>
      </c>
    </row>
    <row r="4263" spans="1:8" x14ac:dyDescent="0.25">
      <c r="A4263" t="s">
        <v>338</v>
      </c>
      <c r="B4263" t="s">
        <v>116</v>
      </c>
      <c r="C4263" t="s">
        <v>116</v>
      </c>
      <c r="D4263" t="s">
        <v>127</v>
      </c>
      <c r="E4263" t="s">
        <v>367</v>
      </c>
      <c r="F4263" t="s">
        <v>340</v>
      </c>
      <c r="G4263">
        <v>15</v>
      </c>
      <c r="H4263" s="304">
        <v>8.476859976578254</v>
      </c>
    </row>
    <row r="4264" spans="1:8" x14ac:dyDescent="0.25">
      <c r="A4264" t="s">
        <v>338</v>
      </c>
      <c r="B4264" t="s">
        <v>116</v>
      </c>
      <c r="C4264" t="s">
        <v>116</v>
      </c>
      <c r="D4264" t="s">
        <v>127</v>
      </c>
      <c r="E4264" t="s">
        <v>367</v>
      </c>
      <c r="F4264" t="s">
        <v>341</v>
      </c>
      <c r="G4264">
        <v>15</v>
      </c>
      <c r="H4264" s="304">
        <v>9.6526785000000004E-2</v>
      </c>
    </row>
    <row r="4265" spans="1:8" x14ac:dyDescent="0.25">
      <c r="A4265" t="s">
        <v>338</v>
      </c>
      <c r="B4265" t="s">
        <v>116</v>
      </c>
      <c r="C4265" t="s">
        <v>116</v>
      </c>
      <c r="D4265" t="s">
        <v>127</v>
      </c>
      <c r="E4265" t="s">
        <v>367</v>
      </c>
      <c r="F4265" t="s">
        <v>342</v>
      </c>
      <c r="G4265">
        <v>15</v>
      </c>
      <c r="H4265" s="304">
        <v>0.129729231</v>
      </c>
    </row>
    <row r="4266" spans="1:8" x14ac:dyDescent="0.25">
      <c r="A4266" t="s">
        <v>338</v>
      </c>
      <c r="B4266" t="s">
        <v>116</v>
      </c>
      <c r="C4266" t="s">
        <v>116</v>
      </c>
      <c r="D4266" t="s">
        <v>127</v>
      </c>
      <c r="E4266" t="s">
        <v>367</v>
      </c>
      <c r="F4266" t="s">
        <v>343</v>
      </c>
      <c r="G4266">
        <v>15</v>
      </c>
      <c r="H4266" s="304">
        <v>8.4436575305782533</v>
      </c>
    </row>
    <row r="4267" spans="1:8" x14ac:dyDescent="0.25">
      <c r="A4267" t="s">
        <v>338</v>
      </c>
      <c r="B4267" t="s">
        <v>116</v>
      </c>
      <c r="C4267" t="s">
        <v>116</v>
      </c>
      <c r="D4267" t="s">
        <v>127</v>
      </c>
      <c r="E4267" t="s">
        <v>367</v>
      </c>
      <c r="F4267" t="s">
        <v>344</v>
      </c>
      <c r="G4267">
        <v>15</v>
      </c>
      <c r="H4267" s="304">
        <v>3.4</v>
      </c>
    </row>
    <row r="4268" spans="1:8" x14ac:dyDescent="0.25">
      <c r="A4268" t="s">
        <v>338</v>
      </c>
      <c r="B4268" t="s">
        <v>116</v>
      </c>
      <c r="C4268" t="s">
        <v>116</v>
      </c>
      <c r="D4268" t="s">
        <v>127</v>
      </c>
      <c r="E4268" t="s">
        <v>367</v>
      </c>
      <c r="F4268" t="s">
        <v>345</v>
      </c>
      <c r="G4268">
        <v>15</v>
      </c>
      <c r="H4268" s="304">
        <v>3.4</v>
      </c>
    </row>
    <row r="4269" spans="1:8" x14ac:dyDescent="0.25">
      <c r="A4269" t="s">
        <v>338</v>
      </c>
      <c r="B4269" t="s">
        <v>116</v>
      </c>
      <c r="C4269" t="s">
        <v>116</v>
      </c>
      <c r="D4269" t="s">
        <v>127</v>
      </c>
      <c r="E4269" t="s">
        <v>367</v>
      </c>
      <c r="F4269" t="s">
        <v>346</v>
      </c>
      <c r="G4269">
        <v>15</v>
      </c>
      <c r="H4269" s="304">
        <v>0.11</v>
      </c>
    </row>
    <row r="4270" spans="1:8" x14ac:dyDescent="0.25">
      <c r="A4270" t="s">
        <v>338</v>
      </c>
      <c r="B4270" t="s">
        <v>116</v>
      </c>
      <c r="C4270" t="s">
        <v>116</v>
      </c>
      <c r="D4270" t="s">
        <v>127</v>
      </c>
      <c r="E4270" t="s">
        <v>367</v>
      </c>
      <c r="F4270" t="s">
        <v>347</v>
      </c>
      <c r="G4270">
        <v>15</v>
      </c>
      <c r="H4270" s="304">
        <v>0.374</v>
      </c>
    </row>
    <row r="4271" spans="1:8" x14ac:dyDescent="0.25">
      <c r="A4271" t="s">
        <v>338</v>
      </c>
      <c r="B4271" t="s">
        <v>116</v>
      </c>
      <c r="C4271" t="s">
        <v>116</v>
      </c>
      <c r="D4271" t="s">
        <v>127</v>
      </c>
      <c r="E4271" t="s">
        <v>367</v>
      </c>
      <c r="F4271" t="s">
        <v>348</v>
      </c>
      <c r="G4271">
        <v>15</v>
      </c>
      <c r="H4271" s="304">
        <v>0.374</v>
      </c>
    </row>
    <row r="4272" spans="1:8" x14ac:dyDescent="0.25">
      <c r="A4272" t="s">
        <v>338</v>
      </c>
      <c r="B4272" t="s">
        <v>116</v>
      </c>
      <c r="C4272" t="s">
        <v>116</v>
      </c>
      <c r="D4272" t="s">
        <v>128</v>
      </c>
      <c r="E4272" t="s">
        <v>367</v>
      </c>
      <c r="F4272" t="s">
        <v>340</v>
      </c>
      <c r="G4272">
        <v>16</v>
      </c>
      <c r="H4272" s="304">
        <v>0.39660000000000006</v>
      </c>
    </row>
    <row r="4273" spans="1:8" x14ac:dyDescent="0.25">
      <c r="A4273" t="s">
        <v>338</v>
      </c>
      <c r="B4273" t="s">
        <v>116</v>
      </c>
      <c r="C4273" t="s">
        <v>116</v>
      </c>
      <c r="D4273" t="s">
        <v>128</v>
      </c>
      <c r="E4273" t="s">
        <v>367</v>
      </c>
      <c r="F4273" t="s">
        <v>341</v>
      </c>
      <c r="G4273">
        <v>16</v>
      </c>
      <c r="H4273" s="304">
        <v>0.31454375199999995</v>
      </c>
    </row>
    <row r="4274" spans="1:8" x14ac:dyDescent="0.25">
      <c r="A4274" t="s">
        <v>338</v>
      </c>
      <c r="B4274" t="s">
        <v>116</v>
      </c>
      <c r="C4274" t="s">
        <v>116</v>
      </c>
      <c r="D4274" t="s">
        <v>128</v>
      </c>
      <c r="E4274" t="s">
        <v>367</v>
      </c>
      <c r="F4274" t="s">
        <v>342</v>
      </c>
      <c r="G4274">
        <v>16</v>
      </c>
      <c r="H4274" s="304">
        <v>9.281025E-3</v>
      </c>
    </row>
    <row r="4275" spans="1:8" x14ac:dyDescent="0.25">
      <c r="A4275" t="s">
        <v>338</v>
      </c>
      <c r="B4275" t="s">
        <v>116</v>
      </c>
      <c r="C4275" t="s">
        <v>116</v>
      </c>
      <c r="D4275" t="s">
        <v>128</v>
      </c>
      <c r="E4275" t="s">
        <v>367</v>
      </c>
      <c r="F4275" t="s">
        <v>343</v>
      </c>
      <c r="G4275">
        <v>16</v>
      </c>
      <c r="H4275" s="304">
        <v>0.70186272699999996</v>
      </c>
    </row>
    <row r="4276" spans="1:8" x14ac:dyDescent="0.25">
      <c r="A4276" t="s">
        <v>338</v>
      </c>
      <c r="B4276" t="s">
        <v>116</v>
      </c>
      <c r="C4276" t="s">
        <v>116</v>
      </c>
      <c r="D4276" t="s">
        <v>128</v>
      </c>
      <c r="E4276" t="s">
        <v>367</v>
      </c>
      <c r="F4276" t="s">
        <v>344</v>
      </c>
      <c r="G4276">
        <v>16</v>
      </c>
      <c r="H4276" s="304">
        <v>0.67225284648470884</v>
      </c>
    </row>
    <row r="4277" spans="1:8" x14ac:dyDescent="0.25">
      <c r="A4277" t="s">
        <v>338</v>
      </c>
      <c r="B4277" t="s">
        <v>116</v>
      </c>
      <c r="C4277" t="s">
        <v>116</v>
      </c>
      <c r="D4277" t="s">
        <v>128</v>
      </c>
      <c r="E4277" t="s">
        <v>367</v>
      </c>
      <c r="F4277" t="s">
        <v>345</v>
      </c>
      <c r="G4277">
        <v>16</v>
      </c>
      <c r="H4277" s="304">
        <v>0.37986841110004638</v>
      </c>
    </row>
    <row r="4278" spans="1:8" x14ac:dyDescent="0.25">
      <c r="A4278" t="s">
        <v>338</v>
      </c>
      <c r="B4278" t="s">
        <v>116</v>
      </c>
      <c r="C4278" t="s">
        <v>116</v>
      </c>
      <c r="D4278" t="s">
        <v>128</v>
      </c>
      <c r="E4278" t="s">
        <v>367</v>
      </c>
      <c r="F4278" t="s">
        <v>346</v>
      </c>
      <c r="G4278">
        <v>16</v>
      </c>
      <c r="H4278" s="304">
        <v>0.11</v>
      </c>
    </row>
    <row r="4279" spans="1:8" x14ac:dyDescent="0.25">
      <c r="A4279" t="s">
        <v>338</v>
      </c>
      <c r="B4279" t="s">
        <v>116</v>
      </c>
      <c r="C4279" t="s">
        <v>116</v>
      </c>
      <c r="D4279" t="s">
        <v>128</v>
      </c>
      <c r="E4279" t="s">
        <v>367</v>
      </c>
      <c r="F4279" t="s">
        <v>347</v>
      </c>
      <c r="G4279">
        <v>16</v>
      </c>
      <c r="H4279" s="304">
        <v>7.3947813113317967E-2</v>
      </c>
    </row>
    <row r="4280" spans="1:8" x14ac:dyDescent="0.25">
      <c r="A4280" t="s">
        <v>338</v>
      </c>
      <c r="B4280" t="s">
        <v>116</v>
      </c>
      <c r="C4280" t="s">
        <v>116</v>
      </c>
      <c r="D4280" t="s">
        <v>128</v>
      </c>
      <c r="E4280" t="s">
        <v>367</v>
      </c>
      <c r="F4280" t="s">
        <v>348</v>
      </c>
      <c r="G4280">
        <v>16</v>
      </c>
      <c r="H4280" s="304">
        <v>4.17855252210051E-2</v>
      </c>
    </row>
    <row r="4281" spans="1:8" x14ac:dyDescent="0.25">
      <c r="A4281" t="s">
        <v>338</v>
      </c>
      <c r="B4281" t="s">
        <v>116</v>
      </c>
      <c r="C4281" t="s">
        <v>116</v>
      </c>
      <c r="D4281" t="s">
        <v>129</v>
      </c>
      <c r="E4281" t="s">
        <v>367</v>
      </c>
      <c r="F4281" t="s">
        <v>340</v>
      </c>
      <c r="G4281">
        <v>17</v>
      </c>
      <c r="H4281" s="304">
        <v>7.1050100000000009</v>
      </c>
    </row>
    <row r="4282" spans="1:8" x14ac:dyDescent="0.25">
      <c r="A4282" t="s">
        <v>338</v>
      </c>
      <c r="B4282" t="s">
        <v>116</v>
      </c>
      <c r="C4282" t="s">
        <v>116</v>
      </c>
      <c r="D4282" t="s">
        <v>129</v>
      </c>
      <c r="E4282" t="s">
        <v>367</v>
      </c>
      <c r="F4282" t="s">
        <v>341</v>
      </c>
      <c r="G4282">
        <v>17</v>
      </c>
      <c r="H4282" s="304">
        <v>2.1726709E-2</v>
      </c>
    </row>
    <row r="4283" spans="1:8" x14ac:dyDescent="0.25">
      <c r="A4283" t="s">
        <v>338</v>
      </c>
      <c r="B4283" t="s">
        <v>116</v>
      </c>
      <c r="C4283" t="s">
        <v>116</v>
      </c>
      <c r="D4283" t="s">
        <v>129</v>
      </c>
      <c r="E4283" t="s">
        <v>367</v>
      </c>
      <c r="F4283" t="s">
        <v>342</v>
      </c>
      <c r="G4283">
        <v>17</v>
      </c>
      <c r="H4283" s="304">
        <v>0.20531511900000002</v>
      </c>
    </row>
    <row r="4284" spans="1:8" x14ac:dyDescent="0.25">
      <c r="A4284" t="s">
        <v>338</v>
      </c>
      <c r="B4284" t="s">
        <v>116</v>
      </c>
      <c r="C4284" t="s">
        <v>116</v>
      </c>
      <c r="D4284" t="s">
        <v>129</v>
      </c>
      <c r="E4284" t="s">
        <v>367</v>
      </c>
      <c r="F4284" t="s">
        <v>343</v>
      </c>
      <c r="G4284">
        <v>17</v>
      </c>
      <c r="H4284" s="304">
        <v>6.9214215900000013</v>
      </c>
    </row>
    <row r="4285" spans="1:8" x14ac:dyDescent="0.25">
      <c r="A4285" t="s">
        <v>338</v>
      </c>
      <c r="B4285" t="s">
        <v>116</v>
      </c>
      <c r="C4285" t="s">
        <v>116</v>
      </c>
      <c r="D4285" t="s">
        <v>129</v>
      </c>
      <c r="E4285" t="s">
        <v>367</v>
      </c>
      <c r="F4285" t="s">
        <v>344</v>
      </c>
      <c r="G4285">
        <v>17</v>
      </c>
      <c r="H4285" s="304">
        <v>5.5163249722100787</v>
      </c>
    </row>
    <row r="4286" spans="1:8" x14ac:dyDescent="0.25">
      <c r="A4286" t="s">
        <v>338</v>
      </c>
      <c r="B4286" t="s">
        <v>116</v>
      </c>
      <c r="C4286" t="s">
        <v>116</v>
      </c>
      <c r="D4286" t="s">
        <v>129</v>
      </c>
      <c r="E4286" t="s">
        <v>367</v>
      </c>
      <c r="F4286" t="s">
        <v>345</v>
      </c>
      <c r="G4286">
        <v>17</v>
      </c>
      <c r="H4286" s="304">
        <v>5.5163249722100787</v>
      </c>
    </row>
    <row r="4287" spans="1:8" x14ac:dyDescent="0.25">
      <c r="A4287" t="s">
        <v>338</v>
      </c>
      <c r="B4287" t="s">
        <v>116</v>
      </c>
      <c r="C4287" t="s">
        <v>116</v>
      </c>
      <c r="D4287" t="s">
        <v>129</v>
      </c>
      <c r="E4287" t="s">
        <v>367</v>
      </c>
      <c r="F4287" t="s">
        <v>346</v>
      </c>
      <c r="G4287">
        <v>17</v>
      </c>
      <c r="H4287" s="304">
        <v>0.11</v>
      </c>
    </row>
    <row r="4288" spans="1:8" x14ac:dyDescent="0.25">
      <c r="A4288" t="s">
        <v>338</v>
      </c>
      <c r="B4288" t="s">
        <v>116</v>
      </c>
      <c r="C4288" t="s">
        <v>116</v>
      </c>
      <c r="D4288" t="s">
        <v>129</v>
      </c>
      <c r="E4288" t="s">
        <v>367</v>
      </c>
      <c r="F4288" t="s">
        <v>347</v>
      </c>
      <c r="G4288">
        <v>17</v>
      </c>
      <c r="H4288" s="304">
        <v>0.60679574694310867</v>
      </c>
    </row>
    <row r="4289" spans="1:8" x14ac:dyDescent="0.25">
      <c r="A4289" t="s">
        <v>338</v>
      </c>
      <c r="B4289" t="s">
        <v>116</v>
      </c>
      <c r="C4289" t="s">
        <v>116</v>
      </c>
      <c r="D4289" t="s">
        <v>129</v>
      </c>
      <c r="E4289" t="s">
        <v>367</v>
      </c>
      <c r="F4289" t="s">
        <v>348</v>
      </c>
      <c r="G4289">
        <v>17</v>
      </c>
      <c r="H4289" s="304">
        <v>0.60679574694310867</v>
      </c>
    </row>
    <row r="4290" spans="1:8" x14ac:dyDescent="0.25">
      <c r="A4290" t="s">
        <v>338</v>
      </c>
      <c r="B4290" t="s">
        <v>116</v>
      </c>
      <c r="C4290" t="s">
        <v>116</v>
      </c>
      <c r="D4290" t="s">
        <v>130</v>
      </c>
      <c r="E4290" t="s">
        <v>367</v>
      </c>
      <c r="F4290" t="s">
        <v>340</v>
      </c>
      <c r="G4290">
        <v>18</v>
      </c>
      <c r="H4290" s="304">
        <v>9.7968500000000009</v>
      </c>
    </row>
    <row r="4291" spans="1:8" x14ac:dyDescent="0.25">
      <c r="A4291" t="s">
        <v>338</v>
      </c>
      <c r="B4291" t="s">
        <v>116</v>
      </c>
      <c r="C4291" t="s">
        <v>116</v>
      </c>
      <c r="D4291" t="s">
        <v>130</v>
      </c>
      <c r="E4291" t="s">
        <v>367</v>
      </c>
      <c r="F4291" t="s">
        <v>341</v>
      </c>
      <c r="G4291">
        <v>18</v>
      </c>
      <c r="H4291" s="304">
        <v>4.4486500000000002E-4</v>
      </c>
    </row>
    <row r="4292" spans="1:8" x14ac:dyDescent="0.25">
      <c r="A4292" t="s">
        <v>338</v>
      </c>
      <c r="B4292" t="s">
        <v>116</v>
      </c>
      <c r="C4292" t="s">
        <v>116</v>
      </c>
      <c r="D4292" t="s">
        <v>130</v>
      </c>
      <c r="E4292" t="s">
        <v>367</v>
      </c>
      <c r="F4292" t="s">
        <v>342</v>
      </c>
      <c r="G4292">
        <v>18</v>
      </c>
      <c r="H4292" s="304">
        <v>2.8942170000000001E-3</v>
      </c>
    </row>
    <row r="4293" spans="1:8" x14ac:dyDescent="0.25">
      <c r="A4293" t="s">
        <v>338</v>
      </c>
      <c r="B4293" t="s">
        <v>116</v>
      </c>
      <c r="C4293" t="s">
        <v>116</v>
      </c>
      <c r="D4293" t="s">
        <v>130</v>
      </c>
      <c r="E4293" t="s">
        <v>367</v>
      </c>
      <c r="F4293" t="s">
        <v>343</v>
      </c>
      <c r="G4293">
        <v>18</v>
      </c>
      <c r="H4293" s="304">
        <v>9.7944006480000017</v>
      </c>
    </row>
    <row r="4294" spans="1:8" x14ac:dyDescent="0.25">
      <c r="A4294" t="s">
        <v>338</v>
      </c>
      <c r="B4294" t="s">
        <v>116</v>
      </c>
      <c r="C4294" t="s">
        <v>116</v>
      </c>
      <c r="D4294" t="s">
        <v>130</v>
      </c>
      <c r="E4294" t="s">
        <v>367</v>
      </c>
      <c r="F4294" t="s">
        <v>344</v>
      </c>
      <c r="G4294">
        <v>18</v>
      </c>
      <c r="H4294" s="304">
        <v>8.7999704533678873</v>
      </c>
    </row>
    <row r="4295" spans="1:8" x14ac:dyDescent="0.25">
      <c r="A4295" t="s">
        <v>338</v>
      </c>
      <c r="B4295" t="s">
        <v>116</v>
      </c>
      <c r="C4295" t="s">
        <v>116</v>
      </c>
      <c r="D4295" t="s">
        <v>130</v>
      </c>
      <c r="E4295" t="s">
        <v>367</v>
      </c>
      <c r="F4295" t="s">
        <v>345</v>
      </c>
      <c r="G4295">
        <v>18</v>
      </c>
      <c r="H4295" s="304">
        <v>8.7999704533678873</v>
      </c>
    </row>
    <row r="4296" spans="1:8" x14ac:dyDescent="0.25">
      <c r="A4296" t="s">
        <v>338</v>
      </c>
      <c r="B4296" t="s">
        <v>116</v>
      </c>
      <c r="C4296" t="s">
        <v>116</v>
      </c>
      <c r="D4296" t="s">
        <v>130</v>
      </c>
      <c r="E4296" t="s">
        <v>367</v>
      </c>
      <c r="F4296" t="s">
        <v>346</v>
      </c>
      <c r="G4296">
        <v>18</v>
      </c>
      <c r="H4296" s="304">
        <v>0.11</v>
      </c>
    </row>
    <row r="4297" spans="1:8" x14ac:dyDescent="0.25">
      <c r="A4297" t="s">
        <v>338</v>
      </c>
      <c r="B4297" t="s">
        <v>116</v>
      </c>
      <c r="C4297" t="s">
        <v>116</v>
      </c>
      <c r="D4297" t="s">
        <v>130</v>
      </c>
      <c r="E4297" t="s">
        <v>367</v>
      </c>
      <c r="F4297" t="s">
        <v>347</v>
      </c>
      <c r="G4297">
        <v>18</v>
      </c>
      <c r="H4297" s="304">
        <v>0.96799674987046758</v>
      </c>
    </row>
    <row r="4298" spans="1:8" x14ac:dyDescent="0.25">
      <c r="A4298" t="s">
        <v>338</v>
      </c>
      <c r="B4298" t="s">
        <v>116</v>
      </c>
      <c r="C4298" t="s">
        <v>116</v>
      </c>
      <c r="D4298" t="s">
        <v>130</v>
      </c>
      <c r="E4298" t="s">
        <v>367</v>
      </c>
      <c r="F4298" t="s">
        <v>348</v>
      </c>
      <c r="G4298">
        <v>18</v>
      </c>
      <c r="H4298" s="304">
        <v>0.96799674987046758</v>
      </c>
    </row>
    <row r="4299" spans="1:8" x14ac:dyDescent="0.25">
      <c r="A4299" t="s">
        <v>338</v>
      </c>
      <c r="B4299" t="s">
        <v>116</v>
      </c>
      <c r="C4299" t="s">
        <v>116</v>
      </c>
      <c r="D4299" t="s">
        <v>251</v>
      </c>
      <c r="E4299" t="s">
        <v>367</v>
      </c>
      <c r="F4299" t="s">
        <v>340</v>
      </c>
      <c r="G4299">
        <v>19</v>
      </c>
      <c r="H4299" s="304">
        <v>4.8359700234217478</v>
      </c>
    </row>
    <row r="4300" spans="1:8" x14ac:dyDescent="0.25">
      <c r="A4300" t="s">
        <v>338</v>
      </c>
      <c r="B4300" t="s">
        <v>116</v>
      </c>
      <c r="C4300" t="s">
        <v>116</v>
      </c>
      <c r="D4300" t="s">
        <v>251</v>
      </c>
      <c r="E4300" t="s">
        <v>367</v>
      </c>
      <c r="F4300" t="s">
        <v>341</v>
      </c>
      <c r="G4300">
        <v>19</v>
      </c>
      <c r="H4300" s="304">
        <v>0.12234482300000001</v>
      </c>
    </row>
    <row r="4301" spans="1:8" x14ac:dyDescent="0.25">
      <c r="A4301" t="s">
        <v>338</v>
      </c>
      <c r="B4301" t="s">
        <v>116</v>
      </c>
      <c r="C4301" t="s">
        <v>116</v>
      </c>
      <c r="D4301" t="s">
        <v>251</v>
      </c>
      <c r="E4301" t="s">
        <v>367</v>
      </c>
      <c r="F4301" t="s">
        <v>342</v>
      </c>
      <c r="G4301">
        <v>19</v>
      </c>
      <c r="H4301" s="304">
        <v>2.1240436000000001E-2</v>
      </c>
    </row>
    <row r="4302" spans="1:8" x14ac:dyDescent="0.25">
      <c r="A4302" t="s">
        <v>338</v>
      </c>
      <c r="B4302" t="s">
        <v>116</v>
      </c>
      <c r="C4302" t="s">
        <v>116</v>
      </c>
      <c r="D4302" t="s">
        <v>251</v>
      </c>
      <c r="E4302" t="s">
        <v>367</v>
      </c>
      <c r="F4302" t="s">
        <v>343</v>
      </c>
      <c r="G4302">
        <v>19</v>
      </c>
      <c r="H4302" s="304">
        <v>4.9370744104217472</v>
      </c>
    </row>
    <row r="4303" spans="1:8" x14ac:dyDescent="0.25">
      <c r="A4303" t="s">
        <v>338</v>
      </c>
      <c r="B4303" t="s">
        <v>116</v>
      </c>
      <c r="C4303" t="s">
        <v>116</v>
      </c>
      <c r="D4303" t="s">
        <v>251</v>
      </c>
      <c r="E4303" t="s">
        <v>367</v>
      </c>
      <c r="F4303" t="s">
        <v>344</v>
      </c>
      <c r="G4303">
        <v>19</v>
      </c>
      <c r="H4303" s="304">
        <v>4.3395005397558037</v>
      </c>
    </row>
    <row r="4304" spans="1:8" x14ac:dyDescent="0.25">
      <c r="A4304" t="s">
        <v>338</v>
      </c>
      <c r="B4304" t="s">
        <v>116</v>
      </c>
      <c r="C4304" t="s">
        <v>116</v>
      </c>
      <c r="D4304" t="s">
        <v>251</v>
      </c>
      <c r="E4304" t="s">
        <v>367</v>
      </c>
      <c r="F4304" t="s">
        <v>345</v>
      </c>
      <c r="G4304">
        <v>19</v>
      </c>
      <c r="H4304" s="304">
        <v>4.2506336308366217</v>
      </c>
    </row>
    <row r="4305" spans="1:8" x14ac:dyDescent="0.25">
      <c r="A4305" t="s">
        <v>338</v>
      </c>
      <c r="B4305" t="s">
        <v>116</v>
      </c>
      <c r="C4305" t="s">
        <v>116</v>
      </c>
      <c r="D4305" t="s">
        <v>251</v>
      </c>
      <c r="E4305" t="s">
        <v>367</v>
      </c>
      <c r="F4305" t="s">
        <v>346</v>
      </c>
      <c r="G4305">
        <v>19</v>
      </c>
      <c r="H4305" s="304">
        <v>0.11</v>
      </c>
    </row>
    <row r="4306" spans="1:8" x14ac:dyDescent="0.25">
      <c r="A4306" t="s">
        <v>338</v>
      </c>
      <c r="B4306" t="s">
        <v>116</v>
      </c>
      <c r="C4306" t="s">
        <v>116</v>
      </c>
      <c r="D4306" t="s">
        <v>251</v>
      </c>
      <c r="E4306" t="s">
        <v>367</v>
      </c>
      <c r="F4306" t="s">
        <v>347</v>
      </c>
      <c r="G4306">
        <v>19</v>
      </c>
      <c r="H4306" s="304">
        <v>0.47734505937313843</v>
      </c>
    </row>
    <row r="4307" spans="1:8" x14ac:dyDescent="0.25">
      <c r="A4307" t="s">
        <v>338</v>
      </c>
      <c r="B4307" t="s">
        <v>116</v>
      </c>
      <c r="C4307" t="s">
        <v>116</v>
      </c>
      <c r="D4307" t="s">
        <v>251</v>
      </c>
      <c r="E4307" t="s">
        <v>367</v>
      </c>
      <c r="F4307" t="s">
        <v>348</v>
      </c>
      <c r="G4307">
        <v>19</v>
      </c>
      <c r="H4307" s="304">
        <v>0.46756969939202842</v>
      </c>
    </row>
    <row r="4308" spans="1:8" x14ac:dyDescent="0.25">
      <c r="A4308" t="s">
        <v>338</v>
      </c>
      <c r="B4308" t="s">
        <v>132</v>
      </c>
      <c r="C4308" t="s">
        <v>132</v>
      </c>
      <c r="D4308" t="s">
        <v>22</v>
      </c>
      <c r="E4308" t="s">
        <v>367</v>
      </c>
      <c r="F4308" t="s">
        <v>340</v>
      </c>
      <c r="G4308">
        <v>23</v>
      </c>
      <c r="H4308" s="304">
        <v>0.95914999999999995</v>
      </c>
    </row>
    <row r="4309" spans="1:8" x14ac:dyDescent="0.25">
      <c r="A4309" t="s">
        <v>338</v>
      </c>
      <c r="B4309" t="s">
        <v>132</v>
      </c>
      <c r="C4309" t="s">
        <v>132</v>
      </c>
      <c r="D4309" t="s">
        <v>22</v>
      </c>
      <c r="E4309" t="s">
        <v>367</v>
      </c>
      <c r="F4309" t="s">
        <v>341</v>
      </c>
      <c r="G4309">
        <v>23</v>
      </c>
      <c r="H4309" s="304">
        <v>11.713046432000002</v>
      </c>
    </row>
    <row r="4310" spans="1:8" x14ac:dyDescent="0.25">
      <c r="A4310" t="s">
        <v>338</v>
      </c>
      <c r="B4310" t="s">
        <v>132</v>
      </c>
      <c r="C4310" t="s">
        <v>132</v>
      </c>
      <c r="D4310" t="s">
        <v>22</v>
      </c>
      <c r="E4310" t="s">
        <v>367</v>
      </c>
      <c r="F4310" t="s">
        <v>342</v>
      </c>
      <c r="G4310">
        <v>23</v>
      </c>
      <c r="H4310" s="304">
        <v>0.147662659</v>
      </c>
    </row>
    <row r="4311" spans="1:8" x14ac:dyDescent="0.25">
      <c r="A4311" t="s">
        <v>338</v>
      </c>
      <c r="B4311" t="s">
        <v>132</v>
      </c>
      <c r="C4311" t="s">
        <v>132</v>
      </c>
      <c r="D4311" t="s">
        <v>22</v>
      </c>
      <c r="E4311" t="s">
        <v>367</v>
      </c>
      <c r="F4311" t="s">
        <v>343</v>
      </c>
      <c r="G4311">
        <v>23</v>
      </c>
      <c r="H4311" s="304">
        <v>12.524533773000002</v>
      </c>
    </row>
    <row r="4312" spans="1:8" x14ac:dyDescent="0.25">
      <c r="A4312" t="s">
        <v>338</v>
      </c>
      <c r="B4312" t="s">
        <v>132</v>
      </c>
      <c r="C4312" t="s">
        <v>132</v>
      </c>
      <c r="D4312" t="s">
        <v>22</v>
      </c>
      <c r="E4312" t="s">
        <v>367</v>
      </c>
      <c r="F4312" t="s">
        <v>344</v>
      </c>
      <c r="G4312">
        <v>23</v>
      </c>
      <c r="H4312" s="304">
        <v>1.2</v>
      </c>
    </row>
    <row r="4313" spans="1:8" x14ac:dyDescent="0.25">
      <c r="A4313" t="s">
        <v>338</v>
      </c>
      <c r="B4313" t="s">
        <v>132</v>
      </c>
      <c r="C4313" t="s">
        <v>132</v>
      </c>
      <c r="D4313" t="s">
        <v>22</v>
      </c>
      <c r="E4313" t="s">
        <v>367</v>
      </c>
      <c r="F4313" t="s">
        <v>345</v>
      </c>
      <c r="G4313">
        <v>23</v>
      </c>
      <c r="H4313" s="304">
        <v>1.2</v>
      </c>
    </row>
    <row r="4314" spans="1:8" x14ac:dyDescent="0.25">
      <c r="A4314" t="s">
        <v>338</v>
      </c>
      <c r="B4314" t="s">
        <v>132</v>
      </c>
      <c r="C4314" t="s">
        <v>132</v>
      </c>
      <c r="D4314" t="s">
        <v>22</v>
      </c>
      <c r="E4314" t="s">
        <v>367</v>
      </c>
      <c r="F4314" t="s">
        <v>346</v>
      </c>
      <c r="G4314">
        <v>23</v>
      </c>
      <c r="H4314" s="304">
        <v>0.33</v>
      </c>
    </row>
    <row r="4315" spans="1:8" x14ac:dyDescent="0.25">
      <c r="A4315" t="s">
        <v>338</v>
      </c>
      <c r="B4315" t="s">
        <v>132</v>
      </c>
      <c r="C4315" t="s">
        <v>132</v>
      </c>
      <c r="D4315" t="s">
        <v>22</v>
      </c>
      <c r="E4315" t="s">
        <v>367</v>
      </c>
      <c r="F4315" t="s">
        <v>347</v>
      </c>
      <c r="G4315">
        <v>23</v>
      </c>
      <c r="H4315" s="304">
        <v>0.39600000000000002</v>
      </c>
    </row>
    <row r="4316" spans="1:8" x14ac:dyDescent="0.25">
      <c r="A4316" t="s">
        <v>338</v>
      </c>
      <c r="B4316" t="s">
        <v>132</v>
      </c>
      <c r="C4316" t="s">
        <v>132</v>
      </c>
      <c r="D4316" t="s">
        <v>22</v>
      </c>
      <c r="E4316" t="s">
        <v>367</v>
      </c>
      <c r="F4316" t="s">
        <v>348</v>
      </c>
      <c r="G4316">
        <v>23</v>
      </c>
      <c r="H4316" s="304">
        <v>0.39600000000000002</v>
      </c>
    </row>
    <row r="4317" spans="1:8" x14ac:dyDescent="0.25">
      <c r="A4317" t="s">
        <v>338</v>
      </c>
      <c r="B4317" t="s">
        <v>132</v>
      </c>
      <c r="C4317" t="s">
        <v>132</v>
      </c>
      <c r="D4317" t="s">
        <v>23</v>
      </c>
      <c r="E4317" t="s">
        <v>367</v>
      </c>
      <c r="F4317" t="s">
        <v>340</v>
      </c>
      <c r="G4317">
        <v>24</v>
      </c>
      <c r="H4317" s="304">
        <v>16.69096</v>
      </c>
    </row>
    <row r="4318" spans="1:8" x14ac:dyDescent="0.25">
      <c r="A4318" t="s">
        <v>338</v>
      </c>
      <c r="B4318" t="s">
        <v>132</v>
      </c>
      <c r="C4318" t="s">
        <v>132</v>
      </c>
      <c r="D4318" t="s">
        <v>23</v>
      </c>
      <c r="E4318" t="s">
        <v>367</v>
      </c>
      <c r="F4318" t="s">
        <v>341</v>
      </c>
      <c r="G4318">
        <v>24</v>
      </c>
      <c r="H4318" s="304">
        <v>3.9861286679999997</v>
      </c>
    </row>
    <row r="4319" spans="1:8" x14ac:dyDescent="0.25">
      <c r="A4319" t="s">
        <v>338</v>
      </c>
      <c r="B4319" t="s">
        <v>132</v>
      </c>
      <c r="C4319" t="s">
        <v>132</v>
      </c>
      <c r="D4319" t="s">
        <v>23</v>
      </c>
      <c r="E4319" t="s">
        <v>367</v>
      </c>
      <c r="F4319" t="s">
        <v>342</v>
      </c>
      <c r="G4319">
        <v>24</v>
      </c>
      <c r="H4319" s="304">
        <v>0.11578896899999999</v>
      </c>
    </row>
    <row r="4320" spans="1:8" x14ac:dyDescent="0.25">
      <c r="A4320" t="s">
        <v>338</v>
      </c>
      <c r="B4320" t="s">
        <v>132</v>
      </c>
      <c r="C4320" t="s">
        <v>132</v>
      </c>
      <c r="D4320" t="s">
        <v>23</v>
      </c>
      <c r="E4320" t="s">
        <v>367</v>
      </c>
      <c r="F4320" t="s">
        <v>343</v>
      </c>
      <c r="G4320">
        <v>24</v>
      </c>
      <c r="H4320" s="304">
        <v>20.561299698999999</v>
      </c>
    </row>
    <row r="4321" spans="1:8" x14ac:dyDescent="0.25">
      <c r="A4321" t="s">
        <v>338</v>
      </c>
      <c r="B4321" t="s">
        <v>132</v>
      </c>
      <c r="C4321" t="s">
        <v>132</v>
      </c>
      <c r="D4321" t="s">
        <v>23</v>
      </c>
      <c r="E4321" t="s">
        <v>367</v>
      </c>
      <c r="F4321" t="s">
        <v>344</v>
      </c>
      <c r="G4321">
        <v>24</v>
      </c>
      <c r="H4321" s="304">
        <v>0.16690960000000002</v>
      </c>
    </row>
    <row r="4322" spans="1:8" x14ac:dyDescent="0.25">
      <c r="A4322" t="s">
        <v>338</v>
      </c>
      <c r="B4322" t="s">
        <v>132</v>
      </c>
      <c r="C4322" t="s">
        <v>132</v>
      </c>
      <c r="D4322" t="s">
        <v>23</v>
      </c>
      <c r="E4322" t="s">
        <v>367</v>
      </c>
      <c r="F4322" t="s">
        <v>345</v>
      </c>
      <c r="G4322">
        <v>24</v>
      </c>
      <c r="H4322" s="304">
        <v>0.16690960000000002</v>
      </c>
    </row>
    <row r="4323" spans="1:8" x14ac:dyDescent="0.25">
      <c r="A4323" t="s">
        <v>338</v>
      </c>
      <c r="B4323" t="s">
        <v>132</v>
      </c>
      <c r="C4323" t="s">
        <v>132</v>
      </c>
      <c r="D4323" t="s">
        <v>23</v>
      </c>
      <c r="E4323" t="s">
        <v>367</v>
      </c>
      <c r="F4323" t="s">
        <v>346</v>
      </c>
      <c r="G4323">
        <v>24</v>
      </c>
      <c r="H4323" s="304">
        <v>0.18809999999999999</v>
      </c>
    </row>
    <row r="4324" spans="1:8" x14ac:dyDescent="0.25">
      <c r="A4324" t="s">
        <v>338</v>
      </c>
      <c r="B4324" t="s">
        <v>132</v>
      </c>
      <c r="C4324" t="s">
        <v>132</v>
      </c>
      <c r="D4324" t="s">
        <v>23</v>
      </c>
      <c r="E4324" t="s">
        <v>367</v>
      </c>
      <c r="F4324" t="s">
        <v>347</v>
      </c>
      <c r="G4324">
        <v>24</v>
      </c>
      <c r="H4324" s="304">
        <v>3.1395695760000002E-2</v>
      </c>
    </row>
    <row r="4325" spans="1:8" x14ac:dyDescent="0.25">
      <c r="A4325" t="s">
        <v>338</v>
      </c>
      <c r="B4325" t="s">
        <v>132</v>
      </c>
      <c r="C4325" t="s">
        <v>132</v>
      </c>
      <c r="D4325" t="s">
        <v>23</v>
      </c>
      <c r="E4325" t="s">
        <v>367</v>
      </c>
      <c r="F4325" t="s">
        <v>348</v>
      </c>
      <c r="G4325">
        <v>24</v>
      </c>
      <c r="H4325" s="304">
        <v>3.1395695760000002E-2</v>
      </c>
    </row>
    <row r="4326" spans="1:8" x14ac:dyDescent="0.25">
      <c r="A4326" t="s">
        <v>338</v>
      </c>
      <c r="B4326" t="s">
        <v>132</v>
      </c>
      <c r="C4326" t="s">
        <v>132</v>
      </c>
      <c r="D4326" t="s">
        <v>24</v>
      </c>
      <c r="E4326" t="s">
        <v>367</v>
      </c>
      <c r="F4326" t="s">
        <v>340</v>
      </c>
      <c r="G4326">
        <v>25</v>
      </c>
      <c r="H4326" s="304">
        <v>7.1985400000000004</v>
      </c>
    </row>
    <row r="4327" spans="1:8" x14ac:dyDescent="0.25">
      <c r="A4327" t="s">
        <v>338</v>
      </c>
      <c r="B4327" t="s">
        <v>132</v>
      </c>
      <c r="C4327" t="s">
        <v>132</v>
      </c>
      <c r="D4327" t="s">
        <v>24</v>
      </c>
      <c r="E4327" t="s">
        <v>367</v>
      </c>
      <c r="F4327" t="s">
        <v>341</v>
      </c>
      <c r="G4327">
        <v>25</v>
      </c>
      <c r="H4327" s="304">
        <v>0.21253586699999999</v>
      </c>
    </row>
    <row r="4328" spans="1:8" x14ac:dyDescent="0.25">
      <c r="A4328" t="s">
        <v>338</v>
      </c>
      <c r="B4328" t="s">
        <v>132</v>
      </c>
      <c r="C4328" t="s">
        <v>132</v>
      </c>
      <c r="D4328" t="s">
        <v>24</v>
      </c>
      <c r="E4328" t="s">
        <v>367</v>
      </c>
      <c r="F4328" t="s">
        <v>342</v>
      </c>
      <c r="G4328">
        <v>25</v>
      </c>
      <c r="H4328" s="304">
        <v>0.481943593</v>
      </c>
    </row>
    <row r="4329" spans="1:8" x14ac:dyDescent="0.25">
      <c r="A4329" t="s">
        <v>338</v>
      </c>
      <c r="B4329" t="s">
        <v>132</v>
      </c>
      <c r="C4329" t="s">
        <v>132</v>
      </c>
      <c r="D4329" t="s">
        <v>24</v>
      </c>
      <c r="E4329" t="s">
        <v>367</v>
      </c>
      <c r="F4329" t="s">
        <v>343</v>
      </c>
      <c r="G4329">
        <v>25</v>
      </c>
      <c r="H4329" s="304">
        <v>6.9291322740000005</v>
      </c>
    </row>
    <row r="4330" spans="1:8" x14ac:dyDescent="0.25">
      <c r="A4330" t="s">
        <v>338</v>
      </c>
      <c r="B4330" t="s">
        <v>132</v>
      </c>
      <c r="C4330" t="s">
        <v>132</v>
      </c>
      <c r="D4330" t="s">
        <v>24</v>
      </c>
      <c r="E4330" t="s">
        <v>367</v>
      </c>
      <c r="F4330" t="s">
        <v>344</v>
      </c>
      <c r="G4330">
        <v>25</v>
      </c>
      <c r="H4330" s="304">
        <v>0.14397080000000001</v>
      </c>
    </row>
    <row r="4331" spans="1:8" x14ac:dyDescent="0.25">
      <c r="A4331" t="s">
        <v>338</v>
      </c>
      <c r="B4331" t="s">
        <v>132</v>
      </c>
      <c r="C4331" t="s">
        <v>132</v>
      </c>
      <c r="D4331" t="s">
        <v>24</v>
      </c>
      <c r="E4331" t="s">
        <v>367</v>
      </c>
      <c r="F4331" t="s">
        <v>345</v>
      </c>
      <c r="G4331">
        <v>25</v>
      </c>
      <c r="H4331" s="304">
        <v>0.14397080000000001</v>
      </c>
    </row>
    <row r="4332" spans="1:8" x14ac:dyDescent="0.25">
      <c r="A4332" t="s">
        <v>338</v>
      </c>
      <c r="B4332" t="s">
        <v>132</v>
      </c>
      <c r="C4332" t="s">
        <v>132</v>
      </c>
      <c r="D4332" t="s">
        <v>24</v>
      </c>
      <c r="E4332" t="s">
        <v>367</v>
      </c>
      <c r="F4332" t="s">
        <v>346</v>
      </c>
      <c r="G4332">
        <v>25</v>
      </c>
      <c r="H4332" s="304">
        <v>0.14799999999999999</v>
      </c>
    </row>
    <row r="4333" spans="1:8" x14ac:dyDescent="0.25">
      <c r="A4333" t="s">
        <v>338</v>
      </c>
      <c r="B4333" t="s">
        <v>132</v>
      </c>
      <c r="C4333" t="s">
        <v>132</v>
      </c>
      <c r="D4333" t="s">
        <v>24</v>
      </c>
      <c r="E4333" t="s">
        <v>367</v>
      </c>
      <c r="F4333" t="s">
        <v>347</v>
      </c>
      <c r="G4333">
        <v>25</v>
      </c>
      <c r="H4333" s="304">
        <v>2.1307678400000002E-2</v>
      </c>
    </row>
    <row r="4334" spans="1:8" x14ac:dyDescent="0.25">
      <c r="A4334" t="s">
        <v>338</v>
      </c>
      <c r="B4334" t="s">
        <v>132</v>
      </c>
      <c r="C4334" t="s">
        <v>132</v>
      </c>
      <c r="D4334" t="s">
        <v>24</v>
      </c>
      <c r="E4334" t="s">
        <v>367</v>
      </c>
      <c r="F4334" t="s">
        <v>348</v>
      </c>
      <c r="G4334">
        <v>25</v>
      </c>
      <c r="H4334" s="304">
        <v>2.1307678400000002E-2</v>
      </c>
    </row>
    <row r="4335" spans="1:8" x14ac:dyDescent="0.25">
      <c r="A4335" t="s">
        <v>338</v>
      </c>
      <c r="B4335" t="s">
        <v>349</v>
      </c>
      <c r="C4335" t="s">
        <v>349</v>
      </c>
      <c r="D4335" t="s">
        <v>87</v>
      </c>
      <c r="E4335" t="s">
        <v>367</v>
      </c>
      <c r="F4335" t="s">
        <v>340</v>
      </c>
      <c r="G4335">
        <v>29</v>
      </c>
      <c r="H4335" s="304">
        <v>1.1485699999999999</v>
      </c>
    </row>
    <row r="4336" spans="1:8" x14ac:dyDescent="0.25">
      <c r="A4336" t="s">
        <v>338</v>
      </c>
      <c r="B4336" t="s">
        <v>349</v>
      </c>
      <c r="C4336" t="s">
        <v>349</v>
      </c>
      <c r="D4336" t="s">
        <v>87</v>
      </c>
      <c r="E4336" t="s">
        <v>367</v>
      </c>
      <c r="F4336" t="s">
        <v>341</v>
      </c>
      <c r="G4336">
        <v>29</v>
      </c>
      <c r="H4336" s="304">
        <v>0.38848550000000004</v>
      </c>
    </row>
    <row r="4337" spans="1:8" x14ac:dyDescent="0.25">
      <c r="A4337" t="s">
        <v>338</v>
      </c>
      <c r="B4337" t="s">
        <v>349</v>
      </c>
      <c r="C4337" t="s">
        <v>349</v>
      </c>
      <c r="D4337" t="s">
        <v>87</v>
      </c>
      <c r="E4337" t="s">
        <v>367</v>
      </c>
      <c r="F4337" t="s">
        <v>342</v>
      </c>
      <c r="G4337">
        <v>29</v>
      </c>
      <c r="H4337" s="304">
        <v>0.106795</v>
      </c>
    </row>
    <row r="4338" spans="1:8" x14ac:dyDescent="0.25">
      <c r="A4338" t="s">
        <v>338</v>
      </c>
      <c r="B4338" t="s">
        <v>349</v>
      </c>
      <c r="C4338" t="s">
        <v>349</v>
      </c>
      <c r="D4338" t="s">
        <v>87</v>
      </c>
      <c r="E4338" t="s">
        <v>367</v>
      </c>
      <c r="F4338" t="s">
        <v>343</v>
      </c>
      <c r="G4338">
        <v>29</v>
      </c>
      <c r="H4338" s="304">
        <v>1.4302604999999999</v>
      </c>
    </row>
    <row r="4339" spans="1:8" x14ac:dyDescent="0.25">
      <c r="A4339" t="s">
        <v>338</v>
      </c>
      <c r="B4339" t="s">
        <v>349</v>
      </c>
      <c r="C4339" t="s">
        <v>349</v>
      </c>
      <c r="D4339" t="s">
        <v>87</v>
      </c>
      <c r="E4339" t="s">
        <v>367</v>
      </c>
      <c r="F4339" t="s">
        <v>344</v>
      </c>
      <c r="G4339">
        <v>29</v>
      </c>
      <c r="H4339" s="304">
        <v>1.0223354205642912</v>
      </c>
    </row>
    <row r="4340" spans="1:8" x14ac:dyDescent="0.25">
      <c r="A4340" t="s">
        <v>338</v>
      </c>
      <c r="B4340" t="s">
        <v>349</v>
      </c>
      <c r="C4340" t="s">
        <v>349</v>
      </c>
      <c r="D4340" t="s">
        <v>87</v>
      </c>
      <c r="E4340" t="s">
        <v>367</v>
      </c>
      <c r="F4340" t="s">
        <v>345</v>
      </c>
      <c r="G4340">
        <v>29</v>
      </c>
      <c r="H4340" s="304">
        <v>0.82098596304486338</v>
      </c>
    </row>
    <row r="4341" spans="1:8" x14ac:dyDescent="0.25">
      <c r="A4341" t="s">
        <v>338</v>
      </c>
      <c r="B4341" t="s">
        <v>349</v>
      </c>
      <c r="C4341" t="s">
        <v>349</v>
      </c>
      <c r="D4341" t="s">
        <v>87</v>
      </c>
      <c r="E4341" t="s">
        <v>367</v>
      </c>
      <c r="F4341" t="s">
        <v>346</v>
      </c>
      <c r="G4341">
        <v>29</v>
      </c>
      <c r="H4341" s="304">
        <v>0.22500000000000001</v>
      </c>
    </row>
    <row r="4342" spans="1:8" x14ac:dyDescent="0.25">
      <c r="A4342" t="s">
        <v>338</v>
      </c>
      <c r="B4342" t="s">
        <v>349</v>
      </c>
      <c r="C4342" t="s">
        <v>349</v>
      </c>
      <c r="D4342" t="s">
        <v>87</v>
      </c>
      <c r="E4342" t="s">
        <v>367</v>
      </c>
      <c r="F4342" t="s">
        <v>347</v>
      </c>
      <c r="G4342">
        <v>29</v>
      </c>
      <c r="H4342" s="304">
        <v>0.23002546962696552</v>
      </c>
    </row>
    <row r="4343" spans="1:8" x14ac:dyDescent="0.25">
      <c r="A4343" t="s">
        <v>338</v>
      </c>
      <c r="B4343" t="s">
        <v>349</v>
      </c>
      <c r="C4343" t="s">
        <v>349</v>
      </c>
      <c r="D4343" t="s">
        <v>87</v>
      </c>
      <c r="E4343" t="s">
        <v>367</v>
      </c>
      <c r="F4343" t="s">
        <v>348</v>
      </c>
      <c r="G4343">
        <v>29</v>
      </c>
      <c r="H4343" s="304">
        <v>0.18472184168509426</v>
      </c>
    </row>
    <row r="4344" spans="1:8" x14ac:dyDescent="0.25">
      <c r="A4344" t="s">
        <v>338</v>
      </c>
      <c r="B4344" t="s">
        <v>349</v>
      </c>
      <c r="C4344" t="s">
        <v>349</v>
      </c>
      <c r="D4344" t="s">
        <v>27</v>
      </c>
      <c r="E4344" t="s">
        <v>367</v>
      </c>
      <c r="F4344" t="s">
        <v>340</v>
      </c>
      <c r="G4344">
        <v>30</v>
      </c>
      <c r="H4344" s="304">
        <v>0.66957</v>
      </c>
    </row>
    <row r="4345" spans="1:8" x14ac:dyDescent="0.25">
      <c r="A4345" t="s">
        <v>338</v>
      </c>
      <c r="B4345" t="s">
        <v>349</v>
      </c>
      <c r="C4345" t="s">
        <v>349</v>
      </c>
      <c r="D4345" t="s">
        <v>27</v>
      </c>
      <c r="E4345" t="s">
        <v>367</v>
      </c>
      <c r="F4345" t="s">
        <v>341</v>
      </c>
      <c r="G4345">
        <v>30</v>
      </c>
      <c r="H4345" s="304">
        <v>1.64376E-2</v>
      </c>
    </row>
    <row r="4346" spans="1:8" x14ac:dyDescent="0.25">
      <c r="A4346" t="s">
        <v>338</v>
      </c>
      <c r="B4346" t="s">
        <v>349</v>
      </c>
      <c r="C4346" t="s">
        <v>349</v>
      </c>
      <c r="D4346" t="s">
        <v>27</v>
      </c>
      <c r="E4346" t="s">
        <v>367</v>
      </c>
      <c r="F4346" t="s">
        <v>342</v>
      </c>
      <c r="G4346">
        <v>30</v>
      </c>
      <c r="H4346" s="304">
        <v>0.20608770000000001</v>
      </c>
    </row>
    <row r="4347" spans="1:8" x14ac:dyDescent="0.25">
      <c r="A4347" t="s">
        <v>338</v>
      </c>
      <c r="B4347" t="s">
        <v>349</v>
      </c>
      <c r="C4347" t="s">
        <v>349</v>
      </c>
      <c r="D4347" t="s">
        <v>27</v>
      </c>
      <c r="E4347" t="s">
        <v>367</v>
      </c>
      <c r="F4347" t="s">
        <v>343</v>
      </c>
      <c r="G4347">
        <v>30</v>
      </c>
      <c r="H4347" s="304">
        <v>0.47991990000000007</v>
      </c>
    </row>
    <row r="4348" spans="1:8" x14ac:dyDescent="0.25">
      <c r="A4348" t="s">
        <v>338</v>
      </c>
      <c r="B4348" t="s">
        <v>349</v>
      </c>
      <c r="C4348" t="s">
        <v>349</v>
      </c>
      <c r="D4348" t="s">
        <v>27</v>
      </c>
      <c r="E4348" t="s">
        <v>367</v>
      </c>
      <c r="F4348" t="s">
        <v>344</v>
      </c>
      <c r="G4348">
        <v>30</v>
      </c>
      <c r="H4348" s="304">
        <v>0.15720799284952186</v>
      </c>
    </row>
    <row r="4349" spans="1:8" x14ac:dyDescent="0.25">
      <c r="A4349" t="s">
        <v>338</v>
      </c>
      <c r="B4349" t="s">
        <v>349</v>
      </c>
      <c r="C4349" t="s">
        <v>349</v>
      </c>
      <c r="D4349" t="s">
        <v>27</v>
      </c>
      <c r="E4349" t="s">
        <v>367</v>
      </c>
      <c r="F4349" t="s">
        <v>345</v>
      </c>
      <c r="G4349">
        <v>30</v>
      </c>
      <c r="H4349" s="304">
        <v>0.15720799284952186</v>
      </c>
    </row>
    <row r="4350" spans="1:8" x14ac:dyDescent="0.25">
      <c r="A4350" t="s">
        <v>338</v>
      </c>
      <c r="B4350" t="s">
        <v>349</v>
      </c>
      <c r="C4350" t="s">
        <v>349</v>
      </c>
      <c r="D4350" t="s">
        <v>27</v>
      </c>
      <c r="E4350" t="s">
        <v>367</v>
      </c>
      <c r="F4350" t="s">
        <v>346</v>
      </c>
      <c r="G4350">
        <v>30</v>
      </c>
      <c r="H4350" s="304">
        <v>0.26</v>
      </c>
    </row>
    <row r="4351" spans="1:8" x14ac:dyDescent="0.25">
      <c r="A4351" t="s">
        <v>338</v>
      </c>
      <c r="B4351" t="s">
        <v>349</v>
      </c>
      <c r="C4351" t="s">
        <v>349</v>
      </c>
      <c r="D4351" t="s">
        <v>27</v>
      </c>
      <c r="E4351" t="s">
        <v>367</v>
      </c>
      <c r="F4351" t="s">
        <v>347</v>
      </c>
      <c r="G4351">
        <v>30</v>
      </c>
      <c r="H4351" s="304">
        <v>4.0874078140875687E-2</v>
      </c>
    </row>
    <row r="4352" spans="1:8" x14ac:dyDescent="0.25">
      <c r="A4352" t="s">
        <v>338</v>
      </c>
      <c r="B4352" t="s">
        <v>349</v>
      </c>
      <c r="C4352" t="s">
        <v>349</v>
      </c>
      <c r="D4352" t="s">
        <v>27</v>
      </c>
      <c r="E4352" t="s">
        <v>367</v>
      </c>
      <c r="F4352" t="s">
        <v>348</v>
      </c>
      <c r="G4352">
        <v>30</v>
      </c>
      <c r="H4352" s="304">
        <v>4.0874078140875687E-2</v>
      </c>
    </row>
    <row r="4353" spans="1:8" x14ac:dyDescent="0.25">
      <c r="A4353" t="s">
        <v>338</v>
      </c>
      <c r="B4353" t="s">
        <v>349</v>
      </c>
      <c r="C4353" t="s">
        <v>349</v>
      </c>
      <c r="D4353" t="s">
        <v>28</v>
      </c>
      <c r="E4353" t="s">
        <v>367</v>
      </c>
      <c r="F4353" t="s">
        <v>340</v>
      </c>
      <c r="G4353">
        <v>31</v>
      </c>
      <c r="H4353" s="304">
        <v>0.12999000000000002</v>
      </c>
    </row>
    <row r="4354" spans="1:8" x14ac:dyDescent="0.25">
      <c r="A4354" t="s">
        <v>338</v>
      </c>
      <c r="B4354" t="s">
        <v>349</v>
      </c>
      <c r="C4354" t="s">
        <v>349</v>
      </c>
      <c r="D4354" t="s">
        <v>28</v>
      </c>
      <c r="E4354" t="s">
        <v>367</v>
      </c>
      <c r="F4354" t="s">
        <v>341</v>
      </c>
      <c r="G4354">
        <v>31</v>
      </c>
      <c r="H4354" s="304">
        <v>0.10473359999999998</v>
      </c>
    </row>
    <row r="4355" spans="1:8" x14ac:dyDescent="0.25">
      <c r="A4355" t="s">
        <v>338</v>
      </c>
      <c r="B4355" t="s">
        <v>349</v>
      </c>
      <c r="C4355" t="s">
        <v>349</v>
      </c>
      <c r="D4355" t="s">
        <v>28</v>
      </c>
      <c r="E4355" t="s">
        <v>367</v>
      </c>
      <c r="F4355" t="s">
        <v>342</v>
      </c>
      <c r="G4355">
        <v>31</v>
      </c>
      <c r="H4355" s="304">
        <v>2.2830000000000002E-4</v>
      </c>
    </row>
    <row r="4356" spans="1:8" x14ac:dyDescent="0.25">
      <c r="A4356" t="s">
        <v>338</v>
      </c>
      <c r="B4356" t="s">
        <v>349</v>
      </c>
      <c r="C4356" t="s">
        <v>349</v>
      </c>
      <c r="D4356" t="s">
        <v>28</v>
      </c>
      <c r="E4356" t="s">
        <v>367</v>
      </c>
      <c r="F4356" t="s">
        <v>343</v>
      </c>
      <c r="G4356">
        <v>31</v>
      </c>
      <c r="H4356" s="304">
        <v>0.23449530000000002</v>
      </c>
    </row>
    <row r="4357" spans="1:8" x14ac:dyDescent="0.25">
      <c r="A4357" t="s">
        <v>338</v>
      </c>
      <c r="B4357" t="s">
        <v>349</v>
      </c>
      <c r="C4357" t="s">
        <v>349</v>
      </c>
      <c r="D4357" t="s">
        <v>28</v>
      </c>
      <c r="E4357" t="s">
        <v>367</v>
      </c>
      <c r="F4357" t="s">
        <v>344</v>
      </c>
      <c r="G4357">
        <v>31</v>
      </c>
      <c r="H4357" s="304">
        <v>0.23449530000000002</v>
      </c>
    </row>
    <row r="4358" spans="1:8" x14ac:dyDescent="0.25">
      <c r="A4358" t="s">
        <v>338</v>
      </c>
      <c r="B4358" t="s">
        <v>349</v>
      </c>
      <c r="C4358" t="s">
        <v>349</v>
      </c>
      <c r="D4358" t="s">
        <v>28</v>
      </c>
      <c r="E4358" t="s">
        <v>367</v>
      </c>
      <c r="F4358" t="s">
        <v>345</v>
      </c>
      <c r="G4358">
        <v>31</v>
      </c>
      <c r="H4358" s="304">
        <v>0.12999000000000002</v>
      </c>
    </row>
    <row r="4359" spans="1:8" x14ac:dyDescent="0.25">
      <c r="A4359" t="s">
        <v>338</v>
      </c>
      <c r="B4359" t="s">
        <v>349</v>
      </c>
      <c r="C4359" t="s">
        <v>349</v>
      </c>
      <c r="D4359" t="s">
        <v>28</v>
      </c>
      <c r="E4359" t="s">
        <v>367</v>
      </c>
      <c r="F4359" t="s">
        <v>346</v>
      </c>
      <c r="G4359">
        <v>31</v>
      </c>
      <c r="H4359" s="304">
        <v>0.35</v>
      </c>
    </row>
    <row r="4360" spans="1:8" x14ac:dyDescent="0.25">
      <c r="A4360" t="s">
        <v>338</v>
      </c>
      <c r="B4360" t="s">
        <v>349</v>
      </c>
      <c r="C4360" t="s">
        <v>349</v>
      </c>
      <c r="D4360" t="s">
        <v>28</v>
      </c>
      <c r="E4360" t="s">
        <v>367</v>
      </c>
      <c r="F4360" t="s">
        <v>347</v>
      </c>
      <c r="G4360">
        <v>31</v>
      </c>
      <c r="H4360" s="304">
        <v>8.2073355000000001E-2</v>
      </c>
    </row>
    <row r="4361" spans="1:8" x14ac:dyDescent="0.25">
      <c r="A4361" t="s">
        <v>338</v>
      </c>
      <c r="B4361" t="s">
        <v>349</v>
      </c>
      <c r="C4361" t="s">
        <v>349</v>
      </c>
      <c r="D4361" t="s">
        <v>28</v>
      </c>
      <c r="E4361" t="s">
        <v>367</v>
      </c>
      <c r="F4361" t="s">
        <v>348</v>
      </c>
      <c r="G4361">
        <v>31</v>
      </c>
      <c r="H4361" s="304">
        <v>4.5496500000000002E-2</v>
      </c>
    </row>
    <row r="4362" spans="1:8" x14ac:dyDescent="0.25">
      <c r="A4362" t="s">
        <v>338</v>
      </c>
      <c r="B4362" t="s">
        <v>349</v>
      </c>
      <c r="C4362" t="s">
        <v>349</v>
      </c>
      <c r="D4362" t="s">
        <v>29</v>
      </c>
      <c r="E4362" t="s">
        <v>367</v>
      </c>
      <c r="F4362" t="s">
        <v>340</v>
      </c>
      <c r="G4362">
        <v>32</v>
      </c>
      <c r="H4362" s="304">
        <v>0.61510370000000025</v>
      </c>
    </row>
    <row r="4363" spans="1:8" x14ac:dyDescent="0.25">
      <c r="A4363" t="s">
        <v>338</v>
      </c>
      <c r="B4363" t="s">
        <v>349</v>
      </c>
      <c r="C4363" t="s">
        <v>349</v>
      </c>
      <c r="D4363" t="s">
        <v>29</v>
      </c>
      <c r="E4363" t="s">
        <v>367</v>
      </c>
      <c r="F4363" t="s">
        <v>341</v>
      </c>
      <c r="G4363">
        <v>32</v>
      </c>
      <c r="H4363" s="304">
        <v>0.70061570000000006</v>
      </c>
    </row>
    <row r="4364" spans="1:8" x14ac:dyDescent="0.25">
      <c r="A4364" t="s">
        <v>338</v>
      </c>
      <c r="B4364" t="s">
        <v>349</v>
      </c>
      <c r="C4364" t="s">
        <v>349</v>
      </c>
      <c r="D4364" t="s">
        <v>29</v>
      </c>
      <c r="E4364" t="s">
        <v>367</v>
      </c>
      <c r="F4364" t="s">
        <v>342</v>
      </c>
      <c r="G4364">
        <v>32</v>
      </c>
      <c r="H4364" s="304">
        <v>3.8402499999999999E-2</v>
      </c>
    </row>
    <row r="4365" spans="1:8" x14ac:dyDescent="0.25">
      <c r="A4365" t="s">
        <v>338</v>
      </c>
      <c r="B4365" t="s">
        <v>349</v>
      </c>
      <c r="C4365" t="s">
        <v>349</v>
      </c>
      <c r="D4365" t="s">
        <v>29</v>
      </c>
      <c r="E4365" t="s">
        <v>367</v>
      </c>
      <c r="F4365" t="s">
        <v>343</v>
      </c>
      <c r="G4365">
        <v>32</v>
      </c>
      <c r="H4365" s="304">
        <v>1.2773169000000004</v>
      </c>
    </row>
    <row r="4366" spans="1:8" x14ac:dyDescent="0.25">
      <c r="A4366" t="s">
        <v>338</v>
      </c>
      <c r="B4366" t="s">
        <v>349</v>
      </c>
      <c r="C4366" t="s">
        <v>349</v>
      </c>
      <c r="D4366" t="s">
        <v>29</v>
      </c>
      <c r="E4366" t="s">
        <v>367</v>
      </c>
      <c r="F4366" t="s">
        <v>344</v>
      </c>
      <c r="G4366">
        <v>32</v>
      </c>
      <c r="H4366" s="304">
        <v>0.61145408768109277</v>
      </c>
    </row>
    <row r="4367" spans="1:8" x14ac:dyDescent="0.25">
      <c r="A4367" t="s">
        <v>338</v>
      </c>
      <c r="B4367" t="s">
        <v>349</v>
      </c>
      <c r="C4367" t="s">
        <v>349</v>
      </c>
      <c r="D4367" t="s">
        <v>29</v>
      </c>
      <c r="E4367" t="s">
        <v>367</v>
      </c>
      <c r="F4367" t="s">
        <v>345</v>
      </c>
      <c r="G4367">
        <v>32</v>
      </c>
      <c r="H4367" s="304">
        <v>0.29445133914126131</v>
      </c>
    </row>
    <row r="4368" spans="1:8" x14ac:dyDescent="0.25">
      <c r="A4368" t="s">
        <v>338</v>
      </c>
      <c r="B4368" t="s">
        <v>349</v>
      </c>
      <c r="C4368" t="s">
        <v>349</v>
      </c>
      <c r="D4368" t="s">
        <v>29</v>
      </c>
      <c r="E4368" t="s">
        <v>367</v>
      </c>
      <c r="F4368" t="s">
        <v>346</v>
      </c>
      <c r="G4368">
        <v>32</v>
      </c>
      <c r="H4368" s="304">
        <v>0.25</v>
      </c>
    </row>
    <row r="4369" spans="1:8" x14ac:dyDescent="0.25">
      <c r="A4369" t="s">
        <v>338</v>
      </c>
      <c r="B4369" t="s">
        <v>349</v>
      </c>
      <c r="C4369" t="s">
        <v>349</v>
      </c>
      <c r="D4369" t="s">
        <v>29</v>
      </c>
      <c r="E4369" t="s">
        <v>367</v>
      </c>
      <c r="F4369" t="s">
        <v>347</v>
      </c>
      <c r="G4369">
        <v>32</v>
      </c>
      <c r="H4369" s="304">
        <v>0.15286352192027319</v>
      </c>
    </row>
    <row r="4370" spans="1:8" x14ac:dyDescent="0.25">
      <c r="A4370" t="s">
        <v>338</v>
      </c>
      <c r="B4370" t="s">
        <v>349</v>
      </c>
      <c r="C4370" t="s">
        <v>349</v>
      </c>
      <c r="D4370" t="s">
        <v>29</v>
      </c>
      <c r="E4370" t="s">
        <v>367</v>
      </c>
      <c r="F4370" t="s">
        <v>348</v>
      </c>
      <c r="G4370">
        <v>32</v>
      </c>
      <c r="H4370" s="304">
        <v>7.3612834785315329E-2</v>
      </c>
    </row>
    <row r="4371" spans="1:8" x14ac:dyDescent="0.25">
      <c r="A4371" t="s">
        <v>146</v>
      </c>
      <c r="B4371" t="s">
        <v>350</v>
      </c>
      <c r="C4371" t="s">
        <v>351</v>
      </c>
      <c r="D4371" t="s">
        <v>33</v>
      </c>
      <c r="E4371" t="s">
        <v>367</v>
      </c>
      <c r="F4371" t="s">
        <v>340</v>
      </c>
      <c r="G4371">
        <v>40</v>
      </c>
      <c r="H4371" s="304">
        <v>-0.30692500061</v>
      </c>
    </row>
    <row r="4372" spans="1:8" x14ac:dyDescent="0.25">
      <c r="A4372" t="s">
        <v>146</v>
      </c>
      <c r="B4372" t="s">
        <v>350</v>
      </c>
      <c r="C4372" t="s">
        <v>351</v>
      </c>
      <c r="D4372" t="s">
        <v>33</v>
      </c>
      <c r="E4372" t="s">
        <v>367</v>
      </c>
      <c r="F4372" t="s">
        <v>343</v>
      </c>
      <c r="G4372">
        <v>40</v>
      </c>
      <c r="H4372" s="304">
        <v>-0.30692500061</v>
      </c>
    </row>
    <row r="4373" spans="1:8" x14ac:dyDescent="0.25">
      <c r="A4373" t="s">
        <v>146</v>
      </c>
      <c r="B4373" t="s">
        <v>350</v>
      </c>
      <c r="C4373" t="s">
        <v>351</v>
      </c>
      <c r="D4373" t="s">
        <v>33</v>
      </c>
      <c r="E4373" t="s">
        <v>367</v>
      </c>
      <c r="F4373" t="s">
        <v>344</v>
      </c>
      <c r="G4373">
        <v>40</v>
      </c>
      <c r="H4373" s="304">
        <v>-0.30078650059779999</v>
      </c>
    </row>
    <row r="4374" spans="1:8" x14ac:dyDescent="0.25">
      <c r="A4374" t="s">
        <v>146</v>
      </c>
      <c r="B4374" t="s">
        <v>350</v>
      </c>
      <c r="C4374" t="s">
        <v>351</v>
      </c>
      <c r="D4374" t="s">
        <v>33</v>
      </c>
      <c r="E4374" t="s">
        <v>367</v>
      </c>
      <c r="F4374" t="s">
        <v>345</v>
      </c>
      <c r="G4374">
        <v>40</v>
      </c>
      <c r="H4374" s="304">
        <v>-0.30078650059779999</v>
      </c>
    </row>
    <row r="4375" spans="1:8" x14ac:dyDescent="0.25">
      <c r="A4375" t="s">
        <v>146</v>
      </c>
      <c r="B4375" t="s">
        <v>350</v>
      </c>
      <c r="C4375" t="s">
        <v>351</v>
      </c>
      <c r="D4375" t="s">
        <v>33</v>
      </c>
      <c r="E4375" t="s">
        <v>367</v>
      </c>
      <c r="F4375" t="s">
        <v>346</v>
      </c>
      <c r="G4375">
        <v>40</v>
      </c>
      <c r="H4375" s="304">
        <v>0.43</v>
      </c>
    </row>
    <row r="4376" spans="1:8" x14ac:dyDescent="0.25">
      <c r="A4376" t="s">
        <v>146</v>
      </c>
      <c r="B4376" t="s">
        <v>350</v>
      </c>
      <c r="C4376" t="s">
        <v>351</v>
      </c>
      <c r="D4376" t="s">
        <v>33</v>
      </c>
      <c r="E4376" t="s">
        <v>367</v>
      </c>
      <c r="F4376" t="s">
        <v>347</v>
      </c>
      <c r="G4376">
        <v>40</v>
      </c>
      <c r="H4376" s="304">
        <v>-0.12933819525705401</v>
      </c>
    </row>
    <row r="4377" spans="1:8" x14ac:dyDescent="0.25">
      <c r="A4377" t="s">
        <v>146</v>
      </c>
      <c r="B4377" t="s">
        <v>350</v>
      </c>
      <c r="C4377" t="s">
        <v>351</v>
      </c>
      <c r="D4377" t="s">
        <v>33</v>
      </c>
      <c r="E4377" t="s">
        <v>367</v>
      </c>
      <c r="F4377" t="s">
        <v>348</v>
      </c>
      <c r="G4377">
        <v>40</v>
      </c>
      <c r="H4377" s="304">
        <v>-0.12933819525705401</v>
      </c>
    </row>
    <row r="4378" spans="1:8" x14ac:dyDescent="0.25">
      <c r="A4378" t="s">
        <v>146</v>
      </c>
      <c r="B4378" t="s">
        <v>350</v>
      </c>
      <c r="C4378" t="s">
        <v>351</v>
      </c>
      <c r="D4378" t="s">
        <v>34</v>
      </c>
      <c r="E4378" t="s">
        <v>367</v>
      </c>
      <c r="F4378" t="s">
        <v>340</v>
      </c>
      <c r="G4378">
        <v>41</v>
      </c>
      <c r="H4378" s="304">
        <v>8.008062877008685</v>
      </c>
    </row>
    <row r="4379" spans="1:8" x14ac:dyDescent="0.25">
      <c r="A4379" t="s">
        <v>146</v>
      </c>
      <c r="B4379" t="s">
        <v>350</v>
      </c>
      <c r="C4379" t="s">
        <v>351</v>
      </c>
      <c r="D4379" t="s">
        <v>34</v>
      </c>
      <c r="E4379" t="s">
        <v>367</v>
      </c>
      <c r="F4379" t="s">
        <v>342</v>
      </c>
      <c r="G4379">
        <v>41</v>
      </c>
      <c r="H4379" s="304">
        <v>1.253416632</v>
      </c>
    </row>
    <row r="4380" spans="1:8" x14ac:dyDescent="0.25">
      <c r="A4380" t="s">
        <v>146</v>
      </c>
      <c r="B4380" t="s">
        <v>350</v>
      </c>
      <c r="C4380" t="s">
        <v>351</v>
      </c>
      <c r="D4380" t="s">
        <v>34</v>
      </c>
      <c r="E4380" t="s">
        <v>367</v>
      </c>
      <c r="F4380" t="s">
        <v>343</v>
      </c>
      <c r="G4380">
        <v>41</v>
      </c>
      <c r="H4380" s="304">
        <v>6.7546462450086846</v>
      </c>
    </row>
    <row r="4381" spans="1:8" x14ac:dyDescent="0.25">
      <c r="A4381" t="s">
        <v>146</v>
      </c>
      <c r="B4381" t="s">
        <v>350</v>
      </c>
      <c r="C4381" t="s">
        <v>351</v>
      </c>
      <c r="D4381" t="s">
        <v>34</v>
      </c>
      <c r="E4381" t="s">
        <v>367</v>
      </c>
      <c r="F4381" t="s">
        <v>344</v>
      </c>
      <c r="G4381">
        <v>41</v>
      </c>
      <c r="H4381" s="304">
        <v>6.6195533201085111</v>
      </c>
    </row>
    <row r="4382" spans="1:8" x14ac:dyDescent="0.25">
      <c r="A4382" t="s">
        <v>146</v>
      </c>
      <c r="B4382" t="s">
        <v>350</v>
      </c>
      <c r="C4382" t="s">
        <v>351</v>
      </c>
      <c r="D4382" t="s">
        <v>34</v>
      </c>
      <c r="E4382" t="s">
        <v>367</v>
      </c>
      <c r="F4382" t="s">
        <v>345</v>
      </c>
      <c r="G4382">
        <v>41</v>
      </c>
      <c r="H4382" s="304">
        <v>0</v>
      </c>
    </row>
    <row r="4383" spans="1:8" x14ac:dyDescent="0.25">
      <c r="A4383" t="s">
        <v>146</v>
      </c>
      <c r="B4383" t="s">
        <v>350</v>
      </c>
      <c r="C4383" t="s">
        <v>351</v>
      </c>
      <c r="D4383" t="s">
        <v>34</v>
      </c>
      <c r="E4383" t="s">
        <v>367</v>
      </c>
      <c r="F4383" t="s">
        <v>346</v>
      </c>
      <c r="G4383">
        <v>41</v>
      </c>
      <c r="H4383" s="304">
        <v>0.45500000000000002</v>
      </c>
    </row>
    <row r="4384" spans="1:8" x14ac:dyDescent="0.25">
      <c r="A4384" t="s">
        <v>146</v>
      </c>
      <c r="B4384" t="s">
        <v>350</v>
      </c>
      <c r="C4384" t="s">
        <v>351</v>
      </c>
      <c r="D4384" t="s">
        <v>34</v>
      </c>
      <c r="E4384" t="s">
        <v>367</v>
      </c>
      <c r="F4384" t="s">
        <v>347</v>
      </c>
      <c r="G4384">
        <v>41</v>
      </c>
      <c r="H4384" s="304">
        <v>3.0118967606493725</v>
      </c>
    </row>
    <row r="4385" spans="1:8" x14ac:dyDescent="0.25">
      <c r="A4385" t="s">
        <v>146</v>
      </c>
      <c r="B4385" t="s">
        <v>350</v>
      </c>
      <c r="C4385" t="s">
        <v>351</v>
      </c>
      <c r="D4385" t="s">
        <v>34</v>
      </c>
      <c r="E4385" t="s">
        <v>367</v>
      </c>
      <c r="F4385" t="s">
        <v>348</v>
      </c>
      <c r="G4385">
        <v>41</v>
      </c>
      <c r="H4385" s="304">
        <v>0</v>
      </c>
    </row>
    <row r="4386" spans="1:8" x14ac:dyDescent="0.25">
      <c r="A4386" t="s">
        <v>146</v>
      </c>
      <c r="B4386" t="s">
        <v>350</v>
      </c>
      <c r="C4386" t="s">
        <v>351</v>
      </c>
      <c r="D4386" t="s">
        <v>35</v>
      </c>
      <c r="E4386" t="s">
        <v>367</v>
      </c>
      <c r="F4386" t="s">
        <v>341</v>
      </c>
      <c r="G4386">
        <v>42</v>
      </c>
      <c r="H4386" s="304">
        <v>15.91548907</v>
      </c>
    </row>
    <row r="4387" spans="1:8" x14ac:dyDescent="0.25">
      <c r="A4387" t="s">
        <v>146</v>
      </c>
      <c r="B4387" t="s">
        <v>350</v>
      </c>
      <c r="C4387" t="s">
        <v>351</v>
      </c>
      <c r="D4387" t="s">
        <v>35</v>
      </c>
      <c r="E4387" t="s">
        <v>367</v>
      </c>
      <c r="F4387" t="s">
        <v>343</v>
      </c>
      <c r="G4387">
        <v>42</v>
      </c>
      <c r="H4387" s="304">
        <v>15.91548907</v>
      </c>
    </row>
    <row r="4388" spans="1:8" x14ac:dyDescent="0.25">
      <c r="A4388" t="s">
        <v>146</v>
      </c>
      <c r="B4388" t="s">
        <v>350</v>
      </c>
      <c r="C4388" t="s">
        <v>351</v>
      </c>
      <c r="D4388" t="s">
        <v>35</v>
      </c>
      <c r="E4388" t="s">
        <v>367</v>
      </c>
      <c r="F4388" t="s">
        <v>344</v>
      </c>
      <c r="G4388">
        <v>42</v>
      </c>
      <c r="H4388" s="304">
        <v>15.91548907</v>
      </c>
    </row>
    <row r="4389" spans="1:8" x14ac:dyDescent="0.25">
      <c r="A4389" t="s">
        <v>146</v>
      </c>
      <c r="B4389" t="s">
        <v>350</v>
      </c>
      <c r="C4389" t="s">
        <v>351</v>
      </c>
      <c r="D4389" t="s">
        <v>35</v>
      </c>
      <c r="E4389" t="s">
        <v>367</v>
      </c>
      <c r="F4389" t="s">
        <v>345</v>
      </c>
      <c r="G4389">
        <v>42</v>
      </c>
      <c r="H4389" s="304">
        <v>0</v>
      </c>
    </row>
    <row r="4390" spans="1:8" x14ac:dyDescent="0.25">
      <c r="A4390" t="s">
        <v>146</v>
      </c>
      <c r="B4390" t="s">
        <v>350</v>
      </c>
      <c r="C4390" t="s">
        <v>351</v>
      </c>
      <c r="D4390" t="s">
        <v>35</v>
      </c>
      <c r="E4390" t="s">
        <v>367</v>
      </c>
      <c r="F4390" t="s">
        <v>346</v>
      </c>
      <c r="G4390">
        <v>42</v>
      </c>
      <c r="H4390" s="304">
        <v>0.45500000000000002</v>
      </c>
    </row>
    <row r="4391" spans="1:8" x14ac:dyDescent="0.25">
      <c r="A4391" t="s">
        <v>146</v>
      </c>
      <c r="B4391" t="s">
        <v>350</v>
      </c>
      <c r="C4391" t="s">
        <v>351</v>
      </c>
      <c r="D4391" t="s">
        <v>35</v>
      </c>
      <c r="E4391" t="s">
        <v>367</v>
      </c>
      <c r="F4391" t="s">
        <v>347</v>
      </c>
      <c r="G4391">
        <v>42</v>
      </c>
      <c r="H4391" s="304">
        <v>7.2415475268499998</v>
      </c>
    </row>
    <row r="4392" spans="1:8" x14ac:dyDescent="0.25">
      <c r="A4392" t="s">
        <v>146</v>
      </c>
      <c r="B4392" t="s">
        <v>350</v>
      </c>
      <c r="C4392" t="s">
        <v>351</v>
      </c>
      <c r="D4392" t="s">
        <v>35</v>
      </c>
      <c r="E4392" t="s">
        <v>367</v>
      </c>
      <c r="F4392" t="s">
        <v>348</v>
      </c>
      <c r="G4392">
        <v>42</v>
      </c>
      <c r="H4392" s="304">
        <v>0</v>
      </c>
    </row>
    <row r="4393" spans="1:8" x14ac:dyDescent="0.25">
      <c r="A4393" t="s">
        <v>146</v>
      </c>
      <c r="B4393" t="s">
        <v>350</v>
      </c>
      <c r="C4393" t="s">
        <v>351</v>
      </c>
      <c r="D4393" t="s">
        <v>89</v>
      </c>
      <c r="E4393" t="s">
        <v>367</v>
      </c>
      <c r="F4393" t="s">
        <v>340</v>
      </c>
      <c r="G4393">
        <v>43</v>
      </c>
      <c r="H4393" s="304">
        <v>0.3</v>
      </c>
    </row>
    <row r="4394" spans="1:8" x14ac:dyDescent="0.25">
      <c r="A4394" t="s">
        <v>146</v>
      </c>
      <c r="B4394" t="s">
        <v>350</v>
      </c>
      <c r="C4394" t="s">
        <v>351</v>
      </c>
      <c r="D4394" t="s">
        <v>89</v>
      </c>
      <c r="E4394" t="s">
        <v>367</v>
      </c>
      <c r="F4394" t="s">
        <v>343</v>
      </c>
      <c r="G4394">
        <v>43</v>
      </c>
      <c r="H4394" s="304">
        <v>0.3</v>
      </c>
    </row>
    <row r="4395" spans="1:8" x14ac:dyDescent="0.25">
      <c r="A4395" t="s">
        <v>146</v>
      </c>
      <c r="B4395" t="s">
        <v>350</v>
      </c>
      <c r="C4395" t="s">
        <v>351</v>
      </c>
      <c r="D4395" t="s">
        <v>89</v>
      </c>
      <c r="E4395" t="s">
        <v>367</v>
      </c>
      <c r="F4395" t="s">
        <v>344</v>
      </c>
      <c r="G4395">
        <v>43</v>
      </c>
      <c r="H4395" s="304">
        <v>0.3</v>
      </c>
    </row>
    <row r="4396" spans="1:8" x14ac:dyDescent="0.25">
      <c r="A4396" t="s">
        <v>146</v>
      </c>
      <c r="B4396" t="s">
        <v>350</v>
      </c>
      <c r="C4396" t="s">
        <v>351</v>
      </c>
      <c r="D4396" t="s">
        <v>89</v>
      </c>
      <c r="E4396" t="s">
        <v>367</v>
      </c>
      <c r="F4396" t="s">
        <v>345</v>
      </c>
      <c r="G4396">
        <v>43</v>
      </c>
      <c r="H4396" s="304">
        <v>0</v>
      </c>
    </row>
    <row r="4397" spans="1:8" x14ac:dyDescent="0.25">
      <c r="A4397" t="s">
        <v>146</v>
      </c>
      <c r="B4397" t="s">
        <v>350</v>
      </c>
      <c r="C4397" t="s">
        <v>351</v>
      </c>
      <c r="D4397" t="s">
        <v>89</v>
      </c>
      <c r="E4397" t="s">
        <v>367</v>
      </c>
      <c r="F4397" t="s">
        <v>346</v>
      </c>
      <c r="G4397">
        <v>43</v>
      </c>
      <c r="H4397" s="304">
        <v>0.625</v>
      </c>
    </row>
    <row r="4398" spans="1:8" x14ac:dyDescent="0.25">
      <c r="A4398" t="s">
        <v>146</v>
      </c>
      <c r="B4398" t="s">
        <v>350</v>
      </c>
      <c r="C4398" t="s">
        <v>351</v>
      </c>
      <c r="D4398" t="s">
        <v>89</v>
      </c>
      <c r="E4398" t="s">
        <v>367</v>
      </c>
      <c r="F4398" t="s">
        <v>347</v>
      </c>
      <c r="G4398">
        <v>43</v>
      </c>
      <c r="H4398" s="304">
        <v>0.1875</v>
      </c>
    </row>
    <row r="4399" spans="1:8" x14ac:dyDescent="0.25">
      <c r="A4399" t="s">
        <v>146</v>
      </c>
      <c r="B4399" t="s">
        <v>350</v>
      </c>
      <c r="C4399" t="s">
        <v>351</v>
      </c>
      <c r="D4399" t="s">
        <v>89</v>
      </c>
      <c r="E4399" t="s">
        <v>367</v>
      </c>
      <c r="F4399" t="s">
        <v>348</v>
      </c>
      <c r="G4399">
        <v>43</v>
      </c>
      <c r="H4399" s="304">
        <v>0</v>
      </c>
    </row>
    <row r="4400" spans="1:8" x14ac:dyDescent="0.25">
      <c r="A4400" t="s">
        <v>146</v>
      </c>
      <c r="B4400" t="s">
        <v>350</v>
      </c>
      <c r="C4400" t="s">
        <v>351</v>
      </c>
      <c r="D4400" t="s">
        <v>89</v>
      </c>
      <c r="E4400" t="s">
        <v>367</v>
      </c>
      <c r="F4400" t="s">
        <v>360</v>
      </c>
      <c r="G4400">
        <v>43</v>
      </c>
      <c r="H4400" s="304">
        <v>0</v>
      </c>
    </row>
    <row r="4401" spans="1:8" x14ac:dyDescent="0.25">
      <c r="A4401" t="s">
        <v>146</v>
      </c>
      <c r="B4401" t="s">
        <v>350</v>
      </c>
      <c r="C4401" t="s">
        <v>351</v>
      </c>
      <c r="D4401" t="s">
        <v>89</v>
      </c>
      <c r="E4401" t="s">
        <v>367</v>
      </c>
      <c r="F4401" t="s">
        <v>361</v>
      </c>
      <c r="G4401">
        <v>43</v>
      </c>
      <c r="H4401" s="304">
        <v>0</v>
      </c>
    </row>
    <row r="4402" spans="1:8" x14ac:dyDescent="0.25">
      <c r="A4402" t="s">
        <v>146</v>
      </c>
      <c r="B4402" t="s">
        <v>350</v>
      </c>
      <c r="C4402" t="s">
        <v>352</v>
      </c>
      <c r="D4402" t="s">
        <v>38</v>
      </c>
      <c r="E4402" t="s">
        <v>367</v>
      </c>
      <c r="F4402" t="s">
        <v>340</v>
      </c>
      <c r="G4402">
        <v>47</v>
      </c>
      <c r="H4402" s="304">
        <v>9.0799257363762109</v>
      </c>
    </row>
    <row r="4403" spans="1:8" x14ac:dyDescent="0.25">
      <c r="A4403" t="s">
        <v>146</v>
      </c>
      <c r="B4403" t="s">
        <v>350</v>
      </c>
      <c r="C4403" t="s">
        <v>352</v>
      </c>
      <c r="D4403" t="s">
        <v>38</v>
      </c>
      <c r="E4403" t="s">
        <v>367</v>
      </c>
      <c r="F4403" t="s">
        <v>342</v>
      </c>
      <c r="G4403">
        <v>47</v>
      </c>
      <c r="H4403" s="304">
        <v>0.50673240399999997</v>
      </c>
    </row>
    <row r="4404" spans="1:8" x14ac:dyDescent="0.25">
      <c r="A4404" t="s">
        <v>146</v>
      </c>
      <c r="B4404" t="s">
        <v>350</v>
      </c>
      <c r="C4404" t="s">
        <v>352</v>
      </c>
      <c r="D4404" t="s">
        <v>38</v>
      </c>
      <c r="E4404" t="s">
        <v>367</v>
      </c>
      <c r="F4404" t="s">
        <v>343</v>
      </c>
      <c r="G4404">
        <v>47</v>
      </c>
      <c r="H4404" s="304">
        <v>8.5731933323762117</v>
      </c>
    </row>
    <row r="4405" spans="1:8" x14ac:dyDescent="0.25">
      <c r="A4405" t="s">
        <v>146</v>
      </c>
      <c r="B4405" t="s">
        <v>350</v>
      </c>
      <c r="C4405" t="s">
        <v>352</v>
      </c>
      <c r="D4405" t="s">
        <v>38</v>
      </c>
      <c r="E4405" t="s">
        <v>367</v>
      </c>
      <c r="F4405" t="s">
        <v>344</v>
      </c>
      <c r="G4405">
        <v>47</v>
      </c>
      <c r="H4405" s="304">
        <v>8.5731933323762117</v>
      </c>
    </row>
    <row r="4406" spans="1:8" x14ac:dyDescent="0.25">
      <c r="A4406" t="s">
        <v>146</v>
      </c>
      <c r="B4406" t="s">
        <v>350</v>
      </c>
      <c r="C4406" t="s">
        <v>352</v>
      </c>
      <c r="D4406" t="s">
        <v>38</v>
      </c>
      <c r="E4406" t="s">
        <v>367</v>
      </c>
      <c r="F4406" t="s">
        <v>345</v>
      </c>
      <c r="G4406">
        <v>47</v>
      </c>
      <c r="H4406" s="304">
        <v>8.5731933323762117</v>
      </c>
    </row>
    <row r="4407" spans="1:8" x14ac:dyDescent="0.25">
      <c r="A4407" t="s">
        <v>146</v>
      </c>
      <c r="B4407" t="s">
        <v>350</v>
      </c>
      <c r="C4407" t="s">
        <v>352</v>
      </c>
      <c r="D4407" t="s">
        <v>38</v>
      </c>
      <c r="E4407" t="s">
        <v>367</v>
      </c>
      <c r="F4407" t="s">
        <v>346</v>
      </c>
      <c r="G4407">
        <v>47</v>
      </c>
      <c r="H4407" s="304">
        <v>0.33</v>
      </c>
    </row>
    <row r="4408" spans="1:8" x14ac:dyDescent="0.25">
      <c r="A4408" t="s">
        <v>146</v>
      </c>
      <c r="B4408" t="s">
        <v>350</v>
      </c>
      <c r="C4408" t="s">
        <v>352</v>
      </c>
      <c r="D4408" t="s">
        <v>38</v>
      </c>
      <c r="E4408" t="s">
        <v>367</v>
      </c>
      <c r="F4408" t="s">
        <v>347</v>
      </c>
      <c r="G4408">
        <v>47</v>
      </c>
      <c r="H4408" s="304">
        <v>2.8291537996841498</v>
      </c>
    </row>
    <row r="4409" spans="1:8" x14ac:dyDescent="0.25">
      <c r="A4409" t="s">
        <v>146</v>
      </c>
      <c r="B4409" t="s">
        <v>350</v>
      </c>
      <c r="C4409" t="s">
        <v>352</v>
      </c>
      <c r="D4409" t="s">
        <v>38</v>
      </c>
      <c r="E4409" t="s">
        <v>367</v>
      </c>
      <c r="F4409" t="s">
        <v>348</v>
      </c>
      <c r="G4409">
        <v>47</v>
      </c>
      <c r="H4409" s="304">
        <v>2.8291537996841498</v>
      </c>
    </row>
    <row r="4410" spans="1:8" x14ac:dyDescent="0.25">
      <c r="A4410" t="s">
        <v>146</v>
      </c>
      <c r="B4410" t="s">
        <v>350</v>
      </c>
      <c r="C4410" t="s">
        <v>352</v>
      </c>
      <c r="D4410" t="s">
        <v>39</v>
      </c>
      <c r="E4410" t="s">
        <v>367</v>
      </c>
      <c r="F4410" t="s">
        <v>340</v>
      </c>
      <c r="G4410">
        <v>48</v>
      </c>
      <c r="H4410" s="304">
        <v>2.1836125982282915</v>
      </c>
    </row>
    <row r="4411" spans="1:8" x14ac:dyDescent="0.25">
      <c r="A4411" t="s">
        <v>146</v>
      </c>
      <c r="B4411" t="s">
        <v>350</v>
      </c>
      <c r="C4411" t="s">
        <v>352</v>
      </c>
      <c r="D4411" t="s">
        <v>39</v>
      </c>
      <c r="E4411" t="s">
        <v>367</v>
      </c>
      <c r="F4411" t="s">
        <v>343</v>
      </c>
      <c r="G4411">
        <v>48</v>
      </c>
      <c r="H4411" s="304">
        <v>2.1836125982282915</v>
      </c>
    </row>
    <row r="4412" spans="1:8" x14ac:dyDescent="0.25">
      <c r="A4412" t="s">
        <v>146</v>
      </c>
      <c r="B4412" t="s">
        <v>350</v>
      </c>
      <c r="C4412" t="s">
        <v>352</v>
      </c>
      <c r="D4412" t="s">
        <v>39</v>
      </c>
      <c r="E4412" t="s">
        <v>367</v>
      </c>
      <c r="F4412" t="s">
        <v>344</v>
      </c>
      <c r="G4412">
        <v>48</v>
      </c>
      <c r="H4412" s="304">
        <v>2.1836125982282915</v>
      </c>
    </row>
    <row r="4413" spans="1:8" x14ac:dyDescent="0.25">
      <c r="A4413" t="s">
        <v>146</v>
      </c>
      <c r="B4413" t="s">
        <v>350</v>
      </c>
      <c r="C4413" t="s">
        <v>352</v>
      </c>
      <c r="D4413" t="s">
        <v>39</v>
      </c>
      <c r="E4413" t="s">
        <v>367</v>
      </c>
      <c r="F4413" t="s">
        <v>345</v>
      </c>
      <c r="G4413">
        <v>48</v>
      </c>
      <c r="H4413" s="304">
        <v>0</v>
      </c>
    </row>
    <row r="4414" spans="1:8" x14ac:dyDescent="0.25">
      <c r="A4414" t="s">
        <v>146</v>
      </c>
      <c r="B4414" t="s">
        <v>350</v>
      </c>
      <c r="C4414" t="s">
        <v>352</v>
      </c>
      <c r="D4414" t="s">
        <v>39</v>
      </c>
      <c r="E4414" t="s">
        <v>367</v>
      </c>
      <c r="F4414" t="s">
        <v>346</v>
      </c>
      <c r="G4414">
        <v>48</v>
      </c>
      <c r="H4414" s="304">
        <v>0.33</v>
      </c>
    </row>
    <row r="4415" spans="1:8" x14ac:dyDescent="0.25">
      <c r="A4415" t="s">
        <v>146</v>
      </c>
      <c r="B4415" t="s">
        <v>350</v>
      </c>
      <c r="C4415" t="s">
        <v>352</v>
      </c>
      <c r="D4415" t="s">
        <v>39</v>
      </c>
      <c r="E4415" t="s">
        <v>367</v>
      </c>
      <c r="F4415" t="s">
        <v>347</v>
      </c>
      <c r="G4415">
        <v>48</v>
      </c>
      <c r="H4415" s="304">
        <v>0.72059215741533622</v>
      </c>
    </row>
    <row r="4416" spans="1:8" x14ac:dyDescent="0.25">
      <c r="A4416" t="s">
        <v>146</v>
      </c>
      <c r="B4416" t="s">
        <v>350</v>
      </c>
      <c r="C4416" t="s">
        <v>352</v>
      </c>
      <c r="D4416" t="s">
        <v>39</v>
      </c>
      <c r="E4416" t="s">
        <v>367</v>
      </c>
      <c r="F4416" t="s">
        <v>348</v>
      </c>
      <c r="G4416">
        <v>48</v>
      </c>
      <c r="H4416" s="304">
        <v>0</v>
      </c>
    </row>
    <row r="4417" spans="1:8" x14ac:dyDescent="0.25">
      <c r="A4417" t="s">
        <v>146</v>
      </c>
      <c r="B4417" t="s">
        <v>350</v>
      </c>
      <c r="C4417" t="s">
        <v>352</v>
      </c>
      <c r="D4417" t="s">
        <v>40</v>
      </c>
      <c r="E4417" t="s">
        <v>367</v>
      </c>
      <c r="F4417" t="s">
        <v>341</v>
      </c>
      <c r="G4417">
        <v>49</v>
      </c>
      <c r="H4417" s="304">
        <v>0.50066498299999995</v>
      </c>
    </row>
    <row r="4418" spans="1:8" x14ac:dyDescent="0.25">
      <c r="A4418" t="s">
        <v>146</v>
      </c>
      <c r="B4418" t="s">
        <v>350</v>
      </c>
      <c r="C4418" t="s">
        <v>352</v>
      </c>
      <c r="D4418" t="s">
        <v>40</v>
      </c>
      <c r="E4418" t="s">
        <v>367</v>
      </c>
      <c r="F4418" t="s">
        <v>343</v>
      </c>
      <c r="G4418">
        <v>49</v>
      </c>
      <c r="H4418" s="304">
        <v>0.50066498299999995</v>
      </c>
    </row>
    <row r="4419" spans="1:8" x14ac:dyDescent="0.25">
      <c r="A4419" t="s">
        <v>146</v>
      </c>
      <c r="B4419" t="s">
        <v>350</v>
      </c>
      <c r="C4419" t="s">
        <v>352</v>
      </c>
      <c r="D4419" t="s">
        <v>40</v>
      </c>
      <c r="E4419" t="s">
        <v>367</v>
      </c>
      <c r="F4419" t="s">
        <v>344</v>
      </c>
      <c r="G4419">
        <v>49</v>
      </c>
      <c r="H4419" s="304">
        <v>0.50066498299999995</v>
      </c>
    </row>
    <row r="4420" spans="1:8" x14ac:dyDescent="0.25">
      <c r="A4420" t="s">
        <v>146</v>
      </c>
      <c r="B4420" t="s">
        <v>350</v>
      </c>
      <c r="C4420" t="s">
        <v>352</v>
      </c>
      <c r="D4420" t="s">
        <v>40</v>
      </c>
      <c r="E4420" t="s">
        <v>367</v>
      </c>
      <c r="F4420" t="s">
        <v>345</v>
      </c>
      <c r="G4420">
        <v>49</v>
      </c>
      <c r="H4420" s="304">
        <v>0</v>
      </c>
    </row>
    <row r="4421" spans="1:8" x14ac:dyDescent="0.25">
      <c r="A4421" t="s">
        <v>146</v>
      </c>
      <c r="B4421" t="s">
        <v>350</v>
      </c>
      <c r="C4421" t="s">
        <v>352</v>
      </c>
      <c r="D4421" t="s">
        <v>40</v>
      </c>
      <c r="E4421" t="s">
        <v>367</v>
      </c>
      <c r="F4421" t="s">
        <v>346</v>
      </c>
      <c r="G4421">
        <v>49</v>
      </c>
      <c r="H4421" s="304">
        <v>0.33</v>
      </c>
    </row>
    <row r="4422" spans="1:8" x14ac:dyDescent="0.25">
      <c r="A4422" t="s">
        <v>146</v>
      </c>
      <c r="B4422" t="s">
        <v>350</v>
      </c>
      <c r="C4422" t="s">
        <v>352</v>
      </c>
      <c r="D4422" t="s">
        <v>40</v>
      </c>
      <c r="E4422" t="s">
        <v>367</v>
      </c>
      <c r="F4422" t="s">
        <v>347</v>
      </c>
      <c r="G4422">
        <v>49</v>
      </c>
      <c r="H4422" s="304">
        <v>0.16521944439</v>
      </c>
    </row>
    <row r="4423" spans="1:8" x14ac:dyDescent="0.25">
      <c r="A4423" t="s">
        <v>146</v>
      </c>
      <c r="B4423" t="s">
        <v>350</v>
      </c>
      <c r="C4423" t="s">
        <v>352</v>
      </c>
      <c r="D4423" t="s">
        <v>40</v>
      </c>
      <c r="E4423" t="s">
        <v>367</v>
      </c>
      <c r="F4423" t="s">
        <v>348</v>
      </c>
      <c r="G4423">
        <v>49</v>
      </c>
      <c r="H4423" s="304">
        <v>0</v>
      </c>
    </row>
    <row r="4424" spans="1:8" x14ac:dyDescent="0.25">
      <c r="A4424" t="s">
        <v>146</v>
      </c>
      <c r="B4424" t="s">
        <v>350</v>
      </c>
      <c r="C4424" t="s">
        <v>353</v>
      </c>
      <c r="D4424" t="s">
        <v>42</v>
      </c>
      <c r="E4424" t="s">
        <v>367</v>
      </c>
      <c r="F4424" t="s">
        <v>340</v>
      </c>
      <c r="G4424">
        <v>53</v>
      </c>
      <c r="H4424" s="304">
        <v>3.2003032341158479</v>
      </c>
    </row>
    <row r="4425" spans="1:8" x14ac:dyDescent="0.25">
      <c r="A4425" t="s">
        <v>146</v>
      </c>
      <c r="B4425" t="s">
        <v>350</v>
      </c>
      <c r="C4425" t="s">
        <v>353</v>
      </c>
      <c r="D4425" t="s">
        <v>42</v>
      </c>
      <c r="E4425" t="s">
        <v>367</v>
      </c>
      <c r="F4425" t="s">
        <v>342</v>
      </c>
      <c r="G4425">
        <v>53</v>
      </c>
      <c r="H4425" s="304">
        <v>0.26077008899999998</v>
      </c>
    </row>
    <row r="4426" spans="1:8" x14ac:dyDescent="0.25">
      <c r="A4426" t="s">
        <v>146</v>
      </c>
      <c r="B4426" t="s">
        <v>350</v>
      </c>
      <c r="C4426" t="s">
        <v>353</v>
      </c>
      <c r="D4426" t="s">
        <v>42</v>
      </c>
      <c r="E4426" t="s">
        <v>367</v>
      </c>
      <c r="F4426" t="s">
        <v>343</v>
      </c>
      <c r="G4426">
        <v>53</v>
      </c>
      <c r="H4426" s="304">
        <v>2.9395331451158482</v>
      </c>
    </row>
    <row r="4427" spans="1:8" x14ac:dyDescent="0.25">
      <c r="A4427" t="s">
        <v>146</v>
      </c>
      <c r="B4427" t="s">
        <v>350</v>
      </c>
      <c r="C4427" t="s">
        <v>353</v>
      </c>
      <c r="D4427" t="s">
        <v>42</v>
      </c>
      <c r="E4427" t="s">
        <v>367</v>
      </c>
      <c r="F4427" t="s">
        <v>344</v>
      </c>
      <c r="G4427">
        <v>53</v>
      </c>
      <c r="H4427" s="304">
        <v>2.9395331451158482</v>
      </c>
    </row>
    <row r="4428" spans="1:8" x14ac:dyDescent="0.25">
      <c r="A4428" t="s">
        <v>146</v>
      </c>
      <c r="B4428" t="s">
        <v>350</v>
      </c>
      <c r="C4428" t="s">
        <v>353</v>
      </c>
      <c r="D4428" t="s">
        <v>42</v>
      </c>
      <c r="E4428" t="s">
        <v>367</v>
      </c>
      <c r="F4428" t="s">
        <v>345</v>
      </c>
      <c r="G4428">
        <v>53</v>
      </c>
      <c r="H4428" s="304">
        <v>2.9395331451158482</v>
      </c>
    </row>
    <row r="4429" spans="1:8" x14ac:dyDescent="0.25">
      <c r="A4429" t="s">
        <v>146</v>
      </c>
      <c r="B4429" t="s">
        <v>350</v>
      </c>
      <c r="C4429" t="s">
        <v>353</v>
      </c>
      <c r="D4429" t="s">
        <v>42</v>
      </c>
      <c r="E4429" t="s">
        <v>367</v>
      </c>
      <c r="F4429" t="s">
        <v>346</v>
      </c>
      <c r="G4429">
        <v>53</v>
      </c>
      <c r="H4429" s="304">
        <v>0.36</v>
      </c>
    </row>
    <row r="4430" spans="1:8" x14ac:dyDescent="0.25">
      <c r="A4430" t="s">
        <v>146</v>
      </c>
      <c r="B4430" t="s">
        <v>350</v>
      </c>
      <c r="C4430" t="s">
        <v>353</v>
      </c>
      <c r="D4430" t="s">
        <v>42</v>
      </c>
      <c r="E4430" t="s">
        <v>367</v>
      </c>
      <c r="F4430" t="s">
        <v>347</v>
      </c>
      <c r="G4430">
        <v>53</v>
      </c>
      <c r="H4430" s="304">
        <v>1.0582319322417053</v>
      </c>
    </row>
    <row r="4431" spans="1:8" x14ac:dyDescent="0.25">
      <c r="A4431" t="s">
        <v>146</v>
      </c>
      <c r="B4431" t="s">
        <v>350</v>
      </c>
      <c r="C4431" t="s">
        <v>353</v>
      </c>
      <c r="D4431" t="s">
        <v>42</v>
      </c>
      <c r="E4431" t="s">
        <v>367</v>
      </c>
      <c r="F4431" t="s">
        <v>348</v>
      </c>
      <c r="G4431">
        <v>53</v>
      </c>
      <c r="H4431" s="304">
        <v>1.0582319322417053</v>
      </c>
    </row>
    <row r="4432" spans="1:8" x14ac:dyDescent="0.25">
      <c r="A4432" t="s">
        <v>146</v>
      </c>
      <c r="B4432" t="s">
        <v>350</v>
      </c>
      <c r="C4432" t="s">
        <v>353</v>
      </c>
      <c r="D4432" t="s">
        <v>43</v>
      </c>
      <c r="E4432" t="s">
        <v>367</v>
      </c>
      <c r="F4432" t="s">
        <v>340</v>
      </c>
      <c r="G4432">
        <v>54</v>
      </c>
      <c r="H4432" s="304">
        <v>0.10126843736164295</v>
      </c>
    </row>
    <row r="4433" spans="1:8" x14ac:dyDescent="0.25">
      <c r="A4433" t="s">
        <v>146</v>
      </c>
      <c r="B4433" t="s">
        <v>350</v>
      </c>
      <c r="C4433" t="s">
        <v>353</v>
      </c>
      <c r="D4433" t="s">
        <v>43</v>
      </c>
      <c r="E4433" t="s">
        <v>367</v>
      </c>
      <c r="F4433" t="s">
        <v>343</v>
      </c>
      <c r="G4433">
        <v>54</v>
      </c>
      <c r="H4433" s="304">
        <v>0.10126843736164295</v>
      </c>
    </row>
    <row r="4434" spans="1:8" x14ac:dyDescent="0.25">
      <c r="A4434" t="s">
        <v>146</v>
      </c>
      <c r="B4434" t="s">
        <v>350</v>
      </c>
      <c r="C4434" t="s">
        <v>353</v>
      </c>
      <c r="D4434" t="s">
        <v>43</v>
      </c>
      <c r="E4434" t="s">
        <v>367</v>
      </c>
      <c r="F4434" t="s">
        <v>344</v>
      </c>
      <c r="G4434">
        <v>54</v>
      </c>
      <c r="H4434" s="304">
        <v>0.10126843736164295</v>
      </c>
    </row>
    <row r="4435" spans="1:8" x14ac:dyDescent="0.25">
      <c r="A4435" t="s">
        <v>146</v>
      </c>
      <c r="B4435" t="s">
        <v>350</v>
      </c>
      <c r="C4435" t="s">
        <v>353</v>
      </c>
      <c r="D4435" t="s">
        <v>43</v>
      </c>
      <c r="E4435" t="s">
        <v>367</v>
      </c>
      <c r="F4435" t="s">
        <v>345</v>
      </c>
      <c r="G4435">
        <v>54</v>
      </c>
      <c r="H4435" s="304">
        <v>0</v>
      </c>
    </row>
    <row r="4436" spans="1:8" x14ac:dyDescent="0.25">
      <c r="A4436" t="s">
        <v>146</v>
      </c>
      <c r="B4436" t="s">
        <v>350</v>
      </c>
      <c r="C4436" t="s">
        <v>353</v>
      </c>
      <c r="D4436" t="s">
        <v>43</v>
      </c>
      <c r="E4436" t="s">
        <v>367</v>
      </c>
      <c r="F4436" t="s">
        <v>346</v>
      </c>
      <c r="G4436">
        <v>54</v>
      </c>
      <c r="H4436" s="304">
        <v>0.36</v>
      </c>
    </row>
    <row r="4437" spans="1:8" x14ac:dyDescent="0.25">
      <c r="A4437" t="s">
        <v>146</v>
      </c>
      <c r="B4437" t="s">
        <v>350</v>
      </c>
      <c r="C4437" t="s">
        <v>353</v>
      </c>
      <c r="D4437" t="s">
        <v>43</v>
      </c>
      <c r="E4437" t="s">
        <v>367</v>
      </c>
      <c r="F4437" t="s">
        <v>347</v>
      </c>
      <c r="G4437">
        <v>54</v>
      </c>
      <c r="H4437" s="304">
        <v>3.6456637450191461E-2</v>
      </c>
    </row>
    <row r="4438" spans="1:8" x14ac:dyDescent="0.25">
      <c r="A4438" t="s">
        <v>146</v>
      </c>
      <c r="B4438" t="s">
        <v>350</v>
      </c>
      <c r="C4438" t="s">
        <v>353</v>
      </c>
      <c r="D4438" t="s">
        <v>43</v>
      </c>
      <c r="E4438" t="s">
        <v>367</v>
      </c>
      <c r="F4438" t="s">
        <v>348</v>
      </c>
      <c r="G4438">
        <v>54</v>
      </c>
      <c r="H4438" s="304">
        <v>0</v>
      </c>
    </row>
    <row r="4439" spans="1:8" x14ac:dyDescent="0.25">
      <c r="A4439" t="s">
        <v>146</v>
      </c>
      <c r="B4439" t="s">
        <v>350</v>
      </c>
      <c r="C4439" t="s">
        <v>353</v>
      </c>
      <c r="D4439" t="s">
        <v>44</v>
      </c>
      <c r="E4439" t="s">
        <v>367</v>
      </c>
      <c r="F4439" t="s">
        <v>341</v>
      </c>
      <c r="G4439">
        <v>55</v>
      </c>
      <c r="H4439" s="304">
        <v>3.4832614609999992</v>
      </c>
    </row>
    <row r="4440" spans="1:8" x14ac:dyDescent="0.25">
      <c r="A4440" t="s">
        <v>146</v>
      </c>
      <c r="B4440" t="s">
        <v>350</v>
      </c>
      <c r="C4440" t="s">
        <v>353</v>
      </c>
      <c r="D4440" t="s">
        <v>44</v>
      </c>
      <c r="E4440" t="s">
        <v>367</v>
      </c>
      <c r="F4440" t="s">
        <v>343</v>
      </c>
      <c r="G4440">
        <v>55</v>
      </c>
      <c r="H4440" s="304">
        <v>3.4832614609999992</v>
      </c>
    </row>
    <row r="4441" spans="1:8" x14ac:dyDescent="0.25">
      <c r="A4441" t="s">
        <v>146</v>
      </c>
      <c r="B4441" t="s">
        <v>350</v>
      </c>
      <c r="C4441" t="s">
        <v>353</v>
      </c>
      <c r="D4441" t="s">
        <v>44</v>
      </c>
      <c r="E4441" t="s">
        <v>367</v>
      </c>
      <c r="F4441" t="s">
        <v>344</v>
      </c>
      <c r="G4441">
        <v>55</v>
      </c>
      <c r="H4441" s="304">
        <v>3.4832614609999992</v>
      </c>
    </row>
    <row r="4442" spans="1:8" x14ac:dyDescent="0.25">
      <c r="A4442" t="s">
        <v>146</v>
      </c>
      <c r="B4442" t="s">
        <v>350</v>
      </c>
      <c r="C4442" t="s">
        <v>353</v>
      </c>
      <c r="D4442" t="s">
        <v>44</v>
      </c>
      <c r="E4442" t="s">
        <v>367</v>
      </c>
      <c r="F4442" t="s">
        <v>345</v>
      </c>
      <c r="G4442">
        <v>55</v>
      </c>
      <c r="H4442" s="304">
        <v>0</v>
      </c>
    </row>
    <row r="4443" spans="1:8" x14ac:dyDescent="0.25">
      <c r="A4443" t="s">
        <v>146</v>
      </c>
      <c r="B4443" t="s">
        <v>350</v>
      </c>
      <c r="C4443" t="s">
        <v>353</v>
      </c>
      <c r="D4443" t="s">
        <v>44</v>
      </c>
      <c r="E4443" t="s">
        <v>367</v>
      </c>
      <c r="F4443" t="s">
        <v>346</v>
      </c>
      <c r="G4443">
        <v>55</v>
      </c>
      <c r="H4443" s="304">
        <v>0.36</v>
      </c>
    </row>
    <row r="4444" spans="1:8" x14ac:dyDescent="0.25">
      <c r="A4444" t="s">
        <v>146</v>
      </c>
      <c r="B4444" t="s">
        <v>350</v>
      </c>
      <c r="C4444" t="s">
        <v>353</v>
      </c>
      <c r="D4444" t="s">
        <v>44</v>
      </c>
      <c r="E4444" t="s">
        <v>367</v>
      </c>
      <c r="F4444" t="s">
        <v>347</v>
      </c>
      <c r="G4444">
        <v>55</v>
      </c>
      <c r="H4444" s="304">
        <v>1.2539741259599997</v>
      </c>
    </row>
    <row r="4445" spans="1:8" x14ac:dyDescent="0.25">
      <c r="A4445" t="s">
        <v>146</v>
      </c>
      <c r="B4445" t="s">
        <v>350</v>
      </c>
      <c r="C4445" t="s">
        <v>353</v>
      </c>
      <c r="D4445" t="s">
        <v>44</v>
      </c>
      <c r="E4445" t="s">
        <v>367</v>
      </c>
      <c r="F4445" t="s">
        <v>348</v>
      </c>
      <c r="G4445">
        <v>55</v>
      </c>
      <c r="H4445" s="304">
        <v>0</v>
      </c>
    </row>
    <row r="4446" spans="1:8" x14ac:dyDescent="0.25">
      <c r="A4446" t="s">
        <v>146</v>
      </c>
      <c r="B4446" t="s">
        <v>350</v>
      </c>
      <c r="C4446" t="s">
        <v>48</v>
      </c>
      <c r="D4446" t="s">
        <v>46</v>
      </c>
      <c r="E4446" t="s">
        <v>367</v>
      </c>
      <c r="F4446" t="s">
        <v>340</v>
      </c>
      <c r="G4446">
        <v>59</v>
      </c>
      <c r="H4446" s="304">
        <v>0</v>
      </c>
    </row>
    <row r="4447" spans="1:8" x14ac:dyDescent="0.25">
      <c r="A4447" t="s">
        <v>146</v>
      </c>
      <c r="B4447" t="s">
        <v>350</v>
      </c>
      <c r="C4447" t="s">
        <v>48</v>
      </c>
      <c r="D4447" t="s">
        <v>46</v>
      </c>
      <c r="E4447" t="s">
        <v>367</v>
      </c>
      <c r="F4447" t="s">
        <v>341</v>
      </c>
      <c r="G4447">
        <v>59</v>
      </c>
      <c r="H4447" s="304">
        <v>2.385965122</v>
      </c>
    </row>
    <row r="4448" spans="1:8" x14ac:dyDescent="0.25">
      <c r="A4448" t="s">
        <v>146</v>
      </c>
      <c r="B4448" t="s">
        <v>350</v>
      </c>
      <c r="C4448" t="s">
        <v>48</v>
      </c>
      <c r="D4448" t="s">
        <v>46</v>
      </c>
      <c r="E4448" t="s">
        <v>367</v>
      </c>
      <c r="F4448" t="s">
        <v>342</v>
      </c>
      <c r="G4448">
        <v>59</v>
      </c>
      <c r="H4448" s="304">
        <v>7.1370099999999992E-2</v>
      </c>
    </row>
    <row r="4449" spans="1:8" x14ac:dyDescent="0.25">
      <c r="A4449" t="s">
        <v>146</v>
      </c>
      <c r="B4449" t="s">
        <v>350</v>
      </c>
      <c r="C4449" t="s">
        <v>48</v>
      </c>
      <c r="D4449" t="s">
        <v>46</v>
      </c>
      <c r="E4449" t="s">
        <v>367</v>
      </c>
      <c r="F4449" t="s">
        <v>343</v>
      </c>
      <c r="G4449">
        <v>59</v>
      </c>
      <c r="H4449" s="304">
        <v>2.3145950219999998</v>
      </c>
    </row>
    <row r="4450" spans="1:8" x14ac:dyDescent="0.25">
      <c r="A4450" t="s">
        <v>146</v>
      </c>
      <c r="B4450" t="s">
        <v>350</v>
      </c>
      <c r="C4450" t="s">
        <v>48</v>
      </c>
      <c r="D4450" t="s">
        <v>46</v>
      </c>
      <c r="E4450" t="s">
        <v>367</v>
      </c>
      <c r="F4450" t="s">
        <v>344</v>
      </c>
      <c r="G4450">
        <v>59</v>
      </c>
      <c r="H4450" s="304">
        <v>2.3145950219999998</v>
      </c>
    </row>
    <row r="4451" spans="1:8" x14ac:dyDescent="0.25">
      <c r="A4451" t="s">
        <v>146</v>
      </c>
      <c r="B4451" t="s">
        <v>350</v>
      </c>
      <c r="C4451" t="s">
        <v>48</v>
      </c>
      <c r="D4451" t="s">
        <v>46</v>
      </c>
      <c r="E4451" t="s">
        <v>367</v>
      </c>
      <c r="F4451" t="s">
        <v>345</v>
      </c>
      <c r="G4451">
        <v>59</v>
      </c>
      <c r="H4451" s="304">
        <v>-7.1370099999999992E-2</v>
      </c>
    </row>
    <row r="4452" spans="1:8" x14ac:dyDescent="0.25">
      <c r="A4452" t="s">
        <v>146</v>
      </c>
      <c r="B4452" t="s">
        <v>350</v>
      </c>
      <c r="C4452" t="s">
        <v>48</v>
      </c>
      <c r="D4452" t="s">
        <v>46</v>
      </c>
      <c r="E4452" t="s">
        <v>367</v>
      </c>
      <c r="F4452" t="s">
        <v>346</v>
      </c>
      <c r="G4452">
        <v>59</v>
      </c>
      <c r="H4452" s="304">
        <v>0.16</v>
      </c>
    </row>
    <row r="4453" spans="1:8" x14ac:dyDescent="0.25">
      <c r="A4453" t="s">
        <v>146</v>
      </c>
      <c r="B4453" t="s">
        <v>350</v>
      </c>
      <c r="C4453" t="s">
        <v>48</v>
      </c>
      <c r="D4453" t="s">
        <v>46</v>
      </c>
      <c r="E4453" t="s">
        <v>367</v>
      </c>
      <c r="F4453" t="s">
        <v>347</v>
      </c>
      <c r="G4453">
        <v>59</v>
      </c>
      <c r="H4453" s="304">
        <v>0.37033520351999999</v>
      </c>
    </row>
    <row r="4454" spans="1:8" x14ac:dyDescent="0.25">
      <c r="A4454" t="s">
        <v>146</v>
      </c>
      <c r="B4454" t="s">
        <v>350</v>
      </c>
      <c r="C4454" t="s">
        <v>48</v>
      </c>
      <c r="D4454" t="s">
        <v>46</v>
      </c>
      <c r="E4454" t="s">
        <v>367</v>
      </c>
      <c r="F4454" t="s">
        <v>348</v>
      </c>
      <c r="G4454">
        <v>59</v>
      </c>
      <c r="H4454" s="304">
        <v>-1.1419215999999999E-2</v>
      </c>
    </row>
    <row r="4455" spans="1:8" x14ac:dyDescent="0.25">
      <c r="A4455" t="s">
        <v>146</v>
      </c>
      <c r="B4455" t="s">
        <v>350</v>
      </c>
      <c r="C4455" t="s">
        <v>48</v>
      </c>
      <c r="D4455" t="s">
        <v>47</v>
      </c>
      <c r="E4455" t="s">
        <v>367</v>
      </c>
      <c r="F4455" t="s">
        <v>340</v>
      </c>
      <c r="G4455">
        <v>60</v>
      </c>
      <c r="H4455" s="304">
        <v>0.379</v>
      </c>
    </row>
    <row r="4456" spans="1:8" x14ac:dyDescent="0.25">
      <c r="A4456" t="s">
        <v>146</v>
      </c>
      <c r="B4456" t="s">
        <v>350</v>
      </c>
      <c r="C4456" t="s">
        <v>48</v>
      </c>
      <c r="D4456" t="s">
        <v>47</v>
      </c>
      <c r="E4456" t="s">
        <v>367</v>
      </c>
      <c r="F4456" t="s">
        <v>341</v>
      </c>
      <c r="G4456">
        <v>60</v>
      </c>
      <c r="H4456" s="304">
        <v>5.4028770000000004E-3</v>
      </c>
    </row>
    <row r="4457" spans="1:8" x14ac:dyDescent="0.25">
      <c r="A4457" t="s">
        <v>146</v>
      </c>
      <c r="B4457" t="s">
        <v>350</v>
      </c>
      <c r="C4457" t="s">
        <v>48</v>
      </c>
      <c r="D4457" t="s">
        <v>47</v>
      </c>
      <c r="E4457" t="s">
        <v>367</v>
      </c>
      <c r="F4457" t="s">
        <v>342</v>
      </c>
      <c r="G4457">
        <v>60</v>
      </c>
      <c r="H4457" s="304">
        <v>6.1505809999999987E-3</v>
      </c>
    </row>
    <row r="4458" spans="1:8" x14ac:dyDescent="0.25">
      <c r="A4458" t="s">
        <v>146</v>
      </c>
      <c r="B4458" t="s">
        <v>350</v>
      </c>
      <c r="C4458" t="s">
        <v>48</v>
      </c>
      <c r="D4458" t="s">
        <v>47</v>
      </c>
      <c r="E4458" t="s">
        <v>367</v>
      </c>
      <c r="F4458" t="s">
        <v>343</v>
      </c>
      <c r="G4458">
        <v>60</v>
      </c>
      <c r="H4458" s="304">
        <v>0.37825229599999999</v>
      </c>
    </row>
    <row r="4459" spans="1:8" x14ac:dyDescent="0.25">
      <c r="A4459" t="s">
        <v>146</v>
      </c>
      <c r="B4459" t="s">
        <v>350</v>
      </c>
      <c r="C4459" t="s">
        <v>48</v>
      </c>
      <c r="D4459" t="s">
        <v>47</v>
      </c>
      <c r="E4459" t="s">
        <v>367</v>
      </c>
      <c r="F4459" t="s">
        <v>344</v>
      </c>
      <c r="G4459">
        <v>60</v>
      </c>
      <c r="H4459" s="304">
        <v>0.37825229599999999</v>
      </c>
    </row>
    <row r="4460" spans="1:8" x14ac:dyDescent="0.25">
      <c r="A4460" t="s">
        <v>146</v>
      </c>
      <c r="B4460" t="s">
        <v>350</v>
      </c>
      <c r="C4460" t="s">
        <v>48</v>
      </c>
      <c r="D4460" t="s">
        <v>47</v>
      </c>
      <c r="E4460" t="s">
        <v>367</v>
      </c>
      <c r="F4460" t="s">
        <v>345</v>
      </c>
      <c r="G4460">
        <v>60</v>
      </c>
      <c r="H4460" s="304">
        <v>0</v>
      </c>
    </row>
    <row r="4461" spans="1:8" x14ac:dyDescent="0.25">
      <c r="A4461" t="s">
        <v>146</v>
      </c>
      <c r="B4461" t="s">
        <v>350</v>
      </c>
      <c r="C4461" t="s">
        <v>48</v>
      </c>
      <c r="D4461" t="s">
        <v>47</v>
      </c>
      <c r="E4461" t="s">
        <v>367</v>
      </c>
      <c r="F4461" t="s">
        <v>346</v>
      </c>
      <c r="G4461">
        <v>60</v>
      </c>
      <c r="H4461" s="304">
        <v>0.34</v>
      </c>
    </row>
    <row r="4462" spans="1:8" x14ac:dyDescent="0.25">
      <c r="A4462" t="s">
        <v>146</v>
      </c>
      <c r="B4462" t="s">
        <v>350</v>
      </c>
      <c r="C4462" t="s">
        <v>48</v>
      </c>
      <c r="D4462" t="s">
        <v>47</v>
      </c>
      <c r="E4462" t="s">
        <v>367</v>
      </c>
      <c r="F4462" t="s">
        <v>347</v>
      </c>
      <c r="G4462">
        <v>60</v>
      </c>
      <c r="H4462" s="304">
        <v>0.12860578064</v>
      </c>
    </row>
    <row r="4463" spans="1:8" x14ac:dyDescent="0.25">
      <c r="A4463" t="s">
        <v>146</v>
      </c>
      <c r="B4463" t="s">
        <v>350</v>
      </c>
      <c r="C4463" t="s">
        <v>48</v>
      </c>
      <c r="D4463" t="s">
        <v>47</v>
      </c>
      <c r="E4463" t="s">
        <v>367</v>
      </c>
      <c r="F4463" t="s">
        <v>348</v>
      </c>
      <c r="G4463">
        <v>60</v>
      </c>
      <c r="H4463" s="304">
        <v>0</v>
      </c>
    </row>
    <row r="4464" spans="1:8" x14ac:dyDescent="0.25">
      <c r="A4464" t="s">
        <v>146</v>
      </c>
      <c r="B4464" t="s">
        <v>350</v>
      </c>
      <c r="C4464" t="s">
        <v>48</v>
      </c>
      <c r="D4464" t="s">
        <v>48</v>
      </c>
      <c r="E4464" t="s">
        <v>367</v>
      </c>
      <c r="F4464" t="s">
        <v>340</v>
      </c>
      <c r="G4464">
        <v>61</v>
      </c>
      <c r="H4464" s="304">
        <v>0.215</v>
      </c>
    </row>
    <row r="4465" spans="1:8" x14ac:dyDescent="0.25">
      <c r="A4465" t="s">
        <v>146</v>
      </c>
      <c r="B4465" t="s">
        <v>350</v>
      </c>
      <c r="C4465" t="s">
        <v>48</v>
      </c>
      <c r="D4465" t="s">
        <v>48</v>
      </c>
      <c r="E4465" t="s">
        <v>367</v>
      </c>
      <c r="F4465" t="s">
        <v>341</v>
      </c>
      <c r="G4465">
        <v>61</v>
      </c>
      <c r="H4465" s="304">
        <v>4.4671728999999993E-2</v>
      </c>
    </row>
    <row r="4466" spans="1:8" x14ac:dyDescent="0.25">
      <c r="A4466" t="s">
        <v>146</v>
      </c>
      <c r="B4466" t="s">
        <v>350</v>
      </c>
      <c r="C4466" t="s">
        <v>48</v>
      </c>
      <c r="D4466" t="s">
        <v>48</v>
      </c>
      <c r="E4466" t="s">
        <v>367</v>
      </c>
      <c r="F4466" t="s">
        <v>342</v>
      </c>
      <c r="G4466">
        <v>61</v>
      </c>
      <c r="H4466" s="304">
        <v>5.5953599000000014E-2</v>
      </c>
    </row>
    <row r="4467" spans="1:8" x14ac:dyDescent="0.25">
      <c r="A4467" t="s">
        <v>146</v>
      </c>
      <c r="B4467" t="s">
        <v>350</v>
      </c>
      <c r="C4467" t="s">
        <v>48</v>
      </c>
      <c r="D4467" t="s">
        <v>48</v>
      </c>
      <c r="E4467" t="s">
        <v>367</v>
      </c>
      <c r="F4467" t="s">
        <v>343</v>
      </c>
      <c r="G4467">
        <v>61</v>
      </c>
      <c r="H4467" s="304">
        <v>0.20371813</v>
      </c>
    </row>
    <row r="4468" spans="1:8" x14ac:dyDescent="0.25">
      <c r="A4468" t="s">
        <v>146</v>
      </c>
      <c r="B4468" t="s">
        <v>350</v>
      </c>
      <c r="C4468" t="s">
        <v>48</v>
      </c>
      <c r="D4468" t="s">
        <v>48</v>
      </c>
      <c r="E4468" t="s">
        <v>367</v>
      </c>
      <c r="F4468" t="s">
        <v>344</v>
      </c>
      <c r="G4468">
        <v>61</v>
      </c>
      <c r="H4468" s="304">
        <v>0.20371813</v>
      </c>
    </row>
    <row r="4469" spans="1:8" x14ac:dyDescent="0.25">
      <c r="A4469" t="s">
        <v>146</v>
      </c>
      <c r="B4469" t="s">
        <v>350</v>
      </c>
      <c r="C4469" t="s">
        <v>48</v>
      </c>
      <c r="D4469" t="s">
        <v>48</v>
      </c>
      <c r="E4469" t="s">
        <v>367</v>
      </c>
      <c r="F4469" t="s">
        <v>345</v>
      </c>
      <c r="G4469">
        <v>61</v>
      </c>
      <c r="H4469" s="304">
        <v>0.20371813</v>
      </c>
    </row>
    <row r="4470" spans="1:8" x14ac:dyDescent="0.25">
      <c r="A4470" t="s">
        <v>146</v>
      </c>
      <c r="B4470" t="s">
        <v>350</v>
      </c>
      <c r="C4470" t="s">
        <v>48</v>
      </c>
      <c r="D4470" t="s">
        <v>48</v>
      </c>
      <c r="E4470" t="s">
        <v>367</v>
      </c>
      <c r="F4470" t="s">
        <v>346</v>
      </c>
      <c r="G4470">
        <v>61</v>
      </c>
      <c r="H4470" s="304">
        <v>0.37</v>
      </c>
    </row>
    <row r="4471" spans="1:8" x14ac:dyDescent="0.25">
      <c r="A4471" t="s">
        <v>146</v>
      </c>
      <c r="B4471" t="s">
        <v>350</v>
      </c>
      <c r="C4471" t="s">
        <v>48</v>
      </c>
      <c r="D4471" t="s">
        <v>48</v>
      </c>
      <c r="E4471" t="s">
        <v>367</v>
      </c>
      <c r="F4471" t="s">
        <v>347</v>
      </c>
      <c r="G4471">
        <v>61</v>
      </c>
      <c r="H4471" s="304">
        <v>7.5375708099999994E-2</v>
      </c>
    </row>
    <row r="4472" spans="1:8" x14ac:dyDescent="0.25">
      <c r="A4472" t="s">
        <v>146</v>
      </c>
      <c r="B4472" t="s">
        <v>350</v>
      </c>
      <c r="C4472" t="s">
        <v>48</v>
      </c>
      <c r="D4472" t="s">
        <v>48</v>
      </c>
      <c r="E4472" t="s">
        <v>367</v>
      </c>
      <c r="F4472" t="s">
        <v>348</v>
      </c>
      <c r="G4472">
        <v>61</v>
      </c>
      <c r="H4472" s="304">
        <v>7.5375708099999994E-2</v>
      </c>
    </row>
    <row r="4473" spans="1:8" x14ac:dyDescent="0.25">
      <c r="A4473" t="s">
        <v>146</v>
      </c>
      <c r="B4473" t="s">
        <v>354</v>
      </c>
      <c r="C4473" t="s">
        <v>354</v>
      </c>
      <c r="D4473" t="s">
        <v>50</v>
      </c>
      <c r="E4473" t="s">
        <v>367</v>
      </c>
      <c r="F4473" t="s">
        <v>340</v>
      </c>
      <c r="G4473">
        <v>65</v>
      </c>
      <c r="H4473" s="304">
        <v>3.77568581604352</v>
      </c>
    </row>
    <row r="4474" spans="1:8" x14ac:dyDescent="0.25">
      <c r="A4474" t="s">
        <v>146</v>
      </c>
      <c r="B4474" t="s">
        <v>354</v>
      </c>
      <c r="C4474" t="s">
        <v>354</v>
      </c>
      <c r="D4474" t="s">
        <v>50</v>
      </c>
      <c r="E4474" t="s">
        <v>367</v>
      </c>
      <c r="F4474" t="s">
        <v>341</v>
      </c>
      <c r="G4474">
        <v>65</v>
      </c>
      <c r="H4474" s="304">
        <v>0.46731787700000005</v>
      </c>
    </row>
    <row r="4475" spans="1:8" x14ac:dyDescent="0.25">
      <c r="A4475" t="s">
        <v>146</v>
      </c>
      <c r="B4475" t="s">
        <v>354</v>
      </c>
      <c r="C4475" t="s">
        <v>354</v>
      </c>
      <c r="D4475" t="s">
        <v>50</v>
      </c>
      <c r="E4475" t="s">
        <v>367</v>
      </c>
      <c r="F4475" t="s">
        <v>342</v>
      </c>
      <c r="G4475">
        <v>65</v>
      </c>
      <c r="H4475" s="304">
        <v>0.21403787100000002</v>
      </c>
    </row>
    <row r="4476" spans="1:8" x14ac:dyDescent="0.25">
      <c r="A4476" t="s">
        <v>146</v>
      </c>
      <c r="B4476" t="s">
        <v>354</v>
      </c>
      <c r="C4476" t="s">
        <v>354</v>
      </c>
      <c r="D4476" t="s">
        <v>50</v>
      </c>
      <c r="E4476" t="s">
        <v>367</v>
      </c>
      <c r="F4476" t="s">
        <v>343</v>
      </c>
      <c r="G4476">
        <v>65</v>
      </c>
      <c r="H4476" s="304">
        <v>4.0289658220435198</v>
      </c>
    </row>
    <row r="4477" spans="1:8" x14ac:dyDescent="0.25">
      <c r="A4477" t="s">
        <v>146</v>
      </c>
      <c r="B4477" t="s">
        <v>354</v>
      </c>
      <c r="C4477" t="s">
        <v>354</v>
      </c>
      <c r="D4477" t="s">
        <v>50</v>
      </c>
      <c r="E4477" t="s">
        <v>367</v>
      </c>
      <c r="F4477" t="s">
        <v>344</v>
      </c>
      <c r="G4477">
        <v>65</v>
      </c>
      <c r="H4477" s="304">
        <v>4.0289658220435198</v>
      </c>
    </row>
    <row r="4478" spans="1:8" x14ac:dyDescent="0.25">
      <c r="A4478" t="s">
        <v>146</v>
      </c>
      <c r="B4478" t="s">
        <v>354</v>
      </c>
      <c r="C4478" t="s">
        <v>354</v>
      </c>
      <c r="D4478" t="s">
        <v>50</v>
      </c>
      <c r="E4478" t="s">
        <v>367</v>
      </c>
      <c r="F4478" t="s">
        <v>345</v>
      </c>
      <c r="G4478">
        <v>65</v>
      </c>
      <c r="H4478" s="304">
        <v>4.0289658220435198</v>
      </c>
    </row>
    <row r="4479" spans="1:8" x14ac:dyDescent="0.25">
      <c r="A4479" t="s">
        <v>146</v>
      </c>
      <c r="B4479" t="s">
        <v>354</v>
      </c>
      <c r="C4479" t="s">
        <v>354</v>
      </c>
      <c r="D4479" t="s">
        <v>50</v>
      </c>
      <c r="E4479" t="s">
        <v>367</v>
      </c>
      <c r="F4479" t="s">
        <v>346</v>
      </c>
      <c r="G4479">
        <v>65</v>
      </c>
      <c r="H4479" s="304">
        <v>0.19</v>
      </c>
    </row>
    <row r="4480" spans="1:8" x14ac:dyDescent="0.25">
      <c r="A4480" t="s">
        <v>146</v>
      </c>
      <c r="B4480" t="s">
        <v>354</v>
      </c>
      <c r="C4480" t="s">
        <v>354</v>
      </c>
      <c r="D4480" t="s">
        <v>50</v>
      </c>
      <c r="E4480" t="s">
        <v>367</v>
      </c>
      <c r="F4480" t="s">
        <v>347</v>
      </c>
      <c r="G4480">
        <v>65</v>
      </c>
      <c r="H4480" s="304">
        <v>0.76550350618826879</v>
      </c>
    </row>
    <row r="4481" spans="1:8" x14ac:dyDescent="0.25">
      <c r="A4481" t="s">
        <v>146</v>
      </c>
      <c r="B4481" t="s">
        <v>354</v>
      </c>
      <c r="C4481" t="s">
        <v>354</v>
      </c>
      <c r="D4481" t="s">
        <v>50</v>
      </c>
      <c r="E4481" t="s">
        <v>367</v>
      </c>
      <c r="F4481" t="s">
        <v>348</v>
      </c>
      <c r="G4481">
        <v>65</v>
      </c>
      <c r="H4481" s="304">
        <v>0.76550350618826879</v>
      </c>
    </row>
    <row r="4482" spans="1:8" x14ac:dyDescent="0.25">
      <c r="A4482" t="s">
        <v>146</v>
      </c>
      <c r="B4482" t="s">
        <v>354</v>
      </c>
      <c r="C4482" t="s">
        <v>354</v>
      </c>
      <c r="D4482" t="s">
        <v>51</v>
      </c>
      <c r="E4482" t="s">
        <v>367</v>
      </c>
      <c r="F4482" t="s">
        <v>340</v>
      </c>
      <c r="G4482">
        <v>66</v>
      </c>
      <c r="H4482" s="304">
        <v>0.955301938064124</v>
      </c>
    </row>
    <row r="4483" spans="1:8" x14ac:dyDescent="0.25">
      <c r="A4483" t="s">
        <v>146</v>
      </c>
      <c r="B4483" t="s">
        <v>354</v>
      </c>
      <c r="C4483" t="s">
        <v>354</v>
      </c>
      <c r="D4483" t="s">
        <v>51</v>
      </c>
      <c r="E4483" t="s">
        <v>367</v>
      </c>
      <c r="F4483" t="s">
        <v>343</v>
      </c>
      <c r="G4483">
        <v>66</v>
      </c>
      <c r="H4483" s="304">
        <v>0.955301938064124</v>
      </c>
    </row>
    <row r="4484" spans="1:8" x14ac:dyDescent="0.25">
      <c r="A4484" t="s">
        <v>146</v>
      </c>
      <c r="B4484" t="s">
        <v>354</v>
      </c>
      <c r="C4484" t="s">
        <v>354</v>
      </c>
      <c r="D4484" t="s">
        <v>51</v>
      </c>
      <c r="E4484" t="s">
        <v>367</v>
      </c>
      <c r="F4484" t="s">
        <v>344</v>
      </c>
      <c r="G4484">
        <v>66</v>
      </c>
      <c r="H4484" s="304">
        <v>0.64342182673649229</v>
      </c>
    </row>
    <row r="4485" spans="1:8" x14ac:dyDescent="0.25">
      <c r="A4485" t="s">
        <v>146</v>
      </c>
      <c r="B4485" t="s">
        <v>354</v>
      </c>
      <c r="C4485" t="s">
        <v>354</v>
      </c>
      <c r="D4485" t="s">
        <v>51</v>
      </c>
      <c r="E4485" t="s">
        <v>367</v>
      </c>
      <c r="F4485" t="s">
        <v>345</v>
      </c>
      <c r="G4485">
        <v>66</v>
      </c>
      <c r="H4485" s="304">
        <v>0.64342182673649229</v>
      </c>
    </row>
    <row r="4486" spans="1:8" x14ac:dyDescent="0.25">
      <c r="A4486" t="s">
        <v>146</v>
      </c>
      <c r="B4486" t="s">
        <v>354</v>
      </c>
      <c r="C4486" t="s">
        <v>354</v>
      </c>
      <c r="D4486" t="s">
        <v>51</v>
      </c>
      <c r="E4486" t="s">
        <v>367</v>
      </c>
      <c r="F4486" t="s">
        <v>346</v>
      </c>
      <c r="G4486">
        <v>66</v>
      </c>
      <c r="H4486" s="304">
        <v>0.73</v>
      </c>
    </row>
    <row r="4487" spans="1:8" x14ac:dyDescent="0.25">
      <c r="A4487" t="s">
        <v>146</v>
      </c>
      <c r="B4487" t="s">
        <v>354</v>
      </c>
      <c r="C4487" t="s">
        <v>354</v>
      </c>
      <c r="D4487" t="s">
        <v>51</v>
      </c>
      <c r="E4487" t="s">
        <v>367</v>
      </c>
      <c r="F4487" t="s">
        <v>347</v>
      </c>
      <c r="G4487">
        <v>66</v>
      </c>
      <c r="H4487" s="304">
        <v>0.46969793351763933</v>
      </c>
    </row>
    <row r="4488" spans="1:8" x14ac:dyDescent="0.25">
      <c r="A4488" t="s">
        <v>146</v>
      </c>
      <c r="B4488" t="s">
        <v>354</v>
      </c>
      <c r="C4488" t="s">
        <v>354</v>
      </c>
      <c r="D4488" t="s">
        <v>51</v>
      </c>
      <c r="E4488" t="s">
        <v>367</v>
      </c>
      <c r="F4488" t="s">
        <v>348</v>
      </c>
      <c r="G4488">
        <v>66</v>
      </c>
      <c r="H4488" s="304">
        <v>0.46969793351763933</v>
      </c>
    </row>
    <row r="4489" spans="1:8" x14ac:dyDescent="0.25">
      <c r="A4489" t="s">
        <v>146</v>
      </c>
      <c r="B4489" t="s">
        <v>354</v>
      </c>
      <c r="C4489" t="s">
        <v>354</v>
      </c>
      <c r="D4489" t="s">
        <v>52</v>
      </c>
      <c r="E4489" t="s">
        <v>367</v>
      </c>
      <c r="F4489" t="s">
        <v>340</v>
      </c>
      <c r="G4489">
        <v>67</v>
      </c>
      <c r="H4489" s="304">
        <v>3.0865158456918778</v>
      </c>
    </row>
    <row r="4490" spans="1:8" x14ac:dyDescent="0.25">
      <c r="A4490" t="s">
        <v>146</v>
      </c>
      <c r="B4490" t="s">
        <v>354</v>
      </c>
      <c r="C4490" t="s">
        <v>354</v>
      </c>
      <c r="D4490" t="s">
        <v>52</v>
      </c>
      <c r="E4490" t="s">
        <v>367</v>
      </c>
      <c r="F4490" t="s">
        <v>341</v>
      </c>
      <c r="G4490">
        <v>67</v>
      </c>
      <c r="H4490" s="304">
        <v>0.40281553600000003</v>
      </c>
    </row>
    <row r="4491" spans="1:8" x14ac:dyDescent="0.25">
      <c r="A4491" t="s">
        <v>146</v>
      </c>
      <c r="B4491" t="s">
        <v>354</v>
      </c>
      <c r="C4491" t="s">
        <v>354</v>
      </c>
      <c r="D4491" t="s">
        <v>52</v>
      </c>
      <c r="E4491" t="s">
        <v>367</v>
      </c>
      <c r="F4491" t="s">
        <v>342</v>
      </c>
      <c r="G4491">
        <v>67</v>
      </c>
      <c r="H4491" s="304">
        <v>0.212122914</v>
      </c>
    </row>
    <row r="4492" spans="1:8" x14ac:dyDescent="0.25">
      <c r="A4492" t="s">
        <v>146</v>
      </c>
      <c r="B4492" t="s">
        <v>354</v>
      </c>
      <c r="C4492" t="s">
        <v>354</v>
      </c>
      <c r="D4492" t="s">
        <v>52</v>
      </c>
      <c r="E4492" t="s">
        <v>367</v>
      </c>
      <c r="F4492" t="s">
        <v>343</v>
      </c>
      <c r="G4492">
        <v>67</v>
      </c>
      <c r="H4492" s="304">
        <v>3.2772084676918776</v>
      </c>
    </row>
    <row r="4493" spans="1:8" x14ac:dyDescent="0.25">
      <c r="A4493" t="s">
        <v>146</v>
      </c>
      <c r="B4493" t="s">
        <v>354</v>
      </c>
      <c r="C4493" t="s">
        <v>354</v>
      </c>
      <c r="D4493" t="s">
        <v>52</v>
      </c>
      <c r="E4493" t="s">
        <v>367</v>
      </c>
      <c r="F4493" t="s">
        <v>344</v>
      </c>
      <c r="G4493">
        <v>67</v>
      </c>
      <c r="H4493" s="304">
        <v>3.2772084676918776</v>
      </c>
    </row>
    <row r="4494" spans="1:8" x14ac:dyDescent="0.25">
      <c r="A4494" t="s">
        <v>146</v>
      </c>
      <c r="B4494" t="s">
        <v>354</v>
      </c>
      <c r="C4494" t="s">
        <v>354</v>
      </c>
      <c r="D4494" t="s">
        <v>52</v>
      </c>
      <c r="E4494" t="s">
        <v>367</v>
      </c>
      <c r="F4494" t="s">
        <v>345</v>
      </c>
      <c r="G4494">
        <v>67</v>
      </c>
      <c r="H4494" s="304">
        <v>2.8743929316918777</v>
      </c>
    </row>
    <row r="4495" spans="1:8" x14ac:dyDescent="0.25">
      <c r="A4495" t="s">
        <v>146</v>
      </c>
      <c r="B4495" t="s">
        <v>354</v>
      </c>
      <c r="C4495" t="s">
        <v>354</v>
      </c>
      <c r="D4495" t="s">
        <v>52</v>
      </c>
      <c r="E4495" t="s">
        <v>367</v>
      </c>
      <c r="F4495" t="s">
        <v>346</v>
      </c>
      <c r="G4495">
        <v>67</v>
      </c>
      <c r="H4495" t="s">
        <v>53</v>
      </c>
    </row>
    <row r="4496" spans="1:8" x14ac:dyDescent="0.25">
      <c r="A4496" t="s">
        <v>146</v>
      </c>
      <c r="B4496" t="s">
        <v>354</v>
      </c>
      <c r="C4496" t="s">
        <v>354</v>
      </c>
      <c r="D4496" t="s">
        <v>52</v>
      </c>
      <c r="E4496" t="s">
        <v>367</v>
      </c>
      <c r="F4496" t="s">
        <v>347</v>
      </c>
      <c r="G4496">
        <v>67</v>
      </c>
      <c r="H4496" s="304">
        <v>0.97107807422756331</v>
      </c>
    </row>
    <row r="4497" spans="1:8" x14ac:dyDescent="0.25">
      <c r="A4497" t="s">
        <v>146</v>
      </c>
      <c r="B4497" t="s">
        <v>354</v>
      </c>
      <c r="C4497" t="s">
        <v>354</v>
      </c>
      <c r="D4497" t="s">
        <v>52</v>
      </c>
      <c r="E4497" t="s">
        <v>367</v>
      </c>
      <c r="F4497" t="s">
        <v>348</v>
      </c>
      <c r="G4497">
        <v>67</v>
      </c>
      <c r="H4497" s="304">
        <v>0.86231787950756333</v>
      </c>
    </row>
    <row r="4498" spans="1:8" x14ac:dyDescent="0.25">
      <c r="A4498" t="s">
        <v>146</v>
      </c>
      <c r="B4498" t="s">
        <v>354</v>
      </c>
      <c r="C4498" t="s">
        <v>354</v>
      </c>
      <c r="D4498" t="s">
        <v>54</v>
      </c>
      <c r="E4498" t="s">
        <v>367</v>
      </c>
      <c r="F4498" t="s">
        <v>340</v>
      </c>
      <c r="G4498">
        <v>68</v>
      </c>
      <c r="H4498" s="304">
        <v>5.8624999999999998</v>
      </c>
    </row>
    <row r="4499" spans="1:8" x14ac:dyDescent="0.25">
      <c r="A4499" t="s">
        <v>146</v>
      </c>
      <c r="B4499" t="s">
        <v>354</v>
      </c>
      <c r="C4499" t="s">
        <v>354</v>
      </c>
      <c r="D4499" t="s">
        <v>54</v>
      </c>
      <c r="E4499" t="s">
        <v>367</v>
      </c>
      <c r="F4499" t="s">
        <v>343</v>
      </c>
      <c r="G4499">
        <v>68</v>
      </c>
      <c r="H4499" s="304">
        <v>5.8624999999999998</v>
      </c>
    </row>
    <row r="4500" spans="1:8" x14ac:dyDescent="0.25">
      <c r="A4500" t="s">
        <v>146</v>
      </c>
      <c r="B4500" t="s">
        <v>354</v>
      </c>
      <c r="C4500" t="s">
        <v>354</v>
      </c>
      <c r="D4500" t="s">
        <v>54</v>
      </c>
      <c r="E4500" t="s">
        <v>367</v>
      </c>
      <c r="F4500" t="s">
        <v>344</v>
      </c>
      <c r="G4500">
        <v>68</v>
      </c>
      <c r="H4500" s="304">
        <v>5.8624999999999998</v>
      </c>
    </row>
    <row r="4501" spans="1:8" x14ac:dyDescent="0.25">
      <c r="A4501" t="s">
        <v>146</v>
      </c>
      <c r="B4501" t="s">
        <v>354</v>
      </c>
      <c r="C4501" t="s">
        <v>354</v>
      </c>
      <c r="D4501" t="s">
        <v>54</v>
      </c>
      <c r="E4501" t="s">
        <v>367</v>
      </c>
      <c r="F4501" t="s">
        <v>345</v>
      </c>
      <c r="G4501">
        <v>68</v>
      </c>
      <c r="H4501" s="304">
        <v>5.8624999999999998</v>
      </c>
    </row>
    <row r="4502" spans="1:8" x14ac:dyDescent="0.25">
      <c r="A4502" t="s">
        <v>146</v>
      </c>
      <c r="B4502" t="s">
        <v>354</v>
      </c>
      <c r="C4502" t="s">
        <v>354</v>
      </c>
      <c r="D4502" t="s">
        <v>54</v>
      </c>
      <c r="E4502" t="s">
        <v>367</v>
      </c>
      <c r="F4502" t="s">
        <v>346</v>
      </c>
      <c r="G4502">
        <v>68</v>
      </c>
      <c r="H4502" s="304">
        <v>5.3999999999999999E-2</v>
      </c>
    </row>
    <row r="4503" spans="1:8" x14ac:dyDescent="0.25">
      <c r="A4503" t="s">
        <v>146</v>
      </c>
      <c r="B4503" t="s">
        <v>354</v>
      </c>
      <c r="C4503" t="s">
        <v>354</v>
      </c>
      <c r="D4503" t="s">
        <v>54</v>
      </c>
      <c r="E4503" t="s">
        <v>367</v>
      </c>
      <c r="F4503" t="s">
        <v>347</v>
      </c>
      <c r="G4503">
        <v>68</v>
      </c>
      <c r="H4503" s="304">
        <v>0.316575</v>
      </c>
    </row>
    <row r="4504" spans="1:8" x14ac:dyDescent="0.25">
      <c r="A4504" t="s">
        <v>146</v>
      </c>
      <c r="B4504" t="s">
        <v>354</v>
      </c>
      <c r="C4504" t="s">
        <v>354</v>
      </c>
      <c r="D4504" t="s">
        <v>54</v>
      </c>
      <c r="E4504" t="s">
        <v>367</v>
      </c>
      <c r="F4504" t="s">
        <v>348</v>
      </c>
      <c r="G4504">
        <v>68</v>
      </c>
      <c r="H4504" s="304">
        <v>0.316575</v>
      </c>
    </row>
    <row r="4505" spans="1:8" x14ac:dyDescent="0.25">
      <c r="A4505" t="s">
        <v>146</v>
      </c>
      <c r="B4505" t="s">
        <v>354</v>
      </c>
      <c r="C4505" t="s">
        <v>354</v>
      </c>
      <c r="D4505" t="s">
        <v>55</v>
      </c>
      <c r="E4505" t="s">
        <v>367</v>
      </c>
      <c r="F4505" t="s">
        <v>340</v>
      </c>
      <c r="G4505">
        <v>69</v>
      </c>
      <c r="H4505" s="304">
        <v>7.2984281545637755</v>
      </c>
    </row>
    <row r="4506" spans="1:8" x14ac:dyDescent="0.25">
      <c r="A4506" t="s">
        <v>146</v>
      </c>
      <c r="B4506" t="s">
        <v>354</v>
      </c>
      <c r="C4506" t="s">
        <v>354</v>
      </c>
      <c r="D4506" t="s">
        <v>55</v>
      </c>
      <c r="E4506" t="s">
        <v>367</v>
      </c>
      <c r="F4506" t="s">
        <v>341</v>
      </c>
      <c r="G4506">
        <v>69</v>
      </c>
      <c r="H4506" s="304">
        <v>2.9057941999999996E-2</v>
      </c>
    </row>
    <row r="4507" spans="1:8" x14ac:dyDescent="0.25">
      <c r="A4507" t="s">
        <v>146</v>
      </c>
      <c r="B4507" t="s">
        <v>354</v>
      </c>
      <c r="C4507" t="s">
        <v>354</v>
      </c>
      <c r="D4507" t="s">
        <v>55</v>
      </c>
      <c r="E4507" t="s">
        <v>367</v>
      </c>
      <c r="F4507" t="s">
        <v>342</v>
      </c>
      <c r="G4507">
        <v>69</v>
      </c>
      <c r="H4507" s="304">
        <v>0.124462108</v>
      </c>
    </row>
    <row r="4508" spans="1:8" x14ac:dyDescent="0.25">
      <c r="A4508" t="s">
        <v>146</v>
      </c>
      <c r="B4508" t="s">
        <v>354</v>
      </c>
      <c r="C4508" t="s">
        <v>354</v>
      </c>
      <c r="D4508" t="s">
        <v>55</v>
      </c>
      <c r="E4508" t="s">
        <v>367</v>
      </c>
      <c r="F4508" t="s">
        <v>343</v>
      </c>
      <c r="G4508">
        <v>69</v>
      </c>
      <c r="H4508" s="304">
        <v>7.2030239885637748</v>
      </c>
    </row>
    <row r="4509" spans="1:8" x14ac:dyDescent="0.25">
      <c r="A4509" t="s">
        <v>146</v>
      </c>
      <c r="B4509" t="s">
        <v>354</v>
      </c>
      <c r="C4509" t="s">
        <v>354</v>
      </c>
      <c r="D4509" t="s">
        <v>55</v>
      </c>
      <c r="E4509" t="s">
        <v>367</v>
      </c>
      <c r="F4509" t="s">
        <v>344</v>
      </c>
      <c r="G4509">
        <v>69</v>
      </c>
      <c r="H4509" s="304">
        <v>7.2030239885637748</v>
      </c>
    </row>
    <row r="4510" spans="1:8" x14ac:dyDescent="0.25">
      <c r="A4510" t="s">
        <v>146</v>
      </c>
      <c r="B4510" t="s">
        <v>354</v>
      </c>
      <c r="C4510" t="s">
        <v>354</v>
      </c>
      <c r="D4510" t="s">
        <v>55</v>
      </c>
      <c r="E4510" t="s">
        <v>367</v>
      </c>
      <c r="F4510" t="s">
        <v>345</v>
      </c>
      <c r="G4510">
        <v>69</v>
      </c>
      <c r="H4510" s="304">
        <v>7.2030239885637748</v>
      </c>
    </row>
    <row r="4511" spans="1:8" x14ac:dyDescent="0.25">
      <c r="A4511" t="s">
        <v>146</v>
      </c>
      <c r="B4511" t="s">
        <v>354</v>
      </c>
      <c r="C4511" t="s">
        <v>354</v>
      </c>
      <c r="D4511" t="s">
        <v>55</v>
      </c>
      <c r="E4511" t="s">
        <v>367</v>
      </c>
      <c r="F4511" t="s">
        <v>346</v>
      </c>
      <c r="G4511">
        <v>69</v>
      </c>
      <c r="H4511" s="304">
        <v>0.155</v>
      </c>
    </row>
    <row r="4512" spans="1:8" x14ac:dyDescent="0.25">
      <c r="A4512" t="s">
        <v>146</v>
      </c>
      <c r="B4512" t="s">
        <v>354</v>
      </c>
      <c r="C4512" t="s">
        <v>354</v>
      </c>
      <c r="D4512" t="s">
        <v>55</v>
      </c>
      <c r="E4512" t="s">
        <v>367</v>
      </c>
      <c r="F4512" t="s">
        <v>347</v>
      </c>
      <c r="G4512">
        <v>69</v>
      </c>
      <c r="H4512" s="304">
        <v>1.1164687182273851</v>
      </c>
    </row>
    <row r="4513" spans="1:8" x14ac:dyDescent="0.25">
      <c r="A4513" t="s">
        <v>146</v>
      </c>
      <c r="B4513" t="s">
        <v>354</v>
      </c>
      <c r="C4513" t="s">
        <v>354</v>
      </c>
      <c r="D4513" t="s">
        <v>55</v>
      </c>
      <c r="E4513" t="s">
        <v>367</v>
      </c>
      <c r="F4513" t="s">
        <v>348</v>
      </c>
      <c r="G4513">
        <v>69</v>
      </c>
      <c r="H4513" s="304">
        <v>1.1164687182273851</v>
      </c>
    </row>
    <row r="4514" spans="1:8" x14ac:dyDescent="0.25">
      <c r="A4514" t="s">
        <v>146</v>
      </c>
      <c r="B4514" t="s">
        <v>354</v>
      </c>
      <c r="C4514" t="s">
        <v>354</v>
      </c>
      <c r="D4514" t="s">
        <v>56</v>
      </c>
      <c r="E4514" t="s">
        <v>367</v>
      </c>
      <c r="F4514" t="s">
        <v>340</v>
      </c>
      <c r="G4514">
        <v>70</v>
      </c>
      <c r="H4514" s="304">
        <v>0</v>
      </c>
    </row>
    <row r="4515" spans="1:8" x14ac:dyDescent="0.25">
      <c r="A4515" t="s">
        <v>146</v>
      </c>
      <c r="B4515" t="s">
        <v>354</v>
      </c>
      <c r="C4515" t="s">
        <v>354</v>
      </c>
      <c r="D4515" t="s">
        <v>56</v>
      </c>
      <c r="E4515" t="s">
        <v>367</v>
      </c>
      <c r="F4515" t="s">
        <v>341</v>
      </c>
      <c r="G4515">
        <v>70</v>
      </c>
      <c r="H4515" s="304">
        <v>0.43618574799999998</v>
      </c>
    </row>
    <row r="4516" spans="1:8" x14ac:dyDescent="0.25">
      <c r="A4516" t="s">
        <v>146</v>
      </c>
      <c r="B4516" t="s">
        <v>354</v>
      </c>
      <c r="C4516" t="s">
        <v>354</v>
      </c>
      <c r="D4516" t="s">
        <v>56</v>
      </c>
      <c r="E4516" t="s">
        <v>367</v>
      </c>
      <c r="F4516" t="s">
        <v>342</v>
      </c>
      <c r="G4516">
        <v>70</v>
      </c>
      <c r="H4516" s="304">
        <v>3.2179880000000001E-2</v>
      </c>
    </row>
    <row r="4517" spans="1:8" x14ac:dyDescent="0.25">
      <c r="A4517" t="s">
        <v>146</v>
      </c>
      <c r="B4517" t="s">
        <v>354</v>
      </c>
      <c r="C4517" t="s">
        <v>354</v>
      </c>
      <c r="D4517" t="s">
        <v>56</v>
      </c>
      <c r="E4517" t="s">
        <v>367</v>
      </c>
      <c r="F4517" t="s">
        <v>343</v>
      </c>
      <c r="G4517">
        <v>70</v>
      </c>
      <c r="H4517" s="304">
        <v>0.40400586799999999</v>
      </c>
    </row>
    <row r="4518" spans="1:8" x14ac:dyDescent="0.25">
      <c r="A4518" t="s">
        <v>146</v>
      </c>
      <c r="B4518" t="s">
        <v>354</v>
      </c>
      <c r="C4518" t="s">
        <v>354</v>
      </c>
      <c r="D4518" t="s">
        <v>56</v>
      </c>
      <c r="E4518" t="s">
        <v>367</v>
      </c>
      <c r="F4518" t="s">
        <v>344</v>
      </c>
      <c r="G4518">
        <v>70</v>
      </c>
      <c r="H4518" s="304">
        <v>0.40400586799999999</v>
      </c>
    </row>
    <row r="4519" spans="1:8" x14ac:dyDescent="0.25">
      <c r="A4519" t="s">
        <v>146</v>
      </c>
      <c r="B4519" t="s">
        <v>354</v>
      </c>
      <c r="C4519" t="s">
        <v>354</v>
      </c>
      <c r="D4519" t="s">
        <v>56</v>
      </c>
      <c r="E4519" t="s">
        <v>367</v>
      </c>
      <c r="F4519" t="s">
        <v>345</v>
      </c>
      <c r="G4519">
        <v>70</v>
      </c>
      <c r="H4519" s="304">
        <v>0</v>
      </c>
    </row>
    <row r="4520" spans="1:8" x14ac:dyDescent="0.25">
      <c r="A4520" t="s">
        <v>146</v>
      </c>
      <c r="B4520" t="s">
        <v>354</v>
      </c>
      <c r="C4520" t="s">
        <v>354</v>
      </c>
      <c r="D4520" t="s">
        <v>56</v>
      </c>
      <c r="E4520" t="s">
        <v>367</v>
      </c>
      <c r="F4520" t="s">
        <v>346</v>
      </c>
      <c r="G4520">
        <v>70</v>
      </c>
      <c r="H4520" s="304">
        <v>7.4999999999999997E-2</v>
      </c>
    </row>
    <row r="4521" spans="1:8" x14ac:dyDescent="0.25">
      <c r="A4521" t="s">
        <v>146</v>
      </c>
      <c r="B4521" t="s">
        <v>354</v>
      </c>
      <c r="C4521" t="s">
        <v>354</v>
      </c>
      <c r="D4521" t="s">
        <v>56</v>
      </c>
      <c r="E4521" t="s">
        <v>367</v>
      </c>
      <c r="F4521" t="s">
        <v>347</v>
      </c>
      <c r="G4521">
        <v>70</v>
      </c>
      <c r="H4521" s="304">
        <v>3.0300440099999999E-2</v>
      </c>
    </row>
    <row r="4522" spans="1:8" x14ac:dyDescent="0.25">
      <c r="A4522" t="s">
        <v>146</v>
      </c>
      <c r="B4522" t="s">
        <v>354</v>
      </c>
      <c r="C4522" t="s">
        <v>354</v>
      </c>
      <c r="D4522" t="s">
        <v>56</v>
      </c>
      <c r="E4522" t="s">
        <v>367</v>
      </c>
      <c r="F4522" t="s">
        <v>348</v>
      </c>
      <c r="G4522">
        <v>70</v>
      </c>
      <c r="H4522" s="304">
        <v>0</v>
      </c>
    </row>
    <row r="4523" spans="1:8" x14ac:dyDescent="0.25">
      <c r="A4523" t="s">
        <v>146</v>
      </c>
      <c r="B4523" t="s">
        <v>354</v>
      </c>
      <c r="C4523" t="s">
        <v>354</v>
      </c>
      <c r="D4523" t="s">
        <v>57</v>
      </c>
      <c r="E4523" t="s">
        <v>367</v>
      </c>
      <c r="F4523" t="s">
        <v>340</v>
      </c>
      <c r="G4523">
        <v>71</v>
      </c>
      <c r="H4523" s="304">
        <v>6.5992641966399983</v>
      </c>
    </row>
    <row r="4524" spans="1:8" x14ac:dyDescent="0.25">
      <c r="A4524" t="s">
        <v>146</v>
      </c>
      <c r="B4524" t="s">
        <v>354</v>
      </c>
      <c r="C4524" t="s">
        <v>354</v>
      </c>
      <c r="D4524" t="s">
        <v>57</v>
      </c>
      <c r="E4524" t="s">
        <v>367</v>
      </c>
      <c r="F4524" t="s">
        <v>341</v>
      </c>
      <c r="G4524">
        <v>71</v>
      </c>
      <c r="H4524" s="304">
        <v>0.69443435999999992</v>
      </c>
    </row>
    <row r="4525" spans="1:8" x14ac:dyDescent="0.25">
      <c r="A4525" t="s">
        <v>146</v>
      </c>
      <c r="B4525" t="s">
        <v>354</v>
      </c>
      <c r="C4525" t="s">
        <v>354</v>
      </c>
      <c r="D4525" t="s">
        <v>57</v>
      </c>
      <c r="E4525" t="s">
        <v>367</v>
      </c>
      <c r="F4525" t="s">
        <v>342</v>
      </c>
      <c r="G4525">
        <v>71</v>
      </c>
      <c r="H4525" s="304">
        <v>0.21010674499999996</v>
      </c>
    </row>
    <row r="4526" spans="1:8" x14ac:dyDescent="0.25">
      <c r="A4526" t="s">
        <v>146</v>
      </c>
      <c r="B4526" t="s">
        <v>354</v>
      </c>
      <c r="C4526" t="s">
        <v>354</v>
      </c>
      <c r="D4526" t="s">
        <v>57</v>
      </c>
      <c r="E4526" t="s">
        <v>367</v>
      </c>
      <c r="F4526" t="s">
        <v>343</v>
      </c>
      <c r="G4526">
        <v>71</v>
      </c>
      <c r="H4526" s="304">
        <v>7.0835918116399981</v>
      </c>
    </row>
    <row r="4527" spans="1:8" x14ac:dyDescent="0.25">
      <c r="A4527" t="s">
        <v>146</v>
      </c>
      <c r="B4527" t="s">
        <v>354</v>
      </c>
      <c r="C4527" t="s">
        <v>354</v>
      </c>
      <c r="D4527" t="s">
        <v>57</v>
      </c>
      <c r="E4527" t="s">
        <v>367</v>
      </c>
      <c r="F4527" t="s">
        <v>344</v>
      </c>
      <c r="G4527">
        <v>71</v>
      </c>
      <c r="H4527" s="304">
        <v>7.0835918116399981</v>
      </c>
    </row>
    <row r="4528" spans="1:8" x14ac:dyDescent="0.25">
      <c r="A4528" t="s">
        <v>146</v>
      </c>
      <c r="B4528" t="s">
        <v>354</v>
      </c>
      <c r="C4528" t="s">
        <v>354</v>
      </c>
      <c r="D4528" t="s">
        <v>57</v>
      </c>
      <c r="E4528" t="s">
        <v>367</v>
      </c>
      <c r="F4528" t="s">
        <v>345</v>
      </c>
      <c r="G4528">
        <v>71</v>
      </c>
      <c r="H4528" s="304">
        <v>6.3891574516399983</v>
      </c>
    </row>
    <row r="4529" spans="1:8" x14ac:dyDescent="0.25">
      <c r="A4529" t="s">
        <v>146</v>
      </c>
      <c r="B4529" t="s">
        <v>354</v>
      </c>
      <c r="C4529" t="s">
        <v>354</v>
      </c>
      <c r="D4529" t="s">
        <v>57</v>
      </c>
      <c r="E4529" t="s">
        <v>367</v>
      </c>
      <c r="F4529" t="s">
        <v>346</v>
      </c>
      <c r="G4529">
        <v>71</v>
      </c>
      <c r="H4529" s="304">
        <v>7.9000000000000001E-2</v>
      </c>
    </row>
    <row r="4530" spans="1:8" x14ac:dyDescent="0.25">
      <c r="A4530" t="s">
        <v>146</v>
      </c>
      <c r="B4530" t="s">
        <v>354</v>
      </c>
      <c r="C4530" t="s">
        <v>354</v>
      </c>
      <c r="D4530" t="s">
        <v>57</v>
      </c>
      <c r="E4530" t="s">
        <v>367</v>
      </c>
      <c r="F4530" t="s">
        <v>347</v>
      </c>
      <c r="G4530">
        <v>71</v>
      </c>
      <c r="H4530" s="304">
        <v>0.5596037531195599</v>
      </c>
    </row>
    <row r="4531" spans="1:8" x14ac:dyDescent="0.25">
      <c r="A4531" t="s">
        <v>146</v>
      </c>
      <c r="B4531" t="s">
        <v>354</v>
      </c>
      <c r="C4531" t="s">
        <v>354</v>
      </c>
      <c r="D4531" t="s">
        <v>57</v>
      </c>
      <c r="E4531" t="s">
        <v>367</v>
      </c>
      <c r="F4531" t="s">
        <v>348</v>
      </c>
      <c r="G4531">
        <v>71</v>
      </c>
      <c r="H4531" s="304">
        <v>0.50474343867955984</v>
      </c>
    </row>
    <row r="4532" spans="1:8" x14ac:dyDescent="0.25">
      <c r="A4532" t="s">
        <v>146</v>
      </c>
      <c r="B4532" t="s">
        <v>354</v>
      </c>
      <c r="C4532" t="s">
        <v>354</v>
      </c>
      <c r="D4532" t="s">
        <v>58</v>
      </c>
      <c r="E4532" t="s">
        <v>367</v>
      </c>
      <c r="F4532" t="s">
        <v>340</v>
      </c>
      <c r="G4532">
        <v>72</v>
      </c>
      <c r="H4532" s="304">
        <v>3.2996320983199992</v>
      </c>
    </row>
    <row r="4533" spans="1:8" x14ac:dyDescent="0.25">
      <c r="A4533" t="s">
        <v>146</v>
      </c>
      <c r="B4533" t="s">
        <v>354</v>
      </c>
      <c r="C4533" t="s">
        <v>354</v>
      </c>
      <c r="D4533" t="s">
        <v>58</v>
      </c>
      <c r="E4533" t="s">
        <v>367</v>
      </c>
      <c r="F4533" t="s">
        <v>341</v>
      </c>
      <c r="G4533">
        <v>72</v>
      </c>
      <c r="H4533" s="304">
        <v>1.5918949709999999</v>
      </c>
    </row>
    <row r="4534" spans="1:8" x14ac:dyDescent="0.25">
      <c r="A4534" t="s">
        <v>146</v>
      </c>
      <c r="B4534" t="s">
        <v>354</v>
      </c>
      <c r="C4534" t="s">
        <v>354</v>
      </c>
      <c r="D4534" t="s">
        <v>58</v>
      </c>
      <c r="E4534" t="s">
        <v>367</v>
      </c>
      <c r="F4534" t="s">
        <v>342</v>
      </c>
      <c r="G4534">
        <v>72</v>
      </c>
      <c r="H4534" s="304">
        <v>0.12521512199999998</v>
      </c>
    </row>
    <row r="4535" spans="1:8" x14ac:dyDescent="0.25">
      <c r="A4535" t="s">
        <v>146</v>
      </c>
      <c r="B4535" t="s">
        <v>354</v>
      </c>
      <c r="C4535" t="s">
        <v>354</v>
      </c>
      <c r="D4535" t="s">
        <v>58</v>
      </c>
      <c r="E4535" t="s">
        <v>367</v>
      </c>
      <c r="F4535" t="s">
        <v>343</v>
      </c>
      <c r="G4535">
        <v>72</v>
      </c>
      <c r="H4535" s="304">
        <v>4.7663119473199984</v>
      </c>
    </row>
    <row r="4536" spans="1:8" x14ac:dyDescent="0.25">
      <c r="A4536" t="s">
        <v>146</v>
      </c>
      <c r="B4536" t="s">
        <v>354</v>
      </c>
      <c r="C4536" t="s">
        <v>354</v>
      </c>
      <c r="D4536" t="s">
        <v>58</v>
      </c>
      <c r="E4536" t="s">
        <v>367</v>
      </c>
      <c r="F4536" t="s">
        <v>344</v>
      </c>
      <c r="G4536">
        <v>72</v>
      </c>
      <c r="H4536" s="304">
        <v>1.5252198231423995</v>
      </c>
    </row>
    <row r="4537" spans="1:8" x14ac:dyDescent="0.25">
      <c r="A4537" t="s">
        <v>146</v>
      </c>
      <c r="B4537" t="s">
        <v>354</v>
      </c>
      <c r="C4537" t="s">
        <v>354</v>
      </c>
      <c r="D4537" t="s">
        <v>58</v>
      </c>
      <c r="E4537" t="s">
        <v>367</v>
      </c>
      <c r="F4537" t="s">
        <v>345</v>
      </c>
      <c r="G4537">
        <v>72</v>
      </c>
      <c r="H4537" s="304">
        <v>1.5252198231423995</v>
      </c>
    </row>
    <row r="4538" spans="1:8" ht="60" x14ac:dyDescent="0.25">
      <c r="A4538" t="s">
        <v>146</v>
      </c>
      <c r="B4538" t="s">
        <v>354</v>
      </c>
      <c r="C4538" t="s">
        <v>354</v>
      </c>
      <c r="D4538" t="s">
        <v>58</v>
      </c>
      <c r="E4538" t="s">
        <v>367</v>
      </c>
      <c r="F4538" t="s">
        <v>346</v>
      </c>
      <c r="G4538">
        <v>72</v>
      </c>
      <c r="H4538" s="305" t="s">
        <v>95</v>
      </c>
    </row>
    <row r="4539" spans="1:8" x14ac:dyDescent="0.25">
      <c r="A4539" t="s">
        <v>146</v>
      </c>
      <c r="B4539" t="s">
        <v>354</v>
      </c>
      <c r="C4539" t="s">
        <v>354</v>
      </c>
      <c r="D4539" t="s">
        <v>58</v>
      </c>
      <c r="E4539" t="s">
        <v>367</v>
      </c>
      <c r="F4539" t="s">
        <v>347</v>
      </c>
      <c r="G4539">
        <v>72</v>
      </c>
      <c r="H4539" s="304">
        <v>0.16319852107623675</v>
      </c>
    </row>
    <row r="4540" spans="1:8" x14ac:dyDescent="0.25">
      <c r="A4540" t="s">
        <v>146</v>
      </c>
      <c r="B4540" t="s">
        <v>354</v>
      </c>
      <c r="C4540" t="s">
        <v>354</v>
      </c>
      <c r="D4540" t="s">
        <v>58</v>
      </c>
      <c r="E4540" t="s">
        <v>367</v>
      </c>
      <c r="F4540" t="s">
        <v>348</v>
      </c>
      <c r="G4540">
        <v>72</v>
      </c>
      <c r="H4540" s="304">
        <v>0.16319852107623675</v>
      </c>
    </row>
    <row r="4541" spans="1:8" x14ac:dyDescent="0.25">
      <c r="A4541" t="s">
        <v>201</v>
      </c>
      <c r="B4541" t="s">
        <v>201</v>
      </c>
      <c r="C4541" t="s">
        <v>201</v>
      </c>
      <c r="D4541" t="s">
        <v>96</v>
      </c>
      <c r="E4541" t="s">
        <v>367</v>
      </c>
      <c r="F4541" t="s">
        <v>340</v>
      </c>
      <c r="G4541">
        <v>76</v>
      </c>
      <c r="H4541" s="304">
        <v>0.42699999999999999</v>
      </c>
    </row>
    <row r="4542" spans="1:8" x14ac:dyDescent="0.25">
      <c r="A4542" t="s">
        <v>201</v>
      </c>
      <c r="B4542" t="s">
        <v>201</v>
      </c>
      <c r="C4542" t="s">
        <v>201</v>
      </c>
      <c r="D4542" t="s">
        <v>96</v>
      </c>
      <c r="E4542" t="s">
        <v>367</v>
      </c>
      <c r="F4542" t="s">
        <v>341</v>
      </c>
      <c r="G4542">
        <v>76</v>
      </c>
      <c r="H4542" s="304">
        <v>0.38657178599999997</v>
      </c>
    </row>
    <row r="4543" spans="1:8" x14ac:dyDescent="0.25">
      <c r="A4543" t="s">
        <v>201</v>
      </c>
      <c r="B4543" t="s">
        <v>201</v>
      </c>
      <c r="C4543" t="s">
        <v>201</v>
      </c>
      <c r="D4543" t="s">
        <v>96</v>
      </c>
      <c r="E4543" t="s">
        <v>367</v>
      </c>
      <c r="F4543" t="s">
        <v>342</v>
      </c>
      <c r="G4543">
        <v>76</v>
      </c>
      <c r="H4543" s="304">
        <v>0.24819166299999995</v>
      </c>
    </row>
    <row r="4544" spans="1:8" x14ac:dyDescent="0.25">
      <c r="A4544" t="s">
        <v>201</v>
      </c>
      <c r="B4544" t="s">
        <v>201</v>
      </c>
      <c r="C4544" t="s">
        <v>201</v>
      </c>
      <c r="D4544" t="s">
        <v>96</v>
      </c>
      <c r="E4544" t="s">
        <v>367</v>
      </c>
      <c r="F4544" t="s">
        <v>343</v>
      </c>
      <c r="G4544">
        <v>76</v>
      </c>
      <c r="H4544" s="304">
        <v>0.56538012300000007</v>
      </c>
    </row>
    <row r="4545" spans="1:8" x14ac:dyDescent="0.25">
      <c r="A4545" t="s">
        <v>201</v>
      </c>
      <c r="B4545" t="s">
        <v>201</v>
      </c>
      <c r="C4545" t="s">
        <v>201</v>
      </c>
      <c r="D4545" t="s">
        <v>96</v>
      </c>
      <c r="E4545" t="s">
        <v>367</v>
      </c>
      <c r="F4545" t="s">
        <v>344</v>
      </c>
      <c r="G4545">
        <v>76</v>
      </c>
      <c r="H4545" s="304">
        <v>0.56538012300000007</v>
      </c>
    </row>
    <row r="4546" spans="1:8" x14ac:dyDescent="0.25">
      <c r="A4546" t="s">
        <v>201</v>
      </c>
      <c r="B4546" t="s">
        <v>201</v>
      </c>
      <c r="C4546" t="s">
        <v>201</v>
      </c>
      <c r="D4546" t="s">
        <v>96</v>
      </c>
      <c r="E4546" t="s">
        <v>367</v>
      </c>
      <c r="F4546" t="s">
        <v>345</v>
      </c>
      <c r="G4546">
        <v>76</v>
      </c>
      <c r="H4546" s="304">
        <v>0.42699999999999999</v>
      </c>
    </row>
    <row r="4547" spans="1:8" x14ac:dyDescent="0.25">
      <c r="A4547" t="s">
        <v>201</v>
      </c>
      <c r="B4547" t="s">
        <v>201</v>
      </c>
      <c r="C4547" t="s">
        <v>201</v>
      </c>
      <c r="D4547" t="s">
        <v>96</v>
      </c>
      <c r="E4547" t="s">
        <v>367</v>
      </c>
      <c r="F4547" t="s">
        <v>346</v>
      </c>
      <c r="G4547">
        <v>76</v>
      </c>
      <c r="H4547" s="304">
        <v>0.65</v>
      </c>
    </row>
    <row r="4548" spans="1:8" x14ac:dyDescent="0.25">
      <c r="A4548" t="s">
        <v>201</v>
      </c>
      <c r="B4548" t="s">
        <v>201</v>
      </c>
      <c r="C4548" t="s">
        <v>201</v>
      </c>
      <c r="D4548" t="s">
        <v>96</v>
      </c>
      <c r="E4548" t="s">
        <v>367</v>
      </c>
      <c r="F4548" t="s">
        <v>347</v>
      </c>
      <c r="G4548">
        <v>76</v>
      </c>
      <c r="H4548" s="304">
        <v>0.36749707995000008</v>
      </c>
    </row>
    <row r="4549" spans="1:8" x14ac:dyDescent="0.25">
      <c r="A4549" t="s">
        <v>201</v>
      </c>
      <c r="B4549" t="s">
        <v>201</v>
      </c>
      <c r="C4549" t="s">
        <v>201</v>
      </c>
      <c r="D4549" t="s">
        <v>96</v>
      </c>
      <c r="E4549" t="s">
        <v>367</v>
      </c>
      <c r="F4549" t="s">
        <v>348</v>
      </c>
      <c r="G4549">
        <v>76</v>
      </c>
      <c r="H4549" s="304">
        <v>0.27755000000000002</v>
      </c>
    </row>
    <row r="4550" spans="1:8" x14ac:dyDescent="0.25">
      <c r="A4550" t="s">
        <v>201</v>
      </c>
      <c r="B4550" t="s">
        <v>201</v>
      </c>
      <c r="C4550" t="s">
        <v>201</v>
      </c>
      <c r="D4550" t="s">
        <v>97</v>
      </c>
      <c r="E4550" t="s">
        <v>367</v>
      </c>
      <c r="F4550" t="s">
        <v>340</v>
      </c>
      <c r="G4550">
        <v>77</v>
      </c>
      <c r="H4550" s="304">
        <v>1.8012000000000001</v>
      </c>
    </row>
    <row r="4551" spans="1:8" x14ac:dyDescent="0.25">
      <c r="A4551" t="s">
        <v>201</v>
      </c>
      <c r="B4551" t="s">
        <v>201</v>
      </c>
      <c r="C4551" t="s">
        <v>201</v>
      </c>
      <c r="D4551" t="s">
        <v>97</v>
      </c>
      <c r="E4551" t="s">
        <v>367</v>
      </c>
      <c r="F4551" t="s">
        <v>341</v>
      </c>
      <c r="G4551">
        <v>77</v>
      </c>
      <c r="H4551" s="304">
        <v>0.14092176200000001</v>
      </c>
    </row>
    <row r="4552" spans="1:8" x14ac:dyDescent="0.25">
      <c r="A4552" t="s">
        <v>201</v>
      </c>
      <c r="B4552" t="s">
        <v>201</v>
      </c>
      <c r="C4552" t="s">
        <v>201</v>
      </c>
      <c r="D4552" t="s">
        <v>97</v>
      </c>
      <c r="E4552" t="s">
        <v>367</v>
      </c>
      <c r="F4552" t="s">
        <v>342</v>
      </c>
      <c r="G4552">
        <v>77</v>
      </c>
      <c r="H4552" s="304">
        <v>0.56985122399999999</v>
      </c>
    </row>
    <row r="4553" spans="1:8" x14ac:dyDescent="0.25">
      <c r="A4553" t="s">
        <v>201</v>
      </c>
      <c r="B4553" t="s">
        <v>201</v>
      </c>
      <c r="C4553" t="s">
        <v>201</v>
      </c>
      <c r="D4553" t="s">
        <v>97</v>
      </c>
      <c r="E4553" t="s">
        <v>367</v>
      </c>
      <c r="F4553" t="s">
        <v>343</v>
      </c>
      <c r="G4553">
        <v>77</v>
      </c>
      <c r="H4553" s="304">
        <v>1.3722705380000002</v>
      </c>
    </row>
    <row r="4554" spans="1:8" x14ac:dyDescent="0.25">
      <c r="A4554" t="s">
        <v>201</v>
      </c>
      <c r="B4554" t="s">
        <v>201</v>
      </c>
      <c r="C4554" t="s">
        <v>201</v>
      </c>
      <c r="D4554" t="s">
        <v>97</v>
      </c>
      <c r="E4554" t="s">
        <v>367</v>
      </c>
      <c r="F4554" t="s">
        <v>344</v>
      </c>
      <c r="G4554">
        <v>77</v>
      </c>
      <c r="H4554" s="304">
        <v>0.9</v>
      </c>
    </row>
    <row r="4555" spans="1:8" x14ac:dyDescent="0.25">
      <c r="A4555" t="s">
        <v>201</v>
      </c>
      <c r="B4555" t="s">
        <v>201</v>
      </c>
      <c r="C4555" t="s">
        <v>201</v>
      </c>
      <c r="D4555" t="s">
        <v>97</v>
      </c>
      <c r="E4555" t="s">
        <v>367</v>
      </c>
      <c r="F4555" t="s">
        <v>345</v>
      </c>
      <c r="G4555">
        <v>77</v>
      </c>
      <c r="H4555" s="304">
        <v>0.9</v>
      </c>
    </row>
    <row r="4556" spans="1:8" x14ac:dyDescent="0.25">
      <c r="A4556" t="s">
        <v>201</v>
      </c>
      <c r="B4556" t="s">
        <v>201</v>
      </c>
      <c r="C4556" t="s">
        <v>201</v>
      </c>
      <c r="D4556" t="s">
        <v>97</v>
      </c>
      <c r="E4556" t="s">
        <v>367</v>
      </c>
      <c r="F4556" t="s">
        <v>346</v>
      </c>
      <c r="G4556">
        <v>77</v>
      </c>
      <c r="H4556" s="304">
        <v>0.125</v>
      </c>
    </row>
    <row r="4557" spans="1:8" x14ac:dyDescent="0.25">
      <c r="A4557" t="s">
        <v>201</v>
      </c>
      <c r="B4557" t="s">
        <v>201</v>
      </c>
      <c r="C4557" t="s">
        <v>201</v>
      </c>
      <c r="D4557" t="s">
        <v>97</v>
      </c>
      <c r="E4557" t="s">
        <v>367</v>
      </c>
      <c r="F4557" t="s">
        <v>347</v>
      </c>
      <c r="G4557">
        <v>77</v>
      </c>
      <c r="H4557" s="304">
        <v>0.1125</v>
      </c>
    </row>
    <row r="4558" spans="1:8" x14ac:dyDescent="0.25">
      <c r="A4558" t="s">
        <v>201</v>
      </c>
      <c r="B4558" t="s">
        <v>201</v>
      </c>
      <c r="C4558" t="s">
        <v>201</v>
      </c>
      <c r="D4558" t="s">
        <v>97</v>
      </c>
      <c r="E4558" t="s">
        <v>367</v>
      </c>
      <c r="F4558" t="s">
        <v>348</v>
      </c>
      <c r="G4558">
        <v>77</v>
      </c>
      <c r="H4558" s="304">
        <v>0.1125</v>
      </c>
    </row>
    <row r="4559" spans="1:8" x14ac:dyDescent="0.25">
      <c r="A4559" t="s">
        <v>201</v>
      </c>
      <c r="B4559" t="s">
        <v>201</v>
      </c>
      <c r="C4559" t="s">
        <v>201</v>
      </c>
      <c r="D4559" t="s">
        <v>98</v>
      </c>
      <c r="E4559" t="s">
        <v>367</v>
      </c>
      <c r="F4559" t="s">
        <v>340</v>
      </c>
      <c r="G4559">
        <v>78</v>
      </c>
      <c r="H4559" s="304">
        <v>1.044675</v>
      </c>
    </row>
    <row r="4560" spans="1:8" x14ac:dyDescent="0.25">
      <c r="A4560" t="s">
        <v>201</v>
      </c>
      <c r="B4560" t="s">
        <v>201</v>
      </c>
      <c r="C4560" t="s">
        <v>201</v>
      </c>
      <c r="D4560" t="s">
        <v>98</v>
      </c>
      <c r="E4560" t="s">
        <v>367</v>
      </c>
      <c r="F4560" t="s">
        <v>341</v>
      </c>
      <c r="G4560">
        <v>78</v>
      </c>
      <c r="H4560" s="304">
        <v>1.8943858000000001E-2</v>
      </c>
    </row>
    <row r="4561" spans="1:8" x14ac:dyDescent="0.25">
      <c r="A4561" t="s">
        <v>201</v>
      </c>
      <c r="B4561" t="s">
        <v>201</v>
      </c>
      <c r="C4561" t="s">
        <v>201</v>
      </c>
      <c r="D4561" t="s">
        <v>98</v>
      </c>
      <c r="E4561" t="s">
        <v>367</v>
      </c>
      <c r="F4561" t="s">
        <v>342</v>
      </c>
      <c r="G4561">
        <v>78</v>
      </c>
      <c r="H4561" s="304">
        <v>0.46770712599999997</v>
      </c>
    </row>
    <row r="4562" spans="1:8" x14ac:dyDescent="0.25">
      <c r="A4562" t="s">
        <v>201</v>
      </c>
      <c r="B4562" t="s">
        <v>201</v>
      </c>
      <c r="C4562" t="s">
        <v>201</v>
      </c>
      <c r="D4562" t="s">
        <v>98</v>
      </c>
      <c r="E4562" t="s">
        <v>367</v>
      </c>
      <c r="F4562" t="s">
        <v>343</v>
      </c>
      <c r="G4562">
        <v>78</v>
      </c>
      <c r="H4562" s="304">
        <v>0.59591173200000014</v>
      </c>
    </row>
    <row r="4563" spans="1:8" x14ac:dyDescent="0.25">
      <c r="A4563" t="s">
        <v>201</v>
      </c>
      <c r="B4563" t="s">
        <v>201</v>
      </c>
      <c r="C4563" t="s">
        <v>201</v>
      </c>
      <c r="D4563" t="s">
        <v>98</v>
      </c>
      <c r="E4563" t="s">
        <v>367</v>
      </c>
      <c r="F4563" t="s">
        <v>344</v>
      </c>
      <c r="G4563">
        <v>78</v>
      </c>
      <c r="H4563" s="304">
        <v>0.17</v>
      </c>
    </row>
    <row r="4564" spans="1:8" x14ac:dyDescent="0.25">
      <c r="A4564" t="s">
        <v>201</v>
      </c>
      <c r="B4564" t="s">
        <v>201</v>
      </c>
      <c r="C4564" t="s">
        <v>201</v>
      </c>
      <c r="D4564" t="s">
        <v>98</v>
      </c>
      <c r="E4564" t="s">
        <v>367</v>
      </c>
      <c r="F4564" t="s">
        <v>345</v>
      </c>
      <c r="G4564">
        <v>78</v>
      </c>
      <c r="H4564" s="304">
        <v>0.17</v>
      </c>
    </row>
    <row r="4565" spans="1:8" x14ac:dyDescent="0.25">
      <c r="A4565" t="s">
        <v>201</v>
      </c>
      <c r="B4565" t="s">
        <v>201</v>
      </c>
      <c r="C4565" t="s">
        <v>201</v>
      </c>
      <c r="D4565" t="s">
        <v>98</v>
      </c>
      <c r="E4565" t="s">
        <v>367</v>
      </c>
      <c r="F4565" t="s">
        <v>346</v>
      </c>
      <c r="G4565">
        <v>78</v>
      </c>
      <c r="H4565" s="304">
        <v>0.34</v>
      </c>
    </row>
    <row r="4566" spans="1:8" x14ac:dyDescent="0.25">
      <c r="A4566" t="s">
        <v>201</v>
      </c>
      <c r="B4566" t="s">
        <v>201</v>
      </c>
      <c r="C4566" t="s">
        <v>201</v>
      </c>
      <c r="D4566" t="s">
        <v>98</v>
      </c>
      <c r="E4566" t="s">
        <v>367</v>
      </c>
      <c r="F4566" t="s">
        <v>347</v>
      </c>
      <c r="G4566">
        <v>78</v>
      </c>
      <c r="H4566" s="304">
        <v>5.7800000000000011E-2</v>
      </c>
    </row>
    <row r="4567" spans="1:8" x14ac:dyDescent="0.25">
      <c r="A4567" t="s">
        <v>201</v>
      </c>
      <c r="B4567" t="s">
        <v>201</v>
      </c>
      <c r="C4567" t="s">
        <v>201</v>
      </c>
      <c r="D4567" t="s">
        <v>98</v>
      </c>
      <c r="E4567" t="s">
        <v>367</v>
      </c>
      <c r="F4567" t="s">
        <v>348</v>
      </c>
      <c r="G4567">
        <v>78</v>
      </c>
      <c r="H4567" s="304">
        <v>5.7800000000000011E-2</v>
      </c>
    </row>
    <row r="4568" spans="1:8" x14ac:dyDescent="0.25">
      <c r="A4568" t="s">
        <v>201</v>
      </c>
      <c r="B4568" t="s">
        <v>201</v>
      </c>
      <c r="C4568" t="s">
        <v>201</v>
      </c>
      <c r="D4568" t="s">
        <v>99</v>
      </c>
      <c r="E4568" t="s">
        <v>367</v>
      </c>
      <c r="F4568" t="s">
        <v>340</v>
      </c>
      <c r="G4568">
        <v>79</v>
      </c>
      <c r="H4568" s="304">
        <v>2.6636387904688652</v>
      </c>
    </row>
    <row r="4569" spans="1:8" x14ac:dyDescent="0.25">
      <c r="A4569" t="s">
        <v>201</v>
      </c>
      <c r="B4569" t="s">
        <v>201</v>
      </c>
      <c r="C4569" t="s">
        <v>201</v>
      </c>
      <c r="D4569" t="s">
        <v>99</v>
      </c>
      <c r="E4569" t="s">
        <v>367</v>
      </c>
      <c r="F4569" t="s">
        <v>341</v>
      </c>
      <c r="G4569">
        <v>79</v>
      </c>
      <c r="H4569" s="304">
        <v>9.973950899999999E-2</v>
      </c>
    </row>
    <row r="4570" spans="1:8" x14ac:dyDescent="0.25">
      <c r="A4570" t="s">
        <v>201</v>
      </c>
      <c r="B4570" t="s">
        <v>201</v>
      </c>
      <c r="C4570" t="s">
        <v>201</v>
      </c>
      <c r="D4570" t="s">
        <v>99</v>
      </c>
      <c r="E4570" t="s">
        <v>367</v>
      </c>
      <c r="F4570" t="s">
        <v>342</v>
      </c>
      <c r="G4570">
        <v>79</v>
      </c>
      <c r="H4570" s="304">
        <v>0.77876330399999993</v>
      </c>
    </row>
    <row r="4571" spans="1:8" x14ac:dyDescent="0.25">
      <c r="A4571" t="s">
        <v>201</v>
      </c>
      <c r="B4571" t="s">
        <v>201</v>
      </c>
      <c r="C4571" t="s">
        <v>201</v>
      </c>
      <c r="D4571" t="s">
        <v>99</v>
      </c>
      <c r="E4571" t="s">
        <v>367</v>
      </c>
      <c r="F4571" t="s">
        <v>343</v>
      </c>
      <c r="G4571">
        <v>79</v>
      </c>
      <c r="H4571" s="304">
        <v>2.4226933600639513</v>
      </c>
    </row>
    <row r="4572" spans="1:8" x14ac:dyDescent="0.25">
      <c r="A4572" t="s">
        <v>201</v>
      </c>
      <c r="B4572" t="s">
        <v>201</v>
      </c>
      <c r="C4572" t="s">
        <v>201</v>
      </c>
      <c r="D4572" t="s">
        <v>99</v>
      </c>
      <c r="E4572" t="s">
        <v>367</v>
      </c>
      <c r="F4572" t="s">
        <v>344</v>
      </c>
      <c r="G4572">
        <v>79</v>
      </c>
      <c r="H4572" s="304">
        <v>1.9568704340649026</v>
      </c>
    </row>
    <row r="4573" spans="1:8" x14ac:dyDescent="0.25">
      <c r="A4573" t="s">
        <v>201</v>
      </c>
      <c r="B4573" t="s">
        <v>201</v>
      </c>
      <c r="C4573" t="s">
        <v>201</v>
      </c>
      <c r="D4573" t="s">
        <v>99</v>
      </c>
      <c r="E4573" t="s">
        <v>367</v>
      </c>
      <c r="F4573" t="s">
        <v>345</v>
      </c>
      <c r="G4573">
        <v>79</v>
      </c>
      <c r="H4573" s="304">
        <v>1.871419550502724</v>
      </c>
    </row>
    <row r="4574" spans="1:8" x14ac:dyDescent="0.25">
      <c r="A4574" t="s">
        <v>201</v>
      </c>
      <c r="B4574" t="s">
        <v>201</v>
      </c>
      <c r="C4574" t="s">
        <v>201</v>
      </c>
      <c r="D4574" t="s">
        <v>99</v>
      </c>
      <c r="E4574" t="s">
        <v>367</v>
      </c>
      <c r="F4574" t="s">
        <v>346</v>
      </c>
      <c r="G4574">
        <v>79</v>
      </c>
      <c r="H4574" s="304">
        <v>0.623</v>
      </c>
    </row>
    <row r="4575" spans="1:8" x14ac:dyDescent="0.25">
      <c r="A4575" t="s">
        <v>201</v>
      </c>
      <c r="B4575" t="s">
        <v>201</v>
      </c>
      <c r="C4575" t="s">
        <v>201</v>
      </c>
      <c r="D4575" t="s">
        <v>99</v>
      </c>
      <c r="E4575" t="s">
        <v>367</v>
      </c>
      <c r="F4575" t="s">
        <v>347</v>
      </c>
      <c r="G4575">
        <v>79</v>
      </c>
      <c r="H4575" s="304">
        <v>1.2191302804224342</v>
      </c>
    </row>
    <row r="4576" spans="1:8" x14ac:dyDescent="0.25">
      <c r="A4576" t="s">
        <v>201</v>
      </c>
      <c r="B4576" t="s">
        <v>201</v>
      </c>
      <c r="C4576" t="s">
        <v>201</v>
      </c>
      <c r="D4576" t="s">
        <v>99</v>
      </c>
      <c r="E4576" t="s">
        <v>367</v>
      </c>
      <c r="F4576" t="s">
        <v>348</v>
      </c>
      <c r="G4576">
        <v>79</v>
      </c>
      <c r="H4576" s="304">
        <v>1.1658943799631971</v>
      </c>
    </row>
    <row r="4577" spans="1:8" x14ac:dyDescent="0.25">
      <c r="A4577" t="s">
        <v>201</v>
      </c>
      <c r="B4577" t="s">
        <v>201</v>
      </c>
      <c r="C4577" t="s">
        <v>201</v>
      </c>
      <c r="D4577" t="s">
        <v>100</v>
      </c>
      <c r="E4577" t="s">
        <v>367</v>
      </c>
      <c r="F4577" t="s">
        <v>344</v>
      </c>
      <c r="G4577">
        <v>80</v>
      </c>
      <c r="H4577" s="304">
        <v>5.4</v>
      </c>
    </row>
    <row r="4578" spans="1:8" x14ac:dyDescent="0.25">
      <c r="A4578" t="s">
        <v>201</v>
      </c>
      <c r="B4578" t="s">
        <v>201</v>
      </c>
      <c r="C4578" t="s">
        <v>201</v>
      </c>
      <c r="D4578" t="s">
        <v>100</v>
      </c>
      <c r="E4578" t="s">
        <v>367</v>
      </c>
      <c r="F4578" t="s">
        <v>345</v>
      </c>
      <c r="G4578">
        <v>80</v>
      </c>
      <c r="H4578" s="304">
        <v>5.4</v>
      </c>
    </row>
    <row r="4579" spans="1:8" x14ac:dyDescent="0.25">
      <c r="A4579" t="s">
        <v>201</v>
      </c>
      <c r="B4579" t="s">
        <v>201</v>
      </c>
      <c r="C4579" t="s">
        <v>201</v>
      </c>
      <c r="D4579" t="s">
        <v>100</v>
      </c>
      <c r="E4579" t="s">
        <v>367</v>
      </c>
      <c r="F4579" t="s">
        <v>346</v>
      </c>
      <c r="G4579">
        <v>80</v>
      </c>
      <c r="H4579" s="304">
        <v>9.5000000000000001E-2</v>
      </c>
    </row>
    <row r="4580" spans="1:8" x14ac:dyDescent="0.25">
      <c r="A4580" t="s">
        <v>201</v>
      </c>
      <c r="B4580" t="s">
        <v>201</v>
      </c>
      <c r="C4580" t="s">
        <v>201</v>
      </c>
      <c r="D4580" t="s">
        <v>100</v>
      </c>
      <c r="E4580" t="s">
        <v>367</v>
      </c>
      <c r="F4580" t="s">
        <v>347</v>
      </c>
      <c r="G4580">
        <v>80</v>
      </c>
      <c r="H4580" s="304">
        <v>0.51300000000000001</v>
      </c>
    </row>
    <row r="4581" spans="1:8" x14ac:dyDescent="0.25">
      <c r="A4581" t="s">
        <v>201</v>
      </c>
      <c r="B4581" t="s">
        <v>201</v>
      </c>
      <c r="C4581" t="s">
        <v>201</v>
      </c>
      <c r="D4581" t="s">
        <v>100</v>
      </c>
      <c r="E4581" t="s">
        <v>367</v>
      </c>
      <c r="F4581" t="s">
        <v>348</v>
      </c>
      <c r="G4581">
        <v>80</v>
      </c>
      <c r="H4581" s="304">
        <v>0.51300000000000001</v>
      </c>
    </row>
    <row r="4582" spans="1:8" x14ac:dyDescent="0.25">
      <c r="A4582" t="s">
        <v>214</v>
      </c>
      <c r="B4582" t="s">
        <v>214</v>
      </c>
      <c r="C4582" t="s">
        <v>214</v>
      </c>
      <c r="D4582" t="s">
        <v>68</v>
      </c>
      <c r="E4582" t="s">
        <v>367</v>
      </c>
      <c r="F4582" t="s">
        <v>340</v>
      </c>
      <c r="G4582">
        <v>84</v>
      </c>
      <c r="H4582" s="304">
        <v>672.23028578715616</v>
      </c>
    </row>
    <row r="4583" spans="1:8" x14ac:dyDescent="0.25">
      <c r="A4583" t="s">
        <v>214</v>
      </c>
      <c r="B4583" t="s">
        <v>214</v>
      </c>
      <c r="C4583" t="s">
        <v>214</v>
      </c>
      <c r="D4583" t="s">
        <v>68</v>
      </c>
      <c r="E4583" t="s">
        <v>367</v>
      </c>
      <c r="F4583" t="s">
        <v>343</v>
      </c>
      <c r="G4583">
        <v>84</v>
      </c>
      <c r="H4583" s="304">
        <v>672.23028578715616</v>
      </c>
    </row>
    <row r="4584" spans="1:8" x14ac:dyDescent="0.25">
      <c r="A4584" t="s">
        <v>214</v>
      </c>
      <c r="B4584" t="s">
        <v>214</v>
      </c>
      <c r="C4584" t="s">
        <v>214</v>
      </c>
      <c r="D4584" t="s">
        <v>68</v>
      </c>
      <c r="E4584" t="s">
        <v>367</v>
      </c>
      <c r="F4584" t="s">
        <v>344</v>
      </c>
      <c r="G4584">
        <v>84</v>
      </c>
      <c r="H4584" s="304">
        <v>672.23028578715616</v>
      </c>
    </row>
    <row r="4585" spans="1:8" x14ac:dyDescent="0.25">
      <c r="A4585" t="s">
        <v>214</v>
      </c>
      <c r="B4585" t="s">
        <v>214</v>
      </c>
      <c r="C4585" t="s">
        <v>214</v>
      </c>
      <c r="D4585" t="s">
        <v>68</v>
      </c>
      <c r="E4585" t="s">
        <v>367</v>
      </c>
      <c r="F4585" t="s">
        <v>345</v>
      </c>
      <c r="G4585">
        <v>84</v>
      </c>
      <c r="H4585" s="304">
        <v>672.23028578715616</v>
      </c>
    </row>
    <row r="4586" spans="1:8" x14ac:dyDescent="0.25">
      <c r="A4586" t="s">
        <v>214</v>
      </c>
      <c r="B4586" t="s">
        <v>214</v>
      </c>
      <c r="C4586" t="s">
        <v>214</v>
      </c>
      <c r="D4586" t="s">
        <v>68</v>
      </c>
      <c r="E4586" t="s">
        <v>367</v>
      </c>
      <c r="F4586" t="s">
        <v>346</v>
      </c>
      <c r="G4586">
        <v>84</v>
      </c>
      <c r="H4586" s="304">
        <v>2.5972429865201825E-2</v>
      </c>
    </row>
    <row r="4587" spans="1:8" x14ac:dyDescent="0.25">
      <c r="A4587" t="s">
        <v>214</v>
      </c>
      <c r="B4587" t="s">
        <v>214</v>
      </c>
      <c r="C4587" t="s">
        <v>214</v>
      </c>
      <c r="D4587" t="s">
        <v>68</v>
      </c>
      <c r="E4587" t="s">
        <v>367</v>
      </c>
      <c r="F4587" t="s">
        <v>347</v>
      </c>
      <c r="G4587">
        <v>84</v>
      </c>
      <c r="H4587" s="304">
        <v>17.459453950871492</v>
      </c>
    </row>
    <row r="4588" spans="1:8" x14ac:dyDescent="0.25">
      <c r="A4588" t="s">
        <v>214</v>
      </c>
      <c r="B4588" t="s">
        <v>214</v>
      </c>
      <c r="C4588" t="s">
        <v>214</v>
      </c>
      <c r="D4588" t="s">
        <v>68</v>
      </c>
      <c r="E4588" t="s">
        <v>367</v>
      </c>
      <c r="F4588" t="s">
        <v>348</v>
      </c>
      <c r="G4588">
        <v>84</v>
      </c>
      <c r="H4588" s="304">
        <v>17.459453950871492</v>
      </c>
    </row>
    <row r="4589" spans="1:8" x14ac:dyDescent="0.25">
      <c r="A4589" t="s">
        <v>214</v>
      </c>
      <c r="B4589" t="s">
        <v>214</v>
      </c>
      <c r="C4589" t="s">
        <v>214</v>
      </c>
      <c r="D4589" t="s">
        <v>69</v>
      </c>
      <c r="E4589" t="s">
        <v>367</v>
      </c>
      <c r="F4589" t="s">
        <v>340</v>
      </c>
      <c r="G4589">
        <v>85</v>
      </c>
      <c r="H4589" s="304">
        <v>236.07339000000002</v>
      </c>
    </row>
    <row r="4590" spans="1:8" x14ac:dyDescent="0.25">
      <c r="A4590" t="s">
        <v>214</v>
      </c>
      <c r="B4590" t="s">
        <v>214</v>
      </c>
      <c r="C4590" t="s">
        <v>214</v>
      </c>
      <c r="D4590" t="s">
        <v>69</v>
      </c>
      <c r="E4590" t="s">
        <v>367</v>
      </c>
      <c r="F4590" t="s">
        <v>343</v>
      </c>
      <c r="G4590">
        <v>85</v>
      </c>
      <c r="H4590" s="304">
        <v>236.07339000000002</v>
      </c>
    </row>
    <row r="4591" spans="1:8" x14ac:dyDescent="0.25">
      <c r="A4591" t="s">
        <v>214</v>
      </c>
      <c r="B4591" t="s">
        <v>214</v>
      </c>
      <c r="C4591" t="s">
        <v>214</v>
      </c>
      <c r="D4591" t="s">
        <v>69</v>
      </c>
      <c r="E4591" t="s">
        <v>367</v>
      </c>
      <c r="F4591" t="s">
        <v>344</v>
      </c>
      <c r="G4591">
        <v>85</v>
      </c>
      <c r="H4591" s="304">
        <v>236.07339000000002</v>
      </c>
    </row>
    <row r="4592" spans="1:8" x14ac:dyDescent="0.25">
      <c r="A4592" t="s">
        <v>214</v>
      </c>
      <c r="B4592" t="s">
        <v>214</v>
      </c>
      <c r="C4592" t="s">
        <v>214</v>
      </c>
      <c r="D4592" t="s">
        <v>69</v>
      </c>
      <c r="E4592" t="s">
        <v>367</v>
      </c>
      <c r="F4592" t="s">
        <v>345</v>
      </c>
      <c r="G4592">
        <v>85</v>
      </c>
      <c r="H4592" s="304">
        <v>236.07339000000002</v>
      </c>
    </row>
    <row r="4593" spans="1:8" x14ac:dyDescent="0.25">
      <c r="A4593" t="s">
        <v>214</v>
      </c>
      <c r="B4593" t="s">
        <v>214</v>
      </c>
      <c r="C4593" t="s">
        <v>214</v>
      </c>
      <c r="D4593" t="s">
        <v>69</v>
      </c>
      <c r="E4593" t="s">
        <v>367</v>
      </c>
      <c r="F4593" t="s">
        <v>346</v>
      </c>
      <c r="G4593">
        <v>85</v>
      </c>
      <c r="H4593" s="304">
        <v>2.9487499999999996E-2</v>
      </c>
    </row>
    <row r="4594" spans="1:8" x14ac:dyDescent="0.25">
      <c r="A4594" t="s">
        <v>214</v>
      </c>
      <c r="B4594" t="s">
        <v>214</v>
      </c>
      <c r="C4594" t="s">
        <v>214</v>
      </c>
      <c r="D4594" t="s">
        <v>69</v>
      </c>
      <c r="E4594" t="s">
        <v>367</v>
      </c>
      <c r="F4594" t="s">
        <v>347</v>
      </c>
      <c r="G4594">
        <v>85</v>
      </c>
      <c r="H4594" s="304">
        <v>6.9612140876249997</v>
      </c>
    </row>
    <row r="4595" spans="1:8" x14ac:dyDescent="0.25">
      <c r="A4595" t="s">
        <v>214</v>
      </c>
      <c r="B4595" t="s">
        <v>214</v>
      </c>
      <c r="C4595" t="s">
        <v>214</v>
      </c>
      <c r="D4595" t="s">
        <v>69</v>
      </c>
      <c r="E4595" t="s">
        <v>367</v>
      </c>
      <c r="F4595" t="s">
        <v>348</v>
      </c>
      <c r="G4595">
        <v>85</v>
      </c>
      <c r="H4595" s="304">
        <v>6.9612140876249997</v>
      </c>
    </row>
    <row r="4596" spans="1:8" x14ac:dyDescent="0.25">
      <c r="A4596" t="s">
        <v>214</v>
      </c>
      <c r="B4596" t="s">
        <v>214</v>
      </c>
      <c r="C4596" t="s">
        <v>214</v>
      </c>
      <c r="D4596" t="s">
        <v>70</v>
      </c>
      <c r="E4596" t="s">
        <v>367</v>
      </c>
      <c r="F4596" t="s">
        <v>340</v>
      </c>
      <c r="G4596">
        <v>86</v>
      </c>
      <c r="H4596" s="304">
        <v>47.824810641415233</v>
      </c>
    </row>
    <row r="4597" spans="1:8" x14ac:dyDescent="0.25">
      <c r="A4597" t="s">
        <v>214</v>
      </c>
      <c r="B4597" t="s">
        <v>214</v>
      </c>
      <c r="C4597" t="s">
        <v>214</v>
      </c>
      <c r="D4597" t="s">
        <v>70</v>
      </c>
      <c r="E4597" t="s">
        <v>367</v>
      </c>
      <c r="F4597" t="s">
        <v>343</v>
      </c>
      <c r="G4597">
        <v>86</v>
      </c>
      <c r="H4597" s="304">
        <v>47.824810641415233</v>
      </c>
    </row>
    <row r="4598" spans="1:8" x14ac:dyDescent="0.25">
      <c r="A4598" t="s">
        <v>214</v>
      </c>
      <c r="B4598" t="s">
        <v>214</v>
      </c>
      <c r="C4598" t="s">
        <v>214</v>
      </c>
      <c r="D4598" t="s">
        <v>70</v>
      </c>
      <c r="E4598" t="s">
        <v>367</v>
      </c>
      <c r="F4598" t="s">
        <v>344</v>
      </c>
      <c r="G4598">
        <v>86</v>
      </c>
      <c r="H4598" s="304">
        <v>47.824810641415233</v>
      </c>
    </row>
    <row r="4599" spans="1:8" x14ac:dyDescent="0.25">
      <c r="A4599" t="s">
        <v>214</v>
      </c>
      <c r="B4599" t="s">
        <v>214</v>
      </c>
      <c r="C4599" t="s">
        <v>214</v>
      </c>
      <c r="D4599" t="s">
        <v>70</v>
      </c>
      <c r="E4599" t="s">
        <v>367</v>
      </c>
      <c r="F4599" t="s">
        <v>345</v>
      </c>
      <c r="G4599">
        <v>86</v>
      </c>
      <c r="H4599" s="304">
        <v>47.824810641415233</v>
      </c>
    </row>
    <row r="4600" spans="1:8" x14ac:dyDescent="0.25">
      <c r="A4600" t="s">
        <v>214</v>
      </c>
      <c r="B4600" t="s">
        <v>214</v>
      </c>
      <c r="C4600" t="s">
        <v>214</v>
      </c>
      <c r="D4600" t="s">
        <v>70</v>
      </c>
      <c r="E4600" t="s">
        <v>367</v>
      </c>
      <c r="F4600" t="s">
        <v>346</v>
      </c>
      <c r="G4600">
        <v>86</v>
      </c>
      <c r="H4600" s="304">
        <v>7.2099999999999997E-2</v>
      </c>
    </row>
    <row r="4601" spans="1:8" x14ac:dyDescent="0.25">
      <c r="A4601" t="s">
        <v>214</v>
      </c>
      <c r="B4601" t="s">
        <v>214</v>
      </c>
      <c r="C4601" t="s">
        <v>214</v>
      </c>
      <c r="D4601" t="s">
        <v>70</v>
      </c>
      <c r="E4601" t="s">
        <v>367</v>
      </c>
      <c r="F4601" t="s">
        <v>347</v>
      </c>
      <c r="G4601">
        <v>86</v>
      </c>
      <c r="H4601" s="304">
        <v>3.4481688472460381</v>
      </c>
    </row>
    <row r="4602" spans="1:8" x14ac:dyDescent="0.25">
      <c r="A4602" t="s">
        <v>214</v>
      </c>
      <c r="B4602" t="s">
        <v>214</v>
      </c>
      <c r="C4602" t="s">
        <v>214</v>
      </c>
      <c r="D4602" t="s">
        <v>70</v>
      </c>
      <c r="E4602" t="s">
        <v>367</v>
      </c>
      <c r="F4602" t="s">
        <v>348</v>
      </c>
      <c r="G4602">
        <v>86</v>
      </c>
      <c r="H4602" s="304">
        <v>3.4481688472460381</v>
      </c>
    </row>
    <row r="4603" spans="1:8" x14ac:dyDescent="0.25">
      <c r="A4603" t="s">
        <v>214</v>
      </c>
      <c r="B4603" t="s">
        <v>214</v>
      </c>
      <c r="C4603" t="s">
        <v>214</v>
      </c>
      <c r="D4603" t="s">
        <v>101</v>
      </c>
      <c r="E4603" t="s">
        <v>367</v>
      </c>
      <c r="F4603" t="s">
        <v>340</v>
      </c>
      <c r="G4603">
        <v>87</v>
      </c>
      <c r="H4603" s="304">
        <v>3.2350000000000003</v>
      </c>
    </row>
    <row r="4604" spans="1:8" x14ac:dyDescent="0.25">
      <c r="A4604" t="s">
        <v>214</v>
      </c>
      <c r="B4604" t="s">
        <v>214</v>
      </c>
      <c r="C4604" t="s">
        <v>214</v>
      </c>
      <c r="D4604" t="s">
        <v>101</v>
      </c>
      <c r="E4604" t="s">
        <v>367</v>
      </c>
      <c r="F4604" t="s">
        <v>341</v>
      </c>
      <c r="G4604">
        <v>87</v>
      </c>
      <c r="H4604" s="304">
        <v>3.729979600000001E-2</v>
      </c>
    </row>
    <row r="4605" spans="1:8" x14ac:dyDescent="0.25">
      <c r="A4605" t="s">
        <v>214</v>
      </c>
      <c r="B4605" t="s">
        <v>214</v>
      </c>
      <c r="C4605" t="s">
        <v>214</v>
      </c>
      <c r="D4605" t="s">
        <v>101</v>
      </c>
      <c r="E4605" t="s">
        <v>367</v>
      </c>
      <c r="F4605" t="s">
        <v>342</v>
      </c>
      <c r="G4605">
        <v>87</v>
      </c>
      <c r="H4605" s="304">
        <v>1.668618143</v>
      </c>
    </row>
    <row r="4606" spans="1:8" x14ac:dyDescent="0.25">
      <c r="A4606" t="s">
        <v>214</v>
      </c>
      <c r="B4606" t="s">
        <v>214</v>
      </c>
      <c r="C4606" t="s">
        <v>214</v>
      </c>
      <c r="D4606" t="s">
        <v>101</v>
      </c>
      <c r="E4606" t="s">
        <v>367</v>
      </c>
      <c r="F4606" t="s">
        <v>343</v>
      </c>
      <c r="G4606">
        <v>87</v>
      </c>
      <c r="H4606" s="304">
        <v>1.6036816530000004</v>
      </c>
    </row>
    <row r="4607" spans="1:8" x14ac:dyDescent="0.25">
      <c r="A4607" t="s">
        <v>214</v>
      </c>
      <c r="B4607" t="s">
        <v>214</v>
      </c>
      <c r="C4607" t="s">
        <v>214</v>
      </c>
      <c r="D4607" t="s">
        <v>101</v>
      </c>
      <c r="E4607" t="s">
        <v>367</v>
      </c>
      <c r="F4607" t="s">
        <v>344</v>
      </c>
      <c r="G4607">
        <v>87</v>
      </c>
      <c r="H4607" s="304">
        <v>1.6036816530000004</v>
      </c>
    </row>
    <row r="4608" spans="1:8" x14ac:dyDescent="0.25">
      <c r="A4608" t="s">
        <v>214</v>
      </c>
      <c r="B4608" t="s">
        <v>214</v>
      </c>
      <c r="C4608" t="s">
        <v>214</v>
      </c>
      <c r="D4608" t="s">
        <v>101</v>
      </c>
      <c r="E4608" t="s">
        <v>367</v>
      </c>
      <c r="F4608" t="s">
        <v>345</v>
      </c>
      <c r="G4608">
        <v>87</v>
      </c>
      <c r="H4608" s="304">
        <v>1.6036816530000004</v>
      </c>
    </row>
    <row r="4609" spans="1:8" x14ac:dyDescent="0.25">
      <c r="A4609" t="s">
        <v>214</v>
      </c>
      <c r="B4609" t="s">
        <v>214</v>
      </c>
      <c r="C4609" t="s">
        <v>214</v>
      </c>
      <c r="D4609" t="s">
        <v>101</v>
      </c>
      <c r="E4609" t="s">
        <v>367</v>
      </c>
      <c r="F4609" t="s">
        <v>346</v>
      </c>
      <c r="G4609">
        <v>87</v>
      </c>
      <c r="H4609" s="304">
        <v>0.17</v>
      </c>
    </row>
    <row r="4610" spans="1:8" x14ac:dyDescent="0.25">
      <c r="A4610" t="s">
        <v>214</v>
      </c>
      <c r="B4610" t="s">
        <v>214</v>
      </c>
      <c r="C4610" t="s">
        <v>214</v>
      </c>
      <c r="D4610" t="s">
        <v>101</v>
      </c>
      <c r="E4610" t="s">
        <v>367</v>
      </c>
      <c r="F4610" t="s">
        <v>347</v>
      </c>
      <c r="G4610">
        <v>87</v>
      </c>
      <c r="H4610" s="304">
        <v>0.27262588101000007</v>
      </c>
    </row>
    <row r="4611" spans="1:8" x14ac:dyDescent="0.25">
      <c r="A4611" t="s">
        <v>214</v>
      </c>
      <c r="B4611" t="s">
        <v>214</v>
      </c>
      <c r="C4611" t="s">
        <v>214</v>
      </c>
      <c r="D4611" t="s">
        <v>101</v>
      </c>
      <c r="E4611" t="s">
        <v>367</v>
      </c>
      <c r="F4611" t="s">
        <v>348</v>
      </c>
      <c r="G4611">
        <v>87</v>
      </c>
      <c r="H4611" s="304">
        <v>0.27262588101000007</v>
      </c>
    </row>
  </sheetData>
  <autoFilter ref="A1:H1" xr:uid="{551CE02C-A47C-4EB8-8895-F1E87F47192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AA96"/>
  <sheetViews>
    <sheetView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9.140625" style="5"/>
  </cols>
  <sheetData>
    <row r="1" spans="1:20" ht="15.75" x14ac:dyDescent="0.25">
      <c r="A1" s="248" t="str">
        <f>"Updated on " &amp; TEXT(Updates!B2,"[$-0809]dd mmm yyyy")</f>
        <v>Updated on 17 May 2024</v>
      </c>
      <c r="B1" s="2"/>
      <c r="C1" s="2"/>
      <c r="D1" s="2"/>
      <c r="E1" s="2"/>
      <c r="F1" s="2"/>
      <c r="G1" s="2"/>
      <c r="H1" s="3"/>
      <c r="I1" s="4"/>
      <c r="J1" s="4"/>
      <c r="K1" s="4"/>
      <c r="L1" s="5"/>
      <c r="M1" s="6"/>
      <c r="R1" s="5"/>
      <c r="S1" s="5"/>
    </row>
    <row r="2" spans="1:20" ht="45" x14ac:dyDescent="0.25">
      <c r="A2" s="8" t="s">
        <v>80</v>
      </c>
      <c r="B2" s="9"/>
      <c r="C2" s="9"/>
      <c r="D2" s="9"/>
      <c r="E2" s="9"/>
      <c r="F2" s="9"/>
      <c r="G2" s="9"/>
      <c r="H2" s="9"/>
      <c r="I2" s="9"/>
      <c r="J2" s="9"/>
      <c r="K2" s="9"/>
      <c r="L2" s="5"/>
      <c r="M2" s="6"/>
      <c r="R2" s="5"/>
      <c r="S2" s="5"/>
    </row>
    <row r="3" spans="1:20" ht="44.25" customHeight="1" x14ac:dyDescent="0.25">
      <c r="A3" s="10" t="s">
        <v>274</v>
      </c>
      <c r="B3" s="311" t="s">
        <v>2</v>
      </c>
      <c r="C3" s="312"/>
      <c r="D3" s="312"/>
      <c r="E3" s="312"/>
      <c r="F3" s="312"/>
      <c r="G3" s="313"/>
      <c r="H3" s="314" t="s">
        <v>3</v>
      </c>
      <c r="I3" s="307" t="s">
        <v>4</v>
      </c>
      <c r="J3" s="308"/>
      <c r="K3" s="11"/>
      <c r="L3" s="12"/>
      <c r="M3" s="13"/>
      <c r="O3" s="307" t="s">
        <v>5</v>
      </c>
      <c r="P3" s="308"/>
      <c r="R3" s="307" t="str">
        <f>+I3</f>
        <v>Million tonnes 
 (crude protein)</v>
      </c>
      <c r="S3" s="308"/>
    </row>
    <row r="4" spans="1:20" ht="50.25" customHeight="1" x14ac:dyDescent="0.25">
      <c r="A4" s="14" t="s">
        <v>6</v>
      </c>
      <c r="B4" s="15" t="s">
        <v>7</v>
      </c>
      <c r="C4" s="15" t="s">
        <v>8</v>
      </c>
      <c r="D4" s="16" t="s">
        <v>9</v>
      </c>
      <c r="E4" s="16" t="s">
        <v>10</v>
      </c>
      <c r="F4" s="16" t="s">
        <v>11</v>
      </c>
      <c r="G4" s="16" t="s">
        <v>12</v>
      </c>
      <c r="H4" s="315"/>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161.75204995971748</v>
      </c>
      <c r="G6" s="29">
        <f>G9+G21+G27</f>
        <v>127.80226775248663</v>
      </c>
      <c r="H6" s="30"/>
      <c r="I6" s="30">
        <f>I9+I21+I27</f>
        <v>16.600674054468175</v>
      </c>
      <c r="J6" s="30">
        <f>J9+J21+J27</f>
        <v>13.471659450970302</v>
      </c>
      <c r="K6" s="31">
        <f>J6/I6</f>
        <v>0.81151279802065146</v>
      </c>
      <c r="L6" s="31">
        <f>+I6/$I$89</f>
        <v>0.23313609372457791</v>
      </c>
      <c r="M6" s="6"/>
      <c r="O6" s="32">
        <f>+F6-'2019-20'!F6</f>
        <v>-5.6275801241266947</v>
      </c>
      <c r="P6" s="33">
        <f>+F6/'2019-20'!F6-1</f>
        <v>-3.36216546858642E-2</v>
      </c>
      <c r="Q6" s="34"/>
      <c r="R6" s="32">
        <f>+I6-'2021-22'!I6</f>
        <v>-0.17087577778776719</v>
      </c>
      <c r="S6" s="33">
        <f>+I6/'2021-22'!I6-1</f>
        <v>-1.0188430973691487E-2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266.7121830836856</v>
      </c>
      <c r="C9" s="49">
        <f t="shared" ref="C9:J9" si="0">SUM(C11:C19)</f>
        <v>40.271039189999989</v>
      </c>
      <c r="D9" s="49">
        <f t="shared" si="0"/>
        <v>47.935577876999993</v>
      </c>
      <c r="E9" s="49">
        <f t="shared" si="0"/>
        <v>259.0476443966856</v>
      </c>
      <c r="F9" s="49">
        <f t="shared" si="0"/>
        <v>156.34999999999997</v>
      </c>
      <c r="G9" s="49">
        <f t="shared" si="0"/>
        <v>122.94389006623366</v>
      </c>
      <c r="H9" s="50"/>
      <c r="I9" s="50">
        <f t="shared" si="0"/>
        <v>15.138499999999999</v>
      </c>
      <c r="J9" s="50">
        <f t="shared" si="0"/>
        <v>12.167901185704356</v>
      </c>
      <c r="K9" s="51">
        <f>J9/I9</f>
        <v>0.8037719183343367</v>
      </c>
      <c r="L9" s="51">
        <f>+I9/$I$89</f>
        <v>0.2126016535996971</v>
      </c>
      <c r="M9" s="6"/>
      <c r="N9" s="52"/>
      <c r="O9" s="53">
        <f>+F9-'2019-20'!F9</f>
        <v>-6.6800000000000352</v>
      </c>
      <c r="P9" s="54">
        <f>+F9/'2019-20'!F9-1</f>
        <v>-4.0974053855118875E-2</v>
      </c>
      <c r="Q9" s="34"/>
      <c r="R9" s="53">
        <f>+I9-'2021-22'!I9</f>
        <v>-0.29749999999999943</v>
      </c>
      <c r="S9" s="54">
        <f>+I9/'2021-22'!I9-1</f>
        <v>-1.927312775330392E-2</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+'cereal data'!A3</f>
        <v>Common  wheat</v>
      </c>
      <c r="B11" s="56">
        <f>+'cereal data'!M3</f>
        <v>125.81492185459999</v>
      </c>
      <c r="C11" s="56">
        <f>+'cereal data'!M15</f>
        <v>9.6287013669999997</v>
      </c>
      <c r="D11" s="56">
        <f>+'cereal data'!M27</f>
        <v>32.685468039</v>
      </c>
      <c r="E11" s="56">
        <f>+B11+C11-D11</f>
        <v>102.75815518259998</v>
      </c>
      <c r="F11" s="56">
        <f>+'cereal data'!M39</f>
        <v>43.1</v>
      </c>
      <c r="G11" s="56">
        <f>IF(B11&gt;E11,F11,F11*B11/E11)-C11</f>
        <v>33.471298633000004</v>
      </c>
      <c r="H11" s="57">
        <v>0.11</v>
      </c>
      <c r="I11" s="58">
        <f>F11*H11</f>
        <v>4.7410000000000005</v>
      </c>
      <c r="J11" s="58">
        <f>G11*H11</f>
        <v>3.6818428496300002</v>
      </c>
      <c r="K11" s="26"/>
      <c r="L11" s="26"/>
      <c r="M11" s="6">
        <f>+IF(H11&lt;15%,1,IF(H11&lt;30%,2,IF(H11&lt;50%,3,4)))</f>
        <v>1</v>
      </c>
      <c r="N11" s="52"/>
      <c r="O11" s="59">
        <f>+F11-'2019-20'!F11</f>
        <v>2.6000000000000014</v>
      </c>
      <c r="P11" s="60">
        <f>+F11/'2019-20'!F11-1</f>
        <v>6.419753086419755E-2</v>
      </c>
      <c r="Q11" s="34"/>
      <c r="R11" s="59">
        <f>+I11-'2021-22'!I11</f>
        <v>0.36300000000000043</v>
      </c>
      <c r="S11" s="60">
        <f>+I11/'2021-22'!I11-1</f>
        <v>8.2914572864321689E-2</v>
      </c>
      <c r="T11" s="35"/>
    </row>
    <row r="12" spans="1:20" ht="15" customHeight="1" outlineLevel="1" x14ac:dyDescent="0.25">
      <c r="A12" s="55" t="str">
        <f>+'cereal data'!A4</f>
        <v>Barley</v>
      </c>
      <c r="B12" s="56">
        <f>+'cereal data'!M4</f>
        <v>51.420280650000009</v>
      </c>
      <c r="C12" s="56">
        <f>+'cereal data'!M16</f>
        <v>2.0371817140000004</v>
      </c>
      <c r="D12" s="56">
        <f>+'cereal data'!M28</f>
        <v>9.9398737990000008</v>
      </c>
      <c r="E12" s="56">
        <f t="shared" ref="E12:E19" si="1">+B12+C12-D12</f>
        <v>43.517588565000011</v>
      </c>
      <c r="F12" s="56">
        <f>+'cereal data'!M40</f>
        <v>32.5</v>
      </c>
      <c r="G12" s="56">
        <f>IF(B12&gt;E12,F12,F12*B12/E12)</f>
        <v>32.5</v>
      </c>
      <c r="H12" s="57">
        <v>0.1</v>
      </c>
      <c r="I12" s="58">
        <f t="shared" ref="I12:I19" si="2">F12*H12</f>
        <v>3.25</v>
      </c>
      <c r="J12" s="58">
        <f t="shared" ref="J12:J19" si="3">G12*H12</f>
        <v>3.25</v>
      </c>
      <c r="K12" s="26"/>
      <c r="L12" s="26"/>
      <c r="M12" s="6">
        <f t="shared" ref="M12:M19" si="4">+IF(H12&lt;15%,1,IF(H12&lt;30%,2,IF(H12&lt;50%,3,4)))</f>
        <v>1</v>
      </c>
      <c r="N12" s="52"/>
      <c r="O12" s="59">
        <f>+F12-'2019-20'!F12</f>
        <v>-2</v>
      </c>
      <c r="P12" s="60">
        <f>+F12/'2019-20'!F12-1</f>
        <v>-5.7971014492753659E-2</v>
      </c>
      <c r="Q12" s="34"/>
      <c r="R12" s="59">
        <f>+I12-'2021-22'!I12</f>
        <v>-5.0000000000000266E-2</v>
      </c>
      <c r="S12" s="60">
        <f>+I12/'2021-22'!I12-1</f>
        <v>-1.5151515151515249E-2</v>
      </c>
      <c r="T12" s="35"/>
    </row>
    <row r="13" spans="1:20" ht="15" customHeight="1" outlineLevel="1" x14ac:dyDescent="0.25">
      <c r="A13" s="55" t="str">
        <f>+'cereal data'!A5</f>
        <v>Durum</v>
      </c>
      <c r="B13" s="56">
        <f>+'cereal data'!M5</f>
        <v>7.4643526200000005</v>
      </c>
      <c r="C13" s="56">
        <f>+'cereal data'!M17</f>
        <v>2.0411093600000001</v>
      </c>
      <c r="D13" s="56">
        <f>+'cereal data'!M29</f>
        <v>0.86607175600000008</v>
      </c>
      <c r="E13" s="56">
        <f t="shared" si="1"/>
        <v>8.6393902239999996</v>
      </c>
      <c r="F13" s="56">
        <f>+'cereal data'!M41</f>
        <v>0.5</v>
      </c>
      <c r="G13" s="56">
        <f>IF(B13&gt;E13,F13,F13*B13/E13)</f>
        <v>0.43199533916550181</v>
      </c>
      <c r="H13" s="57">
        <v>0.12</v>
      </c>
      <c r="I13" s="58">
        <f t="shared" si="2"/>
        <v>0.06</v>
      </c>
      <c r="J13" s="58">
        <f t="shared" si="3"/>
        <v>5.1839440699860219E-2</v>
      </c>
      <c r="K13" s="26"/>
      <c r="L13" s="26"/>
      <c r="M13" s="6">
        <f t="shared" si="4"/>
        <v>1</v>
      </c>
      <c r="N13" s="52"/>
      <c r="O13" s="59">
        <f>+F13-'2019-20'!F13</f>
        <v>9.9999999999999978E-2</v>
      </c>
      <c r="P13" s="60">
        <f>+F13/'2019-20'!F13-1</f>
        <v>0.25</v>
      </c>
      <c r="Q13" s="34"/>
      <c r="R13" s="59">
        <f>+I13-'2021-22'!I13</f>
        <v>0</v>
      </c>
      <c r="S13" s="60">
        <f>+I13/'2021-22'!I13-1</f>
        <v>0</v>
      </c>
      <c r="T13" s="35"/>
    </row>
    <row r="14" spans="1:20" ht="15" customHeight="1" outlineLevel="1" x14ac:dyDescent="0.25">
      <c r="A14" s="55" t="str">
        <f>+'cereal data'!A6</f>
        <v>Maize</v>
      </c>
      <c r="B14" s="56">
        <f>+'cereal data'!M6</f>
        <v>53.115733007999985</v>
      </c>
      <c r="C14" s="56">
        <f>+'cereal data'!M18</f>
        <v>26.101975001</v>
      </c>
      <c r="D14" s="56">
        <f>+'cereal data'!M30</f>
        <v>4.170806582</v>
      </c>
      <c r="E14" s="56">
        <f t="shared" si="1"/>
        <v>75.04690142699998</v>
      </c>
      <c r="F14" s="56">
        <f>+'cereal data'!M42</f>
        <v>58</v>
      </c>
      <c r="G14" s="56">
        <f>F14-C14*0.9</f>
        <v>34.5082224991</v>
      </c>
      <c r="H14" s="57">
        <v>0.08</v>
      </c>
      <c r="I14" s="58">
        <f t="shared" si="2"/>
        <v>4.6399999999999997</v>
      </c>
      <c r="J14" s="58">
        <f t="shared" si="3"/>
        <v>2.760657799928</v>
      </c>
      <c r="K14" s="26"/>
      <c r="L14" s="26"/>
      <c r="M14" s="6">
        <f t="shared" si="4"/>
        <v>1</v>
      </c>
      <c r="N14" s="52"/>
      <c r="O14" s="59">
        <f>+F14-'2019-20'!F14</f>
        <v>-10.099999999999994</v>
      </c>
      <c r="P14" s="60">
        <f>+F14/'2019-20'!F14-1</f>
        <v>-0.1483113069016152</v>
      </c>
      <c r="Q14" s="34"/>
      <c r="R14" s="59">
        <f>+I14-'2021-22'!I14</f>
        <v>-0.52799999999999958</v>
      </c>
      <c r="S14" s="60">
        <f>+I14/'2021-22'!I14-1</f>
        <v>-0.10216718266253866</v>
      </c>
      <c r="T14" s="35"/>
    </row>
    <row r="15" spans="1:20" ht="15" customHeight="1" outlineLevel="1" x14ac:dyDescent="0.25">
      <c r="A15" s="55" t="str">
        <f>+'cereal data'!A7</f>
        <v>Rye</v>
      </c>
      <c r="B15" s="56">
        <f>+'cereal data'!M7</f>
        <v>7.2853057802144585</v>
      </c>
      <c r="C15" s="56">
        <f>+'cereal data'!M19</f>
        <v>0.111127769</v>
      </c>
      <c r="D15" s="56">
        <f>+'cereal data'!M31</f>
        <v>0.155605993</v>
      </c>
      <c r="E15" s="56">
        <f t="shared" si="1"/>
        <v>7.2408275562144588</v>
      </c>
      <c r="F15" s="56">
        <f>+'cereal data'!M43</f>
        <v>2.6520000000000001</v>
      </c>
      <c r="G15" s="56">
        <f>IF(B15&gt;E15,F15,F15*B15/(B15+C15-D15))</f>
        <v>2.6520000000000001</v>
      </c>
      <c r="H15" s="57">
        <v>0.11</v>
      </c>
      <c r="I15" s="58">
        <f t="shared" si="2"/>
        <v>0.29172000000000003</v>
      </c>
      <c r="J15" s="58">
        <f t="shared" si="3"/>
        <v>0.29172000000000003</v>
      </c>
      <c r="K15" s="26"/>
      <c r="L15" s="26"/>
      <c r="M15" s="6">
        <f t="shared" si="4"/>
        <v>1</v>
      </c>
      <c r="N15" s="52"/>
      <c r="O15" s="59">
        <f>+F15-'2019-20'!F15</f>
        <v>7.2000000000000064E-2</v>
      </c>
      <c r="P15" s="60">
        <f>+F15/'2019-20'!F15-1</f>
        <v>2.7906976744185963E-2</v>
      </c>
      <c r="Q15" s="34"/>
      <c r="R15" s="59">
        <f>+I15-'2021-22'!I15</f>
        <v>5.7200000000000029E-3</v>
      </c>
      <c r="S15" s="60">
        <f>+I15/'2021-22'!I15-1</f>
        <v>2.0000000000000018E-2</v>
      </c>
      <c r="T15" s="35"/>
    </row>
    <row r="16" spans="1:20" ht="15" customHeight="1" outlineLevel="1" x14ac:dyDescent="0.25">
      <c r="A16" s="55" t="str">
        <f>+'cereal data'!A8</f>
        <v>Sorghum</v>
      </c>
      <c r="B16" s="56">
        <f>+'cereal data'!M8</f>
        <v>0.50350949999999994</v>
      </c>
      <c r="C16" s="56">
        <f>+'cereal data'!M20</f>
        <v>4.0337600999999994E-2</v>
      </c>
      <c r="D16" s="56">
        <f>+'cereal data'!M32</f>
        <v>1.4211137E-2</v>
      </c>
      <c r="E16" s="56">
        <f t="shared" si="1"/>
        <v>0.5296359639999999</v>
      </c>
      <c r="F16" s="56">
        <f>+'cereal data'!M44</f>
        <v>0.91800000000000004</v>
      </c>
      <c r="G16" s="56">
        <f>IF(B16&gt;E16,F16,F16*B16/(B16+C16-D16))</f>
        <v>0.87271588868160788</v>
      </c>
      <c r="H16" s="57">
        <v>0.11</v>
      </c>
      <c r="I16" s="58">
        <f t="shared" si="2"/>
        <v>0.10098</v>
      </c>
      <c r="J16" s="58">
        <f t="shared" si="3"/>
        <v>9.5998747754976868E-2</v>
      </c>
      <c r="K16" s="26"/>
      <c r="L16" s="26"/>
      <c r="M16" s="6">
        <f t="shared" si="4"/>
        <v>1</v>
      </c>
      <c r="N16" s="52"/>
      <c r="O16" s="59">
        <f>+F16-'2019-20'!F16</f>
        <v>0.46800000000000008</v>
      </c>
      <c r="P16" s="60">
        <f>+F16/'2019-20'!F16-1</f>
        <v>1.0400000000000005</v>
      </c>
      <c r="Q16" s="34"/>
      <c r="R16" s="59">
        <f>+I16-'2021-22'!I16</f>
        <v>1.9799999999999957E-3</v>
      </c>
      <c r="S16" s="60">
        <f>+I16/'2021-22'!I16-1</f>
        <v>2.0000000000000018E-2</v>
      </c>
      <c r="T16" s="35"/>
    </row>
    <row r="17" spans="1:27" ht="15" customHeight="1" outlineLevel="1" x14ac:dyDescent="0.25">
      <c r="A17" s="55" t="str">
        <f>+'cereal data'!A9</f>
        <v>Oats</v>
      </c>
      <c r="B17" s="56">
        <f>+'cereal data'!M9</f>
        <v>7.3595544900000007</v>
      </c>
      <c r="C17" s="56">
        <f>+'cereal data'!M21</f>
        <v>0.17038962099999996</v>
      </c>
      <c r="D17" s="56">
        <f>+'cereal data'!M33</f>
        <v>8.3337859999999986E-2</v>
      </c>
      <c r="E17" s="56">
        <f t="shared" si="1"/>
        <v>7.4466062510000004</v>
      </c>
      <c r="F17" s="56">
        <f>+'cereal data'!M45</f>
        <v>5.8140000000000001</v>
      </c>
      <c r="G17" s="56">
        <f>IF(B17&gt;E17,F17,F17*B17/(B17+C17-D17))</f>
        <v>5.7460336108296275</v>
      </c>
      <c r="H17" s="57">
        <v>0.11</v>
      </c>
      <c r="I17" s="58">
        <f t="shared" si="2"/>
        <v>0.63954</v>
      </c>
      <c r="J17" s="58">
        <f t="shared" si="3"/>
        <v>0.63206369719125899</v>
      </c>
      <c r="K17" s="26"/>
      <c r="L17" s="26"/>
      <c r="M17" s="6">
        <f t="shared" si="4"/>
        <v>1</v>
      </c>
      <c r="N17" s="52"/>
      <c r="O17" s="59">
        <f>+F17-'2019-20'!F17</f>
        <v>0.71400000000000041</v>
      </c>
      <c r="P17" s="60">
        <f>+F17/'2019-20'!F17-1</f>
        <v>0.14000000000000012</v>
      </c>
      <c r="Q17" s="34"/>
      <c r="R17" s="59">
        <f>+I17-'2021-22'!I17</f>
        <v>1.2539999999999996E-2</v>
      </c>
      <c r="S17" s="60">
        <f>+I17/'2021-22'!I17-1</f>
        <v>2.0000000000000018E-2</v>
      </c>
      <c r="T17" s="35"/>
    </row>
    <row r="18" spans="1:27" ht="15" customHeight="1" outlineLevel="1" x14ac:dyDescent="0.25">
      <c r="A18" s="55" t="str">
        <f>+'cereal data'!A10</f>
        <v>Triticale</v>
      </c>
      <c r="B18" s="56">
        <f>+'cereal data'!M10</f>
        <v>11.138513400000003</v>
      </c>
      <c r="C18" s="56">
        <f>+'cereal data'!M22</f>
        <v>3.1341810000000006E-3</v>
      </c>
      <c r="D18" s="56">
        <f>+'cereal data'!M34</f>
        <v>3.5744319999999998E-3</v>
      </c>
      <c r="E18" s="56">
        <f t="shared" si="1"/>
        <v>11.138073149000002</v>
      </c>
      <c r="F18" s="56">
        <f>+'cereal data'!M46</f>
        <v>10.5</v>
      </c>
      <c r="G18" s="56">
        <f>IF(B18&gt;E18,F18,F18*B18/(B18+C18-D18))</f>
        <v>10.5</v>
      </c>
      <c r="H18" s="57">
        <v>0.11</v>
      </c>
      <c r="I18" s="58">
        <f t="shared" si="2"/>
        <v>1.155</v>
      </c>
      <c r="J18" s="58">
        <f t="shared" si="3"/>
        <v>1.155</v>
      </c>
      <c r="K18" s="26"/>
      <c r="L18" s="26"/>
      <c r="M18" s="6">
        <f t="shared" si="4"/>
        <v>1</v>
      </c>
      <c r="N18" s="52"/>
      <c r="O18" s="59">
        <f>+F18-'2019-20'!F18</f>
        <v>2.4000000000000004</v>
      </c>
      <c r="P18" s="60">
        <f>+F18/'2019-20'!F18-1</f>
        <v>0.29629629629629628</v>
      </c>
      <c r="Q18" s="34"/>
      <c r="R18" s="59">
        <f>+I18-'2021-22'!I18</f>
        <v>0</v>
      </c>
      <c r="S18" s="60">
        <f>+I18/'2021-22'!I18-1</f>
        <v>0</v>
      </c>
      <c r="T18" s="35"/>
    </row>
    <row r="19" spans="1:27" ht="15" customHeight="1" outlineLevel="1" x14ac:dyDescent="0.25">
      <c r="A19" s="55" t="str">
        <f>+'cereal data'!A11</f>
        <v>Others</v>
      </c>
      <c r="B19" s="56">
        <f>+'cereal data'!M11</f>
        <v>2.6100117808711549</v>
      </c>
      <c r="C19" s="56">
        <f>+'cereal data'!M23</f>
        <v>0.13708257600000001</v>
      </c>
      <c r="D19" s="56">
        <f>+'cereal data'!M35</f>
        <v>1.6628278999999999E-2</v>
      </c>
      <c r="E19" s="56">
        <f t="shared" si="1"/>
        <v>2.7304660778711551</v>
      </c>
      <c r="F19" s="56">
        <f>+'cereal data'!M47</f>
        <v>2.3659999999999997</v>
      </c>
      <c r="G19" s="56">
        <f>IF(B19&gt;E19,F19,F19*B19/(B19+C19-D19))</f>
        <v>2.2616240954569187</v>
      </c>
      <c r="H19" s="57">
        <v>0.11</v>
      </c>
      <c r="I19" s="58">
        <f t="shared" si="2"/>
        <v>0.26025999999999999</v>
      </c>
      <c r="J19" s="58">
        <f t="shared" si="3"/>
        <v>0.24877865050026104</v>
      </c>
      <c r="K19" s="26"/>
      <c r="L19" s="26"/>
      <c r="M19" s="6">
        <f t="shared" si="4"/>
        <v>1</v>
      </c>
      <c r="N19" s="52"/>
      <c r="O19" s="59">
        <f>+F19-'2019-20'!F19</f>
        <v>-0.93400000000000016</v>
      </c>
      <c r="P19" s="60">
        <f>+F19/'2019-20'!F19-1</f>
        <v>-0.28303030303030308</v>
      </c>
      <c r="Q19" s="34"/>
      <c r="R19" s="59">
        <f>+I19-'2021-22'!I19</f>
        <v>-0.10274</v>
      </c>
      <c r="S19" s="60">
        <f>+I19/'2021-22'!I19-1</f>
        <v>-0.28303030303030308</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31.31127</v>
      </c>
      <c r="C21" s="49">
        <f t="shared" si="5"/>
        <v>22.211986739</v>
      </c>
      <c r="D21" s="49">
        <f t="shared" si="5"/>
        <v>1.3594393670000002</v>
      </c>
      <c r="E21" s="49">
        <f t="shared" si="5"/>
        <v>52.163817371999997</v>
      </c>
      <c r="F21" s="49">
        <f t="shared" si="5"/>
        <v>1.5816447</v>
      </c>
      <c r="G21" s="49">
        <f t="shared" si="5"/>
        <v>1.5816447</v>
      </c>
      <c r="H21" s="50"/>
      <c r="I21" s="50">
        <f>SUM(I23:I25)</f>
        <v>0.46032742070999999</v>
      </c>
      <c r="J21" s="50">
        <f>SUM(J23:J25)</f>
        <v>0.46032742070999999</v>
      </c>
      <c r="K21" s="51">
        <f>J21/I21</f>
        <v>1</v>
      </c>
      <c r="L21" s="51">
        <f>+I21/$I$89</f>
        <v>6.4647336816877144E-3</v>
      </c>
      <c r="M21" s="6"/>
      <c r="N21" s="52"/>
      <c r="O21" s="53">
        <f>+F21-'2019-20'!F21</f>
        <v>2.2965499999999972E-2</v>
      </c>
      <c r="P21" s="54">
        <f>+F21/'2019-20'!F21-1</f>
        <v>1.4733949102547772E-2</v>
      </c>
      <c r="Q21" s="34"/>
      <c r="R21" s="53">
        <f>+I21-'2021-22'!I21</f>
        <v>1.5348418399999675E-3</v>
      </c>
      <c r="S21" s="54">
        <f>+I21/'2021-22'!I21-1</f>
        <v>3.3453937807370604E-3</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+'oilseed data'!AB4</f>
        <v>2.4484800000000004</v>
      </c>
      <c r="C23" s="56">
        <f>+'oilseed data'!AB12</f>
        <v>13.273400741999998</v>
      </c>
      <c r="D23" s="56">
        <f>+'oilseed data'!AB16</f>
        <v>0.238350808</v>
      </c>
      <c r="E23" s="56">
        <f>+B23+C23-D23</f>
        <v>15.483529933999998</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+I23-'2021-22'!I23</f>
        <v>0</v>
      </c>
      <c r="S23" s="60">
        <f>+I23/'2021-22'!I23-1</f>
        <v>0</v>
      </c>
      <c r="T23" s="35"/>
    </row>
    <row r="24" spans="1:27" ht="15" customHeight="1" outlineLevel="1" x14ac:dyDescent="0.25">
      <c r="A24" s="55" t="s">
        <v>23</v>
      </c>
      <c r="B24" s="56">
        <f>+'oilseed data'!AB5</f>
        <v>19.561109999999999</v>
      </c>
      <c r="C24" s="56">
        <f>+'oilseed data'!AB13</f>
        <v>6.8413510660000014</v>
      </c>
      <c r="D24" s="56">
        <f>+'oilseed data'!AB17</f>
        <v>0.54861606800000007</v>
      </c>
      <c r="E24" s="56">
        <f>+B24+C24-D24</f>
        <v>25.853844998</v>
      </c>
      <c r="F24" s="56">
        <f>+B24*1%</f>
        <v>0.19561110000000001</v>
      </c>
      <c r="G24" s="56">
        <f>F24</f>
        <v>0.19561110000000001</v>
      </c>
      <c r="H24" s="62">
        <f>H47*0.57</f>
        <v>0.18809999999999999</v>
      </c>
      <c r="I24" s="58">
        <f>F24*H24</f>
        <v>3.679444791E-2</v>
      </c>
      <c r="J24" s="58">
        <f>G24*H24</f>
        <v>3.679444791E-2</v>
      </c>
      <c r="K24" s="26"/>
      <c r="L24" s="26"/>
      <c r="M24" s="6">
        <f>+IF(H24&lt;15%,1,IF(H24&lt;30%,2,IF(H24&lt;50%,3,4)))</f>
        <v>2</v>
      </c>
      <c r="N24" s="52"/>
      <c r="O24" s="59">
        <f>+F24-'2019-20'!F24</f>
        <v>4.1815099999999994E-2</v>
      </c>
      <c r="P24" s="60">
        <f>+F24/'2019-20'!F24-1</f>
        <v>0.27188678509193998</v>
      </c>
      <c r="Q24" s="34"/>
      <c r="R24" s="59">
        <f>+I24-'2021-22'!I24</f>
        <v>4.6818842400000032E-3</v>
      </c>
      <c r="S24" s="60">
        <f>+I24/'2021-22'!I24-1</f>
        <v>0.14579602824964999</v>
      </c>
      <c r="T24" s="35"/>
    </row>
    <row r="25" spans="1:27" ht="15" customHeight="1" outlineLevel="1" x14ac:dyDescent="0.25">
      <c r="A25" s="55" t="s">
        <v>24</v>
      </c>
      <c r="B25" s="56">
        <f>+'oilseed data'!AB6</f>
        <v>9.3016800000000028</v>
      </c>
      <c r="C25" s="56">
        <f>+'oilseed data'!AB14</f>
        <v>2.0972349310000005</v>
      </c>
      <c r="D25" s="56">
        <f>+'oilseed data'!AB18</f>
        <v>0.57247249100000008</v>
      </c>
      <c r="E25" s="56">
        <f>+B25+C25-D25</f>
        <v>10.826442440000005</v>
      </c>
      <c r="F25" s="56">
        <f>+B25*2%</f>
        <v>0.18603360000000005</v>
      </c>
      <c r="G25" s="56">
        <f>F25</f>
        <v>0.18603360000000005</v>
      </c>
      <c r="H25" s="57">
        <v>0.14799999999999999</v>
      </c>
      <c r="I25" s="58">
        <f>F25*H25</f>
        <v>2.7532972800000007E-2</v>
      </c>
      <c r="J25" s="58">
        <f>G25*H25</f>
        <v>2.7532972800000007E-2</v>
      </c>
      <c r="K25" s="26"/>
      <c r="L25" s="26"/>
      <c r="M25" s="6">
        <f>+IF(H25&lt;15%,1,IF(H25&lt;30%,2,IF(H25&lt;50%,3,4)))</f>
        <v>1</v>
      </c>
      <c r="N25" s="52"/>
      <c r="O25" s="59">
        <f>+F25-'2019-20'!F25</f>
        <v>-1.8849599999999939E-2</v>
      </c>
      <c r="P25" s="60">
        <f>+F25/'2019-20'!F25-1</f>
        <v>-9.2001686814731198E-2</v>
      </c>
      <c r="Q25" s="34"/>
      <c r="R25" s="59">
        <f>+I25-'2021-22'!I25</f>
        <v>-3.1470423999999907E-3</v>
      </c>
      <c r="S25" s="60">
        <f>+I25/'2021-22'!I25-1</f>
        <v>-0.10257629859322859</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4.3570033333333331</v>
      </c>
      <c r="C27" s="49">
        <f t="shared" ref="C27:G27" si="6">SUM(C29:C32)</f>
        <v>1.5048622090000001</v>
      </c>
      <c r="D27" s="49">
        <f t="shared" si="6"/>
        <v>0.577400888</v>
      </c>
      <c r="E27" s="49">
        <f t="shared" si="6"/>
        <v>5.2844646543333331</v>
      </c>
      <c r="F27" s="49">
        <f t="shared" si="6"/>
        <v>3.8204052597175089</v>
      </c>
      <c r="G27" s="49">
        <f t="shared" si="6"/>
        <v>3.2767329862529717</v>
      </c>
      <c r="H27" s="50"/>
      <c r="I27" s="50">
        <f>SUM(I29:I32)</f>
        <v>1.0018466337581771</v>
      </c>
      <c r="J27" s="50">
        <f>SUM(J29:J32)</f>
        <v>0.84343084455594708</v>
      </c>
      <c r="K27" s="51">
        <f>J27/I27</f>
        <v>0.84187620753091441</v>
      </c>
      <c r="L27" s="51">
        <f>+I27/$I$89</f>
        <v>1.4069706443193089E-2</v>
      </c>
      <c r="M27" s="6"/>
      <c r="N27" s="52"/>
      <c r="O27" s="53">
        <f>+F27-'2019-20'!F27</f>
        <v>1.0294543758733341</v>
      </c>
      <c r="P27" s="54">
        <f>+F27/'2019-20'!F27-1</f>
        <v>0.36885435062024219</v>
      </c>
      <c r="Q27" s="34"/>
      <c r="R27" s="53">
        <f>+I27-'2021-22'!I27</f>
        <v>0.12508938037223349</v>
      </c>
      <c r="S27" s="54">
        <f>+I27/'2021-22'!I27-1</f>
        <v>0.14267276362887404</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'protein crop data'!M4</f>
        <v>1.8659000000000001</v>
      </c>
      <c r="C29" s="56">
        <f>'protein crop data'!M20</f>
        <v>0.587477362</v>
      </c>
      <c r="D29" s="56">
        <f>'protein crop data'!M28</f>
        <v>0.19879187400000001</v>
      </c>
      <c r="E29" s="56">
        <f>'protein crop data'!M12</f>
        <v>2.254585488</v>
      </c>
      <c r="F29" s="56">
        <f>'protein crop data'!M36</f>
        <v>1.4788826258000003</v>
      </c>
      <c r="G29" s="56">
        <f>IF(B29&gt;E29,F29,F29*B29/E29)</f>
        <v>1.2239265737171376</v>
      </c>
      <c r="H29" s="63">
        <v>0.22500000000000001</v>
      </c>
      <c r="I29" s="58">
        <f>F29*H29</f>
        <v>0.33274859080500008</v>
      </c>
      <c r="J29" s="58">
        <f>G29*H29</f>
        <v>0.27538347908635596</v>
      </c>
      <c r="K29" s="26"/>
      <c r="L29" s="26"/>
      <c r="M29" s="6">
        <f>+IF(H29&lt;15%,1,IF(H29&lt;30%,2,IF(H29&lt;50%,3,4)))</f>
        <v>2</v>
      </c>
      <c r="N29" s="52"/>
      <c r="O29" s="59">
        <f>+F29-'2019-20'!F29</f>
        <v>8.3803904600000312E-2</v>
      </c>
      <c r="P29" s="60">
        <f>+F29/'2019-20'!F29-1</f>
        <v>6.0071093714278101E-2</v>
      </c>
      <c r="Q29" s="34"/>
      <c r="R29" s="59">
        <f>+I29-'2021-22'!I29</f>
        <v>1.1477950582500118E-2</v>
      </c>
      <c r="S29" s="60">
        <f>+I29/'2021-22'!I29-1</f>
        <v>3.5726733617958084E-2</v>
      </c>
      <c r="T29" s="35"/>
    </row>
    <row r="30" spans="1:27" ht="15" customHeight="1" outlineLevel="1" x14ac:dyDescent="0.25">
      <c r="A30" s="55" t="s">
        <v>27</v>
      </c>
      <c r="B30" s="56">
        <f>'protein crop data'!M5</f>
        <v>1.2921800000000001</v>
      </c>
      <c r="C30" s="56">
        <f>'protein crop data'!M21</f>
        <v>0.24019246300000002</v>
      </c>
      <c r="D30" s="56">
        <f>'protein crop data'!M29</f>
        <v>0.356847672</v>
      </c>
      <c r="E30" s="56">
        <f>'protein crop data'!M13</f>
        <v>1.1755247910000002</v>
      </c>
      <c r="F30" s="56">
        <f>'protein crop data'!M37</f>
        <v>1.01136582558</v>
      </c>
      <c r="G30" s="56">
        <f>IF(B30&gt;E30,F30,F30*B30/E30)</f>
        <v>1.01136582558</v>
      </c>
      <c r="H30" s="63">
        <v>0.26</v>
      </c>
      <c r="I30" s="58">
        <f>F30*H30</f>
        <v>0.26295511465080001</v>
      </c>
      <c r="J30" s="58">
        <f>G30*H30</f>
        <v>0.26295511465080001</v>
      </c>
      <c r="K30" s="26"/>
      <c r="L30" s="26"/>
      <c r="M30" s="6">
        <f>+IF(H30&lt;15%,1,IF(H30&lt;30%,2,IF(H30&lt;50%,3,4)))</f>
        <v>2</v>
      </c>
      <c r="N30" s="52"/>
      <c r="O30" s="59">
        <f>+F30-'2019-20'!F30</f>
        <v>0.25473517674000001</v>
      </c>
      <c r="P30" s="60">
        <f>+F30/'2019-20'!F30-1</f>
        <v>0.33667044433177229</v>
      </c>
      <c r="Q30" s="34"/>
      <c r="R30" s="59">
        <f>+I30-'2021-22'!I30</f>
        <v>4.4698954700400029E-2</v>
      </c>
      <c r="S30" s="60">
        <f>+I30/'2021-22'!I30-1</f>
        <v>0.20480042675798082</v>
      </c>
      <c r="T30" s="35"/>
    </row>
    <row r="31" spans="1:27" ht="15" customHeight="1" outlineLevel="1" x14ac:dyDescent="0.25">
      <c r="A31" s="55" t="s">
        <v>28</v>
      </c>
      <c r="B31" s="56">
        <f>'protein crop data'!M6</f>
        <v>0.45171</v>
      </c>
      <c r="C31" s="56">
        <f>'protein crop data'!M22</f>
        <v>0.29176198199999992</v>
      </c>
      <c r="D31" s="56">
        <f>'protein crop data'!M30</f>
        <v>2.1297699999999996E-4</v>
      </c>
      <c r="E31" s="56">
        <f>'protein crop data'!M14</f>
        <v>0.74325900499999986</v>
      </c>
      <c r="F31" s="56">
        <f>'protein crop data'!M39</f>
        <v>0.73603726217999987</v>
      </c>
      <c r="G31" s="56">
        <f>IF(B31&gt;E31,F31,F31*B31/E31)</f>
        <v>0.44732104079832546</v>
      </c>
      <c r="H31" s="61">
        <v>0.35</v>
      </c>
      <c r="I31" s="58">
        <f>F31*H31</f>
        <v>0.25761304176299993</v>
      </c>
      <c r="J31" s="58">
        <f>G31*H31</f>
        <v>0.15656236427941389</v>
      </c>
      <c r="K31" s="26"/>
      <c r="L31" s="26"/>
      <c r="M31" s="6">
        <f>+IF(H31&lt;15%,1,IF(H31&lt;30%,2,IF(H31&lt;50%,3,4)))</f>
        <v>3</v>
      </c>
      <c r="N31" s="52"/>
      <c r="O31" s="59">
        <f>+F31-'2019-20'!F31</f>
        <v>0.3563666171999999</v>
      </c>
      <c r="P31" s="60">
        <f>+F31/'2019-20'!F31-1</f>
        <v>0.93862041195935064</v>
      </c>
      <c r="Q31" s="34"/>
      <c r="R31" s="59">
        <f>+I31-'2021-22'!I31</f>
        <v>7.5943335005999951E-2</v>
      </c>
      <c r="S31" s="60">
        <f>+I31/'2021-22'!I31-1</f>
        <v>0.41802971096100894</v>
      </c>
      <c r="T31" s="64"/>
      <c r="U31" s="52"/>
      <c r="V31" s="52"/>
      <c r="W31" s="52"/>
      <c r="X31" s="52"/>
      <c r="Y31" s="52"/>
      <c r="Z31" s="52"/>
      <c r="AA31" s="52"/>
    </row>
    <row r="32" spans="1:27" ht="15" customHeight="1" outlineLevel="1" x14ac:dyDescent="0.25">
      <c r="A32" s="55" t="s">
        <v>29</v>
      </c>
      <c r="B32" s="56">
        <f>'protein crop data'!M9</f>
        <v>0.7472133333333334</v>
      </c>
      <c r="C32" s="56">
        <f>'protein crop data'!M25</f>
        <v>0.38543040200000001</v>
      </c>
      <c r="D32" s="56">
        <f>'protein crop data'!M33</f>
        <v>2.1548365E-2</v>
      </c>
      <c r="E32" s="56">
        <f>'protein crop data'!M17</f>
        <v>1.1110953703333335</v>
      </c>
      <c r="F32" s="56">
        <f>'protein crop data'!M41</f>
        <v>0.59411954615750839</v>
      </c>
      <c r="G32" s="56">
        <f>+(MIN(F32,B32-D32))</f>
        <v>0.59411954615750839</v>
      </c>
      <c r="H32" s="63">
        <v>0.25</v>
      </c>
      <c r="I32" s="58">
        <f>F32*H32</f>
        <v>0.1485298865393771</v>
      </c>
      <c r="J32" s="58">
        <f>G32*H32</f>
        <v>0.1485298865393771</v>
      </c>
      <c r="K32" s="26"/>
      <c r="L32" s="26"/>
      <c r="M32" s="6"/>
      <c r="N32" s="52"/>
      <c r="O32" s="59">
        <f>+F32-'2019-20'!F32</f>
        <v>0.33454867733333332</v>
      </c>
      <c r="P32" s="60">
        <f>+F32/'2019-20'!F32-1</f>
        <v>1.2888529396568988</v>
      </c>
      <c r="Q32" s="34"/>
      <c r="R32" s="59">
        <f>+I32-'2021-22'!I32</f>
        <v>-7.0308599166666319E-3</v>
      </c>
      <c r="S32" s="60">
        <f>+I32/'2021-22'!I32-1</f>
        <v>-4.5196876955416965E-2</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78.800945370583463</v>
      </c>
      <c r="G34" s="29">
        <f>+G36+G63</f>
        <v>42.112772389260535</v>
      </c>
      <c r="H34" s="30"/>
      <c r="I34" s="30">
        <f>+I36+I63</f>
        <v>23.798635134264696</v>
      </c>
      <c r="J34" s="30">
        <f>+J36+J63</f>
        <v>9.0030462251627164</v>
      </c>
      <c r="K34" s="31">
        <f>IF(I34=0,0,J34/I34)</f>
        <v>0.37830094769596051</v>
      </c>
      <c r="L34" s="31">
        <f>+I34/$I$89</f>
        <v>0.33422262330881691</v>
      </c>
      <c r="M34" s="6"/>
      <c r="N34" s="52"/>
      <c r="O34" s="32">
        <f>+F34-'2019-20'!F34</f>
        <v>0.32196143326865467</v>
      </c>
      <c r="P34" s="33">
        <f>+F34/'2019-20'!F34-1</f>
        <v>4.1025178603970591E-3</v>
      </c>
      <c r="Q34" s="34"/>
      <c r="R34" s="32">
        <f>+I34-'2021-22'!I34</f>
        <v>0.11279894553650749</v>
      </c>
      <c r="S34" s="33">
        <f>+I34/'2021-22'!I34-1</f>
        <v>4.7622952653108008E-3</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30.373312902962212</v>
      </c>
      <c r="C36" s="49">
        <f t="shared" si="7"/>
        <v>21.304893208000003</v>
      </c>
      <c r="D36" s="49">
        <f t="shared" si="7"/>
        <v>2.4489067410000001</v>
      </c>
      <c r="E36" s="49">
        <f t="shared" si="7"/>
        <v>49.229299369962213</v>
      </c>
      <c r="F36" s="49">
        <f>+F38+F45+F51+F57</f>
        <v>49.048227444863087</v>
      </c>
      <c r="G36" s="49">
        <f>+G38+G45+G51+G57</f>
        <v>14.161013399540153</v>
      </c>
      <c r="H36" s="50"/>
      <c r="I36" s="50">
        <f>+I38+I45+I51+I57</f>
        <v>19.36584974172635</v>
      </c>
      <c r="J36" s="50">
        <f>+J38+J45+J51+J57</f>
        <v>4.8669371723513706</v>
      </c>
      <c r="K36" s="51">
        <f>IF(I36=0,0,J36/I36)</f>
        <v>0.2513154463790398</v>
      </c>
      <c r="L36" s="51">
        <f>+I36/$I$89</f>
        <v>0.27196959265807641</v>
      </c>
      <c r="M36" s="6"/>
      <c r="N36" s="52"/>
      <c r="O36" s="53">
        <f>+F36-'2019-20'!F36</f>
        <v>0.59021432873117874</v>
      </c>
      <c r="P36" s="54">
        <f>+F36/'2019-20'!F36-1</f>
        <v>1.2179911861361248E-2</v>
      </c>
      <c r="Q36" s="34"/>
      <c r="R36" s="53">
        <f>+I36-'2021-22'!I36</f>
        <v>0.21405550396922735</v>
      </c>
      <c r="S36" s="54">
        <f>+I36/'2021-22'!I36-1</f>
        <v>1.117678590903104E-2</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10.114840518956049</v>
      </c>
      <c r="C38" s="49">
        <f t="shared" si="8"/>
        <v>16.533869141</v>
      </c>
      <c r="D38" s="49">
        <f t="shared" si="8"/>
        <v>0.76124426400000011</v>
      </c>
      <c r="E38" s="49">
        <f t="shared" si="8"/>
        <v>25.887465395956049</v>
      </c>
      <c r="F38" s="49">
        <f>F40+F41+F42+F43</f>
        <v>25.706393470856927</v>
      </c>
      <c r="G38" s="49">
        <f>G40+G41+G42+G43</f>
        <v>0.78204202044640048</v>
      </c>
      <c r="H38" s="50"/>
      <c r="I38" s="50">
        <f>SUM(I40:I43)</f>
        <v>11.727857978728743</v>
      </c>
      <c r="J38" s="50">
        <f>SUM(J40:J43)</f>
        <v>0.33627806879195221</v>
      </c>
      <c r="K38" s="51">
        <f>IF(I38=0,0,J38/I38)</f>
        <v>2.8673443130183909E-2</v>
      </c>
      <c r="L38" s="51">
        <f>+I38/$I$89</f>
        <v>0.16470337216105507</v>
      </c>
      <c r="M38" s="6"/>
      <c r="N38" s="52"/>
      <c r="O38" s="53">
        <f>+F38-'2019-20'!F38</f>
        <v>-1.435412670015392</v>
      </c>
      <c r="P38" s="54">
        <f>+F38/'2019-20'!F38-1</f>
        <v>-5.2885672477552381E-2</v>
      </c>
      <c r="Q38" s="34"/>
      <c r="R38" s="53">
        <f>+I38-'2021-22'!I38</f>
        <v>-0.50345876633462794</v>
      </c>
      <c r="S38" s="54">
        <f>+I38/'2021-22'!I38-1</f>
        <v>-4.1161452755103189E-2</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(MIN((B23-D23)*'oilseed data'!AA40,B23-D23-G23)*0.79)</f>
        <v>0.79800206168000054</v>
      </c>
      <c r="C40" s="56"/>
      <c r="D40" s="56"/>
      <c r="E40" s="56">
        <f>B40-D40</f>
        <v>0.79800206168000054</v>
      </c>
      <c r="F40" s="56">
        <f>(B40-D40)*0.98</f>
        <v>0.78204202044640048</v>
      </c>
      <c r="G40" s="56">
        <f>F40</f>
        <v>0.78204202044640048</v>
      </c>
      <c r="H40" s="61">
        <v>0.43</v>
      </c>
      <c r="I40" s="58">
        <f>F40*H40</f>
        <v>0.33627806879195221</v>
      </c>
      <c r="J40" s="58">
        <f>G40*H40</f>
        <v>0.33627806879195221</v>
      </c>
      <c r="K40" s="26"/>
      <c r="L40" s="26"/>
      <c r="M40" s="6">
        <f>+IF(H40&lt;15%,1,IF(H40&lt;30%,2,IF(H40&lt;50%,3,4)))</f>
        <v>3</v>
      </c>
      <c r="N40" s="52"/>
      <c r="O40" s="59">
        <f>+F40-'2019-20'!F40</f>
        <v>-0.22504393883439966</v>
      </c>
      <c r="P40" s="60">
        <f>+F40/'2019-20'!F40-1</f>
        <v>-0.22346050678247209</v>
      </c>
      <c r="Q40" s="34"/>
      <c r="R40" s="59">
        <f>+I40-'2021-22'!I40</f>
        <v>-5.6182487595107633E-2</v>
      </c>
      <c r="S40" s="60">
        <f>+I40/'2021-22'!I40-1</f>
        <v>-0.14315448184733826</v>
      </c>
      <c r="T40" s="35"/>
    </row>
    <row r="41" spans="1:27" ht="15" customHeight="1" outlineLevel="1" x14ac:dyDescent="0.25">
      <c r="A41" s="55" t="s">
        <v>34</v>
      </c>
      <c r="B41" s="56">
        <f>(MIN(C23*'oilseed data'!AA40,C23-(F23-G23))*0.79-B43)</f>
        <v>9.016838457276048</v>
      </c>
      <c r="C41" s="56"/>
      <c r="D41" s="56">
        <f>+'oilseed data'!AA35</f>
        <v>0.76124426400000011</v>
      </c>
      <c r="E41" s="56">
        <f>B41-D41</f>
        <v>8.2555941932760479</v>
      </c>
      <c r="F41" s="56">
        <f>(B41-D41)*0.98</f>
        <v>8.0904823094105272</v>
      </c>
      <c r="G41" s="56">
        <v>0</v>
      </c>
      <c r="H41" s="61">
        <v>0.45500000000000002</v>
      </c>
      <c r="I41" s="58">
        <f>F41*H41</f>
        <v>3.6811694507817898</v>
      </c>
      <c r="J41" s="58">
        <f>G41*H41</f>
        <v>0</v>
      </c>
      <c r="K41" s="26"/>
      <c r="L41" s="26"/>
      <c r="M41" s="6">
        <f>+IF(H41&lt;15%,1,IF(H41&lt;30%,2,IF(H41&lt;50%,3,4)))</f>
        <v>3</v>
      </c>
      <c r="N41" s="52"/>
      <c r="O41" s="59">
        <f>+F41-'2019-20'!F41</f>
        <v>-0.94827546018098907</v>
      </c>
      <c r="P41" s="60">
        <f>+F41/'2019-20'!F41-1</f>
        <v>-0.10491214438461982</v>
      </c>
      <c r="Q41" s="34"/>
      <c r="R41" s="59">
        <f>+I41-'2021-22'!I41</f>
        <v>-0.44727627873952125</v>
      </c>
      <c r="S41" s="60">
        <f>+I41/'2021-22'!I41-1</f>
        <v>-0.10834011345751238</v>
      </c>
      <c r="T41" s="64"/>
    </row>
    <row r="42" spans="1:27" ht="15" customHeight="1" outlineLevel="1" x14ac:dyDescent="0.25">
      <c r="A42" s="55" t="s">
        <v>35</v>
      </c>
      <c r="B42" s="56"/>
      <c r="C42" s="56">
        <f>+'oilseed data'!AA31</f>
        <v>16.533869141</v>
      </c>
      <c r="D42" s="56"/>
      <c r="E42" s="56">
        <f>C42</f>
        <v>16.533869141</v>
      </c>
      <c r="F42" s="56">
        <f>(C42-D42)</f>
        <v>16.533869141</v>
      </c>
      <c r="G42" s="56">
        <v>0</v>
      </c>
      <c r="H42" s="61">
        <v>0.45500000000000002</v>
      </c>
      <c r="I42" s="58">
        <f>F42*H42</f>
        <v>7.5229104591550007</v>
      </c>
      <c r="J42" s="58">
        <f>G42*H42</f>
        <v>0</v>
      </c>
      <c r="K42" s="26"/>
      <c r="L42" s="26"/>
      <c r="M42" s="6">
        <f>+IF(H42&lt;15%,1,IF(H42&lt;30%,2,IF(H42&lt;50%,3,4)))</f>
        <v>3</v>
      </c>
      <c r="N42" s="52"/>
      <c r="O42" s="59">
        <f>+F42-'2019-20'!F42</f>
        <v>-0.26209327100000124</v>
      </c>
      <c r="P42" s="60">
        <f>+F42/'2019-20'!F42-1</f>
        <v>-1.560454022049651E-2</v>
      </c>
      <c r="Q42" s="34"/>
      <c r="R42" s="59">
        <f>+I42-'2021-22'!I42</f>
        <v>0</v>
      </c>
      <c r="S42" s="60">
        <f>+I42/'2021-22'!I42-1</f>
        <v>0</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+I43-'2021-22'!I43</f>
        <v>0</v>
      </c>
      <c r="S43" s="60">
        <f>+I43/'2021-22'!I43-1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14.39915058501083</v>
      </c>
      <c r="C45" s="49">
        <f t="shared" si="9"/>
        <v>0.57610459800000002</v>
      </c>
      <c r="D45" s="49">
        <f t="shared" si="9"/>
        <v>0.70280589199999988</v>
      </c>
      <c r="E45" s="49">
        <f t="shared" si="9"/>
        <v>14.27244929101083</v>
      </c>
      <c r="F45" s="49">
        <f>F47+F48+F49</f>
        <v>14.27244929101083</v>
      </c>
      <c r="G45" s="49">
        <f>G47+G48+G49</f>
        <v>9.886093482334859</v>
      </c>
      <c r="H45" s="50"/>
      <c r="I45" s="50">
        <f>SUM(I47:I49)</f>
        <v>4.7099082660335734</v>
      </c>
      <c r="J45" s="50">
        <f>SUM(J47:J49)</f>
        <v>3.2624108491705037</v>
      </c>
      <c r="K45" s="51">
        <f>IF(I45=0,0,J45/I45)</f>
        <v>0.69266972197696908</v>
      </c>
      <c r="L45" s="51">
        <f>+I45/$I$89</f>
        <v>6.6144881306709383E-2</v>
      </c>
      <c r="M45" s="6"/>
      <c r="N45" s="52"/>
      <c r="O45" s="53">
        <f>+F45-'2019-20'!F45</f>
        <v>2.6562770994998228</v>
      </c>
      <c r="P45" s="54">
        <f>+F45/'2019-20'!F45-1</f>
        <v>0.22867060299269726</v>
      </c>
      <c r="Q45" s="34"/>
      <c r="R45" s="53">
        <f>+I45-'2021-22'!I45</f>
        <v>0.67939693739532192</v>
      </c>
      <c r="S45" s="54">
        <f>+I45/'2021-22'!I45-1</f>
        <v>0.16856346056341764</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(MIN((B24-D24)*'oilseed data'!AA41,B24-D24-G24)*0.57)</f>
        <v>10.58889937433486</v>
      </c>
      <c r="C47" s="56"/>
      <c r="D47" s="56">
        <f>+'oilseed data'!AA36</f>
        <v>0.70280589199999988</v>
      </c>
      <c r="E47" s="56">
        <f>B47-D47</f>
        <v>9.886093482334859</v>
      </c>
      <c r="F47" s="56">
        <f>(B47-D47)</f>
        <v>9.886093482334859</v>
      </c>
      <c r="G47" s="56">
        <f>F47</f>
        <v>9.886093482334859</v>
      </c>
      <c r="H47" s="61">
        <v>0.33</v>
      </c>
      <c r="I47" s="58">
        <f>F47*H47</f>
        <v>3.2624108491705037</v>
      </c>
      <c r="J47" s="58">
        <f>G47*H47</f>
        <v>3.2624108491705037</v>
      </c>
      <c r="K47" s="26"/>
      <c r="L47" s="26"/>
      <c r="M47" s="6">
        <f>+IF(H47&lt;15%,1,IF(H47&lt;30%,2,IF(H47&lt;50%,3,4)))</f>
        <v>3</v>
      </c>
      <c r="N47" s="52"/>
      <c r="O47" s="59">
        <f>+F47-'2019-20'!F47</f>
        <v>2.1248514975597699</v>
      </c>
      <c r="P47" s="60">
        <f>+F47/'2019-20'!F47-1</f>
        <v>0.27377725133786623</v>
      </c>
      <c r="Q47" s="34"/>
      <c r="R47" s="59">
        <f>+I47-'2021-22'!I47</f>
        <v>0.43964290521937777</v>
      </c>
      <c r="S47" s="60">
        <f>+I47/'2021-22'!I47-1</f>
        <v>0.1557488656343442</v>
      </c>
      <c r="T47" s="35"/>
    </row>
    <row r="48" spans="1:27" ht="15" customHeight="1" outlineLevel="1" x14ac:dyDescent="0.25">
      <c r="A48" s="55" t="s">
        <v>39</v>
      </c>
      <c r="B48" s="56">
        <f>C24*'oilseed data'!AA41*0.57</f>
        <v>3.8102512106759701</v>
      </c>
      <c r="C48" s="56"/>
      <c r="D48" s="56"/>
      <c r="E48" s="56">
        <f>B48-D48</f>
        <v>3.8102512106759701</v>
      </c>
      <c r="F48" s="56">
        <f>(B48-D48)</f>
        <v>3.8102512106759701</v>
      </c>
      <c r="G48" s="56">
        <v>0</v>
      </c>
      <c r="H48" s="61">
        <v>0.33</v>
      </c>
      <c r="I48" s="58">
        <f>F48*H48</f>
        <v>1.2573828995230703</v>
      </c>
      <c r="J48" s="58">
        <f>G48*H48</f>
        <v>0</v>
      </c>
      <c r="K48" s="26"/>
      <c r="L48" s="26"/>
      <c r="M48" s="6">
        <f>+IF(H48&lt;15%,1,IF(H48&lt;30%,2,IF(H48&lt;50%,3,4)))</f>
        <v>3</v>
      </c>
      <c r="N48" s="52"/>
      <c r="O48" s="59">
        <f>+F48-'2019-20'!F48</f>
        <v>0.42389249794005401</v>
      </c>
      <c r="P48" s="60">
        <f>+F48/'2019-20'!F48-1</f>
        <v>0.12517649011778254</v>
      </c>
      <c r="Q48" s="34"/>
      <c r="R48" s="59">
        <f>+I48-'2021-22'!I48</f>
        <v>0.23975403217594438</v>
      </c>
      <c r="S48" s="60">
        <f>+I48/'2021-22'!I48-1</f>
        <v>0.23560065940440866</v>
      </c>
      <c r="T48" s="64"/>
    </row>
    <row r="49" spans="1:27" ht="15" customHeight="1" outlineLevel="1" x14ac:dyDescent="0.25">
      <c r="A49" s="55" t="s">
        <v>40</v>
      </c>
      <c r="B49" s="56"/>
      <c r="C49" s="56">
        <f>+'oilseed data'!AA32</f>
        <v>0.57610459800000002</v>
      </c>
      <c r="D49" s="56"/>
      <c r="E49" s="56">
        <f>C49</f>
        <v>0.57610459800000002</v>
      </c>
      <c r="F49" s="56">
        <f>IF((C49-D49)&lt;0,0,C49-D49)</f>
        <v>0.57610459800000002</v>
      </c>
      <c r="G49" s="56">
        <v>0</v>
      </c>
      <c r="H49" s="61">
        <v>0.33</v>
      </c>
      <c r="I49" s="58">
        <f>F49*H49</f>
        <v>0.19011451734000001</v>
      </c>
      <c r="J49" s="58">
        <f>G49*H49</f>
        <v>0</v>
      </c>
      <c r="K49" s="26"/>
      <c r="L49" s="26"/>
      <c r="M49" s="6">
        <f>+IF(H49&lt;15%,1,IF(H49&lt;30%,2,IF(H49&lt;50%,3,4)))</f>
        <v>3</v>
      </c>
      <c r="N49" s="52"/>
      <c r="O49" s="59">
        <f>+F49-'2019-20'!F49</f>
        <v>0.1075331040000001</v>
      </c>
      <c r="P49" s="60">
        <f>+F49/'2019-20'!F49-1</f>
        <v>0.22949134844297658</v>
      </c>
      <c r="Q49" s="34"/>
      <c r="R49" s="59">
        <f>+I49-'2021-22'!I49</f>
        <v>0</v>
      </c>
      <c r="S49" s="60">
        <f>+I49/'2021-22'!I49-1</f>
        <v>0</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5.2359503704239092</v>
      </c>
      <c r="C51" s="49">
        <f t="shared" si="10"/>
        <v>2.3518591289999997</v>
      </c>
      <c r="D51" s="49">
        <f t="shared" si="10"/>
        <v>0.91194492199999999</v>
      </c>
      <c r="E51" s="49">
        <f t="shared" si="10"/>
        <v>6.6758645774239085</v>
      </c>
      <c r="F51" s="49">
        <f>F53+F54+F55</f>
        <v>6.6758645774239085</v>
      </c>
      <c r="G51" s="49">
        <f>G53+G54+G55</f>
        <v>3.309727852187466</v>
      </c>
      <c r="H51" s="50"/>
      <c r="I51" s="50">
        <f>SUM(I53:I55)</f>
        <v>2.4033112478726069</v>
      </c>
      <c r="J51" s="50">
        <f>SUM(J53:J55)</f>
        <v>1.1915020267874876</v>
      </c>
      <c r="K51" s="51">
        <f>IF(I51=0,0,J51/I51)</f>
        <v>0.4957751634717294</v>
      </c>
      <c r="L51" s="51">
        <f>+I51/$I$89</f>
        <v>3.3751556984672706E-2</v>
      </c>
      <c r="M51" s="6"/>
      <c r="N51" s="52"/>
      <c r="O51" s="53">
        <f>+F51-'2019-20'!F51</f>
        <v>-0.91425520632467716</v>
      </c>
      <c r="P51" s="54">
        <f>+F51/'2019-20'!F51-1</f>
        <v>-0.12045333043125539</v>
      </c>
      <c r="Q51" s="34"/>
      <c r="R51" s="53">
        <f>+I51-'2021-22'!I51</f>
        <v>-4.9454252232894458E-2</v>
      </c>
      <c r="S51" s="54">
        <f>+I51/'2021-22'!I51-1</f>
        <v>-2.0162649968277546E-2</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MIN((B25-D25)*'oilseed data'!AA42,B25-D25-F25)*55%</f>
        <v>4.221672774187466</v>
      </c>
      <c r="C53" s="56"/>
      <c r="D53" s="56">
        <f>+'oilseed data'!AA37</f>
        <v>0.91194492199999999</v>
      </c>
      <c r="E53" s="56">
        <f>B53-D53</f>
        <v>3.309727852187466</v>
      </c>
      <c r="F53" s="56">
        <f>(B53-D53)</f>
        <v>3.309727852187466</v>
      </c>
      <c r="G53" s="56">
        <f>F53</f>
        <v>3.309727852187466</v>
      </c>
      <c r="H53" s="61">
        <v>0.36</v>
      </c>
      <c r="I53" s="58">
        <f>F53*H53</f>
        <v>1.1915020267874876</v>
      </c>
      <c r="J53" s="58">
        <f>G53*H53</f>
        <v>1.1915020267874876</v>
      </c>
      <c r="K53" s="26"/>
      <c r="L53" s="26"/>
      <c r="M53" s="6">
        <f>+IF(H53&lt;15%,1,IF(H53&lt;30%,2,IF(H53&lt;50%,3,4)))</f>
        <v>3</v>
      </c>
      <c r="N53" s="52"/>
      <c r="O53" s="59">
        <f>+F53-'2019-20'!F53</f>
        <v>-0.79037331081625251</v>
      </c>
      <c r="P53" s="60">
        <f>+F53/'2019-20'!F53-1</f>
        <v>-0.1927692218787177</v>
      </c>
      <c r="Q53" s="34"/>
      <c r="R53" s="59">
        <f>+I53-'2021-22'!I53</f>
        <v>-0.21459486560095464</v>
      </c>
      <c r="S53" s="60">
        <f>+I53/'2021-22'!I53-1</f>
        <v>-0.15261740976927751</v>
      </c>
      <c r="T53" s="35"/>
    </row>
    <row r="54" spans="1:27" ht="15" customHeight="1" outlineLevel="1" x14ac:dyDescent="0.25">
      <c r="A54" s="55" t="s">
        <v>43</v>
      </c>
      <c r="B54" s="56">
        <f>C25*'oilseed data'!AA42*55%</f>
        <v>1.014277596236443</v>
      </c>
      <c r="C54" s="56"/>
      <c r="D54" s="56"/>
      <c r="E54" s="56">
        <f>B54-D54</f>
        <v>1.014277596236443</v>
      </c>
      <c r="F54" s="56">
        <f>(B54-D54)</f>
        <v>1.014277596236443</v>
      </c>
      <c r="G54" s="56">
        <v>0</v>
      </c>
      <c r="H54" s="61">
        <v>0.36</v>
      </c>
      <c r="I54" s="58">
        <f>F54*H54</f>
        <v>0.36513993464511946</v>
      </c>
      <c r="J54" s="58">
        <f>G54*H54</f>
        <v>0</v>
      </c>
      <c r="K54" s="26"/>
      <c r="L54" s="26"/>
      <c r="M54" s="6">
        <f>+IF(H54&lt;15%,1,IF(H54&lt;30%,2,IF(H54&lt;50%,3,4)))</f>
        <v>3</v>
      </c>
      <c r="N54" s="52"/>
      <c r="O54" s="59">
        <f>+F54-'2019-20'!F54</f>
        <v>0.54302379349157626</v>
      </c>
      <c r="P54" s="60">
        <f>+F54/'2019-20'!F54-1</f>
        <v>1.1522958336435227</v>
      </c>
      <c r="Q54" s="34"/>
      <c r="R54" s="59">
        <f>+I54-'2021-22'!I54</f>
        <v>0.16514061336806002</v>
      </c>
      <c r="S54" s="60">
        <f>+I54/'2021-22'!I54-1</f>
        <v>0.82570586896787712</v>
      </c>
      <c r="T54" s="64"/>
      <c r="U54" s="52"/>
      <c r="V54" s="52"/>
      <c r="W54" s="52"/>
      <c r="X54" s="52"/>
      <c r="Y54" s="52"/>
      <c r="Z54" s="52"/>
      <c r="AA54" s="52"/>
    </row>
    <row r="55" spans="1:27" ht="15" customHeight="1" outlineLevel="1" x14ac:dyDescent="0.25">
      <c r="A55" s="55" t="s">
        <v>44</v>
      </c>
      <c r="B55" s="56"/>
      <c r="C55" s="56">
        <f>+'oilseed data'!AA33</f>
        <v>2.3518591289999997</v>
      </c>
      <c r="D55" s="56"/>
      <c r="E55" s="56">
        <f>C55</f>
        <v>2.3518591289999997</v>
      </c>
      <c r="F55" s="56">
        <f>C55-D55</f>
        <v>2.3518591289999997</v>
      </c>
      <c r="G55" s="56">
        <v>0</v>
      </c>
      <c r="H55" s="61">
        <v>0.36</v>
      </c>
      <c r="I55" s="58">
        <f>F55*H55</f>
        <v>0.84666928643999984</v>
      </c>
      <c r="J55" s="58">
        <f>G55*H55</f>
        <v>0</v>
      </c>
      <c r="K55" s="26"/>
      <c r="L55" s="26"/>
      <c r="M55" s="6">
        <f>+IF(H55&lt;15%,1,IF(H55&lt;30%,2,IF(H55&lt;50%,3,4)))</f>
        <v>3</v>
      </c>
      <c r="N55" s="52"/>
      <c r="O55" s="59">
        <f>+F55-'2019-20'!F55</f>
        <v>-0.66690568900000047</v>
      </c>
      <c r="P55" s="60">
        <f>+F55/'2019-20'!F55-1</f>
        <v>-0.22092005479308607</v>
      </c>
      <c r="Q55" s="34"/>
      <c r="R55" s="59">
        <f>+I55-'2021-22'!I55</f>
        <v>0</v>
      </c>
      <c r="S55" s="60">
        <f>+I55/'2021-22'!I55-1</f>
        <v>0</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0.62337142857142602</v>
      </c>
      <c r="C57" s="49">
        <f t="shared" si="11"/>
        <v>1.8430603399999999</v>
      </c>
      <c r="D57" s="49">
        <f t="shared" si="11"/>
        <v>7.2911662999999988E-2</v>
      </c>
      <c r="E57" s="49">
        <f t="shared" si="11"/>
        <v>2.3935201055714259</v>
      </c>
      <c r="F57" s="49">
        <f>F59+F60+F61</f>
        <v>2.3935201055714259</v>
      </c>
      <c r="G57" s="49">
        <f>G59+G60+G61</f>
        <v>0.18315004457142608</v>
      </c>
      <c r="H57" s="50"/>
      <c r="I57" s="50">
        <f>SUM(I59:I61)</f>
        <v>0.52477224909142761</v>
      </c>
      <c r="J57" s="50">
        <f>SUM(J59:J61)</f>
        <v>7.6746227601427658E-2</v>
      </c>
      <c r="K57" s="51">
        <f>IF(I57=0,0,J57/I57)</f>
        <v>0.14624673414858236</v>
      </c>
      <c r="L57" s="51">
        <f>+I57/$I$89</f>
        <v>7.3697822056392418E-3</v>
      </c>
      <c r="M57" s="6"/>
      <c r="N57" s="52"/>
      <c r="O57" s="53">
        <f>+F57-'2019-20'!F57</f>
        <v>0.28360510557142593</v>
      </c>
      <c r="P57" s="54">
        <f>+F57/'2019-20'!F57-1</f>
        <v>0.13441541747957908</v>
      </c>
      <c r="Q57" s="34"/>
      <c r="R57" s="53">
        <f>+I57-'2021-22'!I57</f>
        <v>8.7571585141427544E-2</v>
      </c>
      <c r="S57" s="54">
        <f>+I57/'2021-22'!I57-1</f>
        <v>0.20030066823375758</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1.7025685249999998</v>
      </c>
      <c r="D59" s="56">
        <v>4.2765290999999997E-2</v>
      </c>
      <c r="E59" s="56">
        <f>B59+C59-D59</f>
        <v>1.6598032339999997</v>
      </c>
      <c r="F59" s="56">
        <f>E59</f>
        <v>1.6598032339999997</v>
      </c>
      <c r="G59" s="56">
        <f>IF(B59&gt;E59,F59,F59*(B59-D59)/E59)</f>
        <v>-4.2765290999999997E-2</v>
      </c>
      <c r="H59" s="63">
        <v>0.16</v>
      </c>
      <c r="I59" s="58">
        <f>F59*H59</f>
        <v>0.26556851743999998</v>
      </c>
      <c r="J59" s="58">
        <f>G59*H59</f>
        <v>-6.8424465599999998E-3</v>
      </c>
      <c r="K59" s="26"/>
      <c r="L59" s="26"/>
      <c r="M59" s="6">
        <f>+IF(H59&lt;15%,1,IF(H59&lt;30%,2,IF(H59&lt;50%,3,4)))</f>
        <v>2</v>
      </c>
      <c r="N59" s="52"/>
      <c r="O59" s="59">
        <f>+F59-'2019-20'!F59</f>
        <v>0.18439766399999979</v>
      </c>
      <c r="P59" s="60">
        <f>+F59/'2019-20'!F59-1</f>
        <v>0.12498100030895221</v>
      </c>
      <c r="Q59" s="34"/>
      <c r="R59" s="59">
        <f>+I59-'2021-22'!I59</f>
        <v>5.2231313759999926E-2</v>
      </c>
      <c r="S59" s="60">
        <f>+I59/'2021-22'!I59-1</f>
        <v>0.24482984148580789</v>
      </c>
      <c r="T59" s="35"/>
    </row>
    <row r="60" spans="1:27" ht="15" customHeight="1" outlineLevel="4" x14ac:dyDescent="0.25">
      <c r="A60" s="55" t="s">
        <v>47</v>
      </c>
      <c r="B60" s="56">
        <v>0.37579999999999991</v>
      </c>
      <c r="C60" s="56">
        <v>4.1740640000000002E-2</v>
      </c>
      <c r="D60" s="56">
        <v>8.4902789999999999E-3</v>
      </c>
      <c r="E60" s="56">
        <f>B60+C60-D60</f>
        <v>0.40905036099999992</v>
      </c>
      <c r="F60" s="56">
        <f>E60</f>
        <v>0.40905036099999992</v>
      </c>
      <c r="G60" s="56">
        <v>0</v>
      </c>
      <c r="H60" s="61">
        <v>0.34</v>
      </c>
      <c r="I60" s="58">
        <f>F60*H60</f>
        <v>0.13907712273999998</v>
      </c>
      <c r="J60" s="58">
        <f>G60*H60</f>
        <v>0</v>
      </c>
      <c r="K60" s="26"/>
      <c r="L60" s="26"/>
      <c r="M60" s="6">
        <f>+IF(H60&lt;15%,1,IF(H60&lt;30%,2,IF(H60&lt;50%,3,4)))</f>
        <v>3</v>
      </c>
      <c r="N60" s="52"/>
      <c r="O60" s="59">
        <f>+F60-'2019-20'!F60</f>
        <v>-2.4089434000000076E-2</v>
      </c>
      <c r="P60" s="60">
        <f>+F60/'2019-20'!F60-1</f>
        <v>-5.5615841070433381E-2</v>
      </c>
      <c r="Q60" s="34"/>
      <c r="R60" s="59">
        <f>+I60-'2021-22'!I60</f>
        <v>1.2616590799999772E-3</v>
      </c>
      <c r="S60" s="60">
        <f>+I60/'2021-22'!I60-1</f>
        <v>9.1546989466477768E-3</v>
      </c>
      <c r="T60" s="64"/>
      <c r="U60" s="52"/>
      <c r="V60" s="52"/>
      <c r="W60" s="52"/>
      <c r="X60" s="52"/>
      <c r="Y60" s="52"/>
      <c r="Z60" s="52"/>
      <c r="AA60" s="52"/>
    </row>
    <row r="61" spans="1:27" ht="15" customHeight="1" outlineLevel="4" x14ac:dyDescent="0.25">
      <c r="A61" s="55" t="s">
        <v>48</v>
      </c>
      <c r="B61" s="56">
        <v>0.24757142857142611</v>
      </c>
      <c r="C61" s="56">
        <v>9.8751174999999997E-2</v>
      </c>
      <c r="D61" s="56">
        <v>2.1656092999999994E-2</v>
      </c>
      <c r="E61" s="56">
        <f>B61+C61-D61</f>
        <v>0.32466651057142609</v>
      </c>
      <c r="F61" s="56">
        <f>E61</f>
        <v>0.32466651057142609</v>
      </c>
      <c r="G61" s="56">
        <f>IF(B61&gt;E61,F61,F61*(B61-D61)/E61)</f>
        <v>0.2259153355714261</v>
      </c>
      <c r="H61" s="61">
        <v>0.37</v>
      </c>
      <c r="I61" s="58">
        <f>F61*H61</f>
        <v>0.12012660891142765</v>
      </c>
      <c r="J61" s="58">
        <f>G61*H61</f>
        <v>8.3588674161427651E-2</v>
      </c>
      <c r="K61" s="26"/>
      <c r="L61" s="26"/>
      <c r="M61" s="6">
        <f>+IF(H61&lt;15%,1,IF(H61&lt;30%,2,IF(H61&lt;50%,3,4)))</f>
        <v>3</v>
      </c>
      <c r="N61" s="52"/>
      <c r="O61" s="59">
        <f>+F61-'2019-20'!F61</f>
        <v>0.12329687557142607</v>
      </c>
      <c r="P61" s="60">
        <f>+F61/'2019-20'!F61-1</f>
        <v>0.61229129988454356</v>
      </c>
      <c r="Q61" s="34"/>
      <c r="R61" s="59">
        <f>+I61-'2021-22'!I61</f>
        <v>3.4078612301427641E-2</v>
      </c>
      <c r="S61" s="60">
        <f>+I61/'2021-22'!I61-1</f>
        <v>0.39604190270557926</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30.137831846960378</v>
      </c>
      <c r="C63" s="49">
        <f t="shared" ref="C63:D63" si="13">SUM(C65:C72)</f>
        <v>3.7428931270000008</v>
      </c>
      <c r="D63" s="49">
        <f t="shared" si="13"/>
        <v>0.96974212400000004</v>
      </c>
      <c r="E63" s="49">
        <f t="shared" si="12"/>
        <v>32.910982849960376</v>
      </c>
      <c r="F63" s="49">
        <f>SUM(F65:F72)</f>
        <v>29.752717925720379</v>
      </c>
      <c r="G63" s="49">
        <f>SUM(G65:G72)</f>
        <v>27.951758989720382</v>
      </c>
      <c r="H63" s="50"/>
      <c r="I63" s="50">
        <f>SUM(I65:I72)</f>
        <v>4.4327853925383458</v>
      </c>
      <c r="J63" s="50">
        <f>SUM(J65:J72)</f>
        <v>4.1361090528113449</v>
      </c>
      <c r="K63" s="51">
        <f>IF(I63=0,0,J63/I63)</f>
        <v>0.93307225289399465</v>
      </c>
      <c r="L63" s="51">
        <f>+I63/$I$89</f>
        <v>6.2253030650740483E-2</v>
      </c>
      <c r="M63" s="6"/>
      <c r="N63" s="52"/>
      <c r="O63" s="53">
        <f>+F63-'2019-20'!F63</f>
        <v>-0.26825289546252762</v>
      </c>
      <c r="P63" s="54">
        <f>+F63/'2019-20'!F63-1</f>
        <v>-8.935517011103733E-3</v>
      </c>
      <c r="Q63" s="34"/>
      <c r="R63" s="53">
        <f>+I63-'2021-22'!I63</f>
        <v>-0.10125655843271897</v>
      </c>
      <c r="S63" s="54">
        <f>+I63/'2021-22'!I63-1</f>
        <v>-2.2332514680644455E-2</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3.9</v>
      </c>
      <c r="C65" s="56">
        <v>0.45791779700000007</v>
      </c>
      <c r="D65" s="56">
        <v>0.22922417699999997</v>
      </c>
      <c r="E65" s="56">
        <f t="shared" ref="E65:E67" si="14">B65+C65-D65</f>
        <v>4.12869362</v>
      </c>
      <c r="F65" s="56">
        <f>E65</f>
        <v>4.12869362</v>
      </c>
      <c r="G65" s="56">
        <f>+F65</f>
        <v>4.12869362</v>
      </c>
      <c r="H65" s="63">
        <v>0.19</v>
      </c>
      <c r="I65" s="58">
        <f>F65*H65</f>
        <v>0.78445178780000002</v>
      </c>
      <c r="J65" s="58">
        <f>G65*H65</f>
        <v>0.78445178780000002</v>
      </c>
      <c r="K65" s="26"/>
      <c r="L65" s="26"/>
      <c r="M65" s="6">
        <f t="shared" ref="M65:M71" si="15">+IF(H65&lt;15%,1,IF(H65&lt;30%,2,IF(H65&lt;50%,3,4)))</f>
        <v>2</v>
      </c>
      <c r="N65" s="52"/>
      <c r="O65" s="59">
        <f>+F65-'2019-20'!F65</f>
        <v>0.31163576242773594</v>
      </c>
      <c r="P65" s="60">
        <f>+F65/'2019-20'!F65-1</f>
        <v>8.1642923438929316E-2</v>
      </c>
      <c r="Q65" s="34"/>
      <c r="R65" s="59">
        <f>+I65-'2021-22'!I65</f>
        <v>1.6095906050000108E-2</v>
      </c>
      <c r="S65" s="60">
        <f>+I65/'2021-22'!I65-1</f>
        <v>2.0948503723743572E-2</v>
      </c>
      <c r="T65" s="64"/>
      <c r="U65" s="52"/>
      <c r="V65" s="52"/>
      <c r="W65" s="52"/>
      <c r="X65" s="52"/>
      <c r="Y65" s="52"/>
      <c r="Z65" s="52"/>
      <c r="AA65" s="52"/>
    </row>
    <row r="66" spans="1:27" ht="15.75" outlineLevel="4" x14ac:dyDescent="0.25">
      <c r="A66" s="55" t="s">
        <v>51</v>
      </c>
      <c r="B66" s="56">
        <v>1.04</v>
      </c>
      <c r="C66" s="56"/>
      <c r="D66" s="56"/>
      <c r="E66" s="56">
        <f t="shared" si="14"/>
        <v>1.04</v>
      </c>
      <c r="F66" s="56">
        <v>0.6</v>
      </c>
      <c r="G66" s="56">
        <f>+F66</f>
        <v>0.6</v>
      </c>
      <c r="H66" s="65">
        <v>0.73</v>
      </c>
      <c r="I66" s="58">
        <f>F66*H66</f>
        <v>0.438</v>
      </c>
      <c r="J66" s="58">
        <f>G66*H66</f>
        <v>0.438</v>
      </c>
      <c r="K66" s="26"/>
      <c r="L66" s="26"/>
      <c r="M66" s="6">
        <f t="shared" si="15"/>
        <v>4</v>
      </c>
      <c r="N66" s="52"/>
      <c r="O66" s="59">
        <f>+F66-'2019-20'!F66</f>
        <v>-6.1437068304941778E-2</v>
      </c>
      <c r="P66" s="60">
        <f>+F66/'2019-20'!F66-1</f>
        <v>-9.2884223229862117E-2</v>
      </c>
      <c r="Q66" s="34"/>
      <c r="R66" s="59">
        <f>+I66-'2021-22'!I66</f>
        <v>-7.3000000000000009E-2</v>
      </c>
      <c r="S66" s="60">
        <f>+I66/'2021-22'!I66-1</f>
        <v>-0.1428571428571429</v>
      </c>
      <c r="T66" s="64"/>
      <c r="U66" s="52"/>
      <c r="V66" s="52"/>
      <c r="W66" s="52"/>
      <c r="X66" s="52"/>
      <c r="Y66" s="52"/>
      <c r="Z66" s="52"/>
      <c r="AA66" s="52"/>
    </row>
    <row r="67" spans="1:27" ht="29.25" customHeight="1" outlineLevel="4" x14ac:dyDescent="0.25">
      <c r="A67" s="66" t="s">
        <v>52</v>
      </c>
      <c r="B67" s="67">
        <f>'cereal data'!K60*(I77*0.362+(1-I77)*0.276)</f>
        <v>3.1290466950687326</v>
      </c>
      <c r="C67" s="67">
        <v>0.81183255700000012</v>
      </c>
      <c r="D67" s="67">
        <v>0.22466790999999997</v>
      </c>
      <c r="E67" s="67">
        <f t="shared" si="14"/>
        <v>3.7162113420687328</v>
      </c>
      <c r="F67" s="67">
        <f>E67</f>
        <v>3.7162113420687328</v>
      </c>
      <c r="G67" s="67">
        <f>IF(B67&gt;E67,F67,F67*(B67-D67)/E67)</f>
        <v>2.9043787850687326</v>
      </c>
      <c r="H67" s="68" t="s">
        <v>53</v>
      </c>
      <c r="I67" s="69">
        <f>(B67-D67)*0.3+C67*0.27</f>
        <v>1.0905084259106199</v>
      </c>
      <c r="J67" s="69">
        <f>(B67-D67)*0.3</f>
        <v>0.8713136355206198</v>
      </c>
      <c r="K67" s="26"/>
      <c r="L67" s="26"/>
      <c r="M67" s="6">
        <v>2</v>
      </c>
      <c r="N67" s="52"/>
      <c r="O67" s="59">
        <f>+F67-'2019-20'!F67</f>
        <v>0.46098973907332219</v>
      </c>
      <c r="P67" s="70">
        <f>+F67/'2019-20'!F67-1</f>
        <v>0.14161547055632884</v>
      </c>
      <c r="Q67" s="34"/>
      <c r="R67" s="59">
        <f>+I67-'2021-22'!I67</f>
        <v>2.7968323200000089E-2</v>
      </c>
      <c r="S67" s="70">
        <f>+I67/'2021-22'!I67-1</f>
        <v>2.6322134222181992E-2</v>
      </c>
      <c r="T67" s="64"/>
      <c r="U67" s="52"/>
      <c r="V67" s="52"/>
      <c r="W67" s="52"/>
      <c r="X67" s="52"/>
      <c r="Y67" s="52"/>
      <c r="Z67" s="52"/>
      <c r="AA67" s="52"/>
    </row>
    <row r="68" spans="1:27" ht="15" customHeight="1" outlineLevel="4" x14ac:dyDescent="0.25">
      <c r="A68" s="55" t="s">
        <v>54</v>
      </c>
      <c r="B68" s="56">
        <v>6.2820941218000002</v>
      </c>
      <c r="C68" s="56"/>
      <c r="D68" s="56"/>
      <c r="E68" s="56">
        <f>B68+C68-D68</f>
        <v>6.2820941218000002</v>
      </c>
      <c r="F68" s="56">
        <f>E68</f>
        <v>6.2820941218000002</v>
      </c>
      <c r="G68" s="56">
        <f>+F68</f>
        <v>6.2820941218000002</v>
      </c>
      <c r="H68" s="57">
        <v>5.3999999999999999E-2</v>
      </c>
      <c r="I68" s="58">
        <f>+F68*$H$68</f>
        <v>0.33923308257720003</v>
      </c>
      <c r="J68" s="58">
        <f>+G68*$H$68</f>
        <v>0.33923308257720003</v>
      </c>
      <c r="K68" s="26"/>
      <c r="L68" s="26"/>
      <c r="M68" s="6">
        <f t="shared" si="15"/>
        <v>1</v>
      </c>
      <c r="N68" s="52"/>
      <c r="O68" s="59">
        <f>+F68-'2019-20'!F68</f>
        <v>-2.838908817500041E-2</v>
      </c>
      <c r="P68" s="60">
        <f>+F68/'2019-20'!F68-1</f>
        <v>-4.4987185973532906E-3</v>
      </c>
      <c r="Q68" s="34"/>
      <c r="R68" s="59">
        <f>+I68-'2021-22'!I68</f>
        <v>2.171308257720006E-2</v>
      </c>
      <c r="S68" s="60">
        <f>+I68/'2019-20'!I68-1</f>
        <v>-4.4987185973532906E-3</v>
      </c>
      <c r="T68" s="64"/>
      <c r="U68" s="52"/>
      <c r="V68" s="52"/>
      <c r="W68" s="52"/>
      <c r="X68" s="52"/>
      <c r="Y68" s="52"/>
      <c r="Z68" s="52"/>
      <c r="AA68" s="52"/>
    </row>
    <row r="69" spans="1:27" ht="15" customHeight="1" outlineLevel="4" x14ac:dyDescent="0.25">
      <c r="A69" s="55" t="s">
        <v>55</v>
      </c>
      <c r="B69" s="56">
        <f>('cereal data'!K63+'cereal data'!K65)*0.15</f>
        <v>7.3607600300916456</v>
      </c>
      <c r="C69" s="56">
        <v>0.120940881</v>
      </c>
      <c r="D69" s="56">
        <v>0.13429822</v>
      </c>
      <c r="E69" s="56">
        <f>B69+C69-D69</f>
        <v>7.3474026910916459</v>
      </c>
      <c r="F69" s="56">
        <f>E69</f>
        <v>7.3474026910916459</v>
      </c>
      <c r="G69" s="56">
        <f>IF(B69&gt;E69,F69,F69*(B69-D69)/E69)</f>
        <v>7.3474026910916459</v>
      </c>
      <c r="H69" s="71">
        <v>0.155</v>
      </c>
      <c r="I69" s="58">
        <f>F69*H69</f>
        <v>1.1388474171192051</v>
      </c>
      <c r="J69" s="58">
        <f>G69*H69</f>
        <v>1.1388474171192051</v>
      </c>
      <c r="K69" s="26"/>
      <c r="L69" s="26"/>
      <c r="M69" s="6">
        <f t="shared" si="15"/>
        <v>2</v>
      </c>
      <c r="N69" s="52"/>
      <c r="O69" s="59">
        <f>+F69-'2019-20'!F69</f>
        <v>0.15651801525731557</v>
      </c>
      <c r="P69" s="60">
        <f>+F69/'2019-20'!F69-1</f>
        <v>2.1766169576228789E-2</v>
      </c>
      <c r="Q69" s="34"/>
      <c r="R69" s="59">
        <f>+I69-'2021-22'!I69</f>
        <v>4.7653324000000996E-3</v>
      </c>
      <c r="S69" s="60">
        <f>+I69/'2021-22'!I69-1</f>
        <v>4.2019289998571629E-3</v>
      </c>
      <c r="T69" s="64"/>
      <c r="U69" s="52"/>
      <c r="V69" s="72"/>
      <c r="W69" s="73"/>
      <c r="X69" s="73"/>
      <c r="Y69" s="73"/>
      <c r="Z69" s="74"/>
      <c r="AA69" s="74"/>
    </row>
    <row r="70" spans="1:27" ht="15.75" outlineLevel="4" x14ac:dyDescent="0.25">
      <c r="A70" s="55" t="s">
        <v>56</v>
      </c>
      <c r="B70" s="56">
        <v>0</v>
      </c>
      <c r="C70" s="56">
        <v>0.173287729</v>
      </c>
      <c r="D70" s="56">
        <v>8.4290779999999996E-3</v>
      </c>
      <c r="E70" s="56">
        <f>B70+C70-D70</f>
        <v>0.16485865099999999</v>
      </c>
      <c r="F70" s="56">
        <f>E70</f>
        <v>0.16485865099999999</v>
      </c>
      <c r="G70" s="56">
        <f>IF(B70&gt;E70,F70,F70*B70/E70)</f>
        <v>0</v>
      </c>
      <c r="H70" s="57">
        <v>7.4999999999999997E-2</v>
      </c>
      <c r="I70" s="58">
        <f>F70*H70</f>
        <v>1.2364398824999999E-2</v>
      </c>
      <c r="J70" s="58">
        <f>G70*H70</f>
        <v>0</v>
      </c>
      <c r="K70" s="26"/>
      <c r="L70" s="26"/>
      <c r="M70" s="6">
        <f t="shared" si="15"/>
        <v>1</v>
      </c>
      <c r="N70" s="52"/>
      <c r="O70" s="59">
        <f>+F70-'2019-20'!F70</f>
        <v>-3.8911849999999998E-2</v>
      </c>
      <c r="P70" s="60">
        <f>+F70/'2019-20'!F70-1</f>
        <v>-0.19095919089878466</v>
      </c>
      <c r="Q70" s="34"/>
      <c r="R70" s="59">
        <f>+I70-'2021-22'!I70</f>
        <v>3.6500837250000012E-3</v>
      </c>
      <c r="S70" s="60">
        <f>+I70/'2021-22'!I70-1</f>
        <v>0.4188606543502198</v>
      </c>
      <c r="T70" s="64"/>
      <c r="U70" s="52"/>
      <c r="V70" s="72"/>
      <c r="W70" s="73"/>
      <c r="X70" s="72"/>
      <c r="Y70" s="75"/>
      <c r="Z70" s="76"/>
      <c r="AA70" s="74"/>
    </row>
    <row r="71" spans="1:27" ht="15" customHeight="1" outlineLevel="4" x14ac:dyDescent="0.25">
      <c r="A71" s="55" t="s">
        <v>57</v>
      </c>
      <c r="B71" s="56">
        <v>5.5491400000000004</v>
      </c>
      <c r="C71" s="56">
        <v>0.82426772800000014</v>
      </c>
      <c r="D71" s="56">
        <v>0.13913372200000002</v>
      </c>
      <c r="E71" s="56">
        <f>B71+C71-D71</f>
        <v>6.2342740059999997</v>
      </c>
      <c r="F71" s="56">
        <f>E71</f>
        <v>6.2342740059999997</v>
      </c>
      <c r="G71" s="56">
        <f>IF(B71&gt;E71,F71,F71*(B71-D71)/E71)</f>
        <v>5.410006278</v>
      </c>
      <c r="H71" s="57">
        <v>7.9000000000000001E-2</v>
      </c>
      <c r="I71" s="58">
        <f>F71*H71</f>
        <v>0.49250764647399997</v>
      </c>
      <c r="J71" s="58">
        <f>G71*H71</f>
        <v>0.42739049596200002</v>
      </c>
      <c r="K71" s="26"/>
      <c r="L71" s="26"/>
      <c r="M71" s="6">
        <f t="shared" si="15"/>
        <v>1</v>
      </c>
      <c r="N71" s="52"/>
      <c r="O71" s="59">
        <f>+F71-'2019-20'!F71</f>
        <v>-1.0233409366200004</v>
      </c>
      <c r="P71" s="60">
        <f>+F71/'2019-20'!F71-1</f>
        <v>-0.14100237401828519</v>
      </c>
      <c r="Q71" s="34"/>
      <c r="R71" s="59">
        <f>+I71-'2021-22'!I71</f>
        <v>-9.1686195486999911E-2</v>
      </c>
      <c r="S71" s="60">
        <f>+I71/'2021-22'!I71-1</f>
        <v>-0.15694481677388306</v>
      </c>
      <c r="T71" s="64"/>
      <c r="U71" s="52"/>
      <c r="V71" s="52"/>
      <c r="W71" s="52"/>
      <c r="X71" s="52"/>
      <c r="Y71" s="52"/>
      <c r="Z71" s="52"/>
      <c r="AA71" s="52"/>
    </row>
    <row r="72" spans="1:27" ht="30" customHeight="1" outlineLevel="4" x14ac:dyDescent="0.25">
      <c r="A72" s="66" t="s">
        <v>58</v>
      </c>
      <c r="B72" s="67">
        <v>2.8767909999999999</v>
      </c>
      <c r="C72" s="67">
        <v>1.3546464350000003</v>
      </c>
      <c r="D72" s="67">
        <v>0.23398901699999994</v>
      </c>
      <c r="E72" s="67">
        <f>B72+C72-D72</f>
        <v>3.9974484180000003</v>
      </c>
      <c r="F72" s="67">
        <f>E72*0.32</f>
        <v>1.2791834937600002</v>
      </c>
      <c r="G72" s="67">
        <f>+IF(B72&gt;F72,F72,B72-D72)</f>
        <v>1.2791834937600002</v>
      </c>
      <c r="H72" s="77" t="s">
        <v>59</v>
      </c>
      <c r="I72" s="69">
        <f>G72*0.107+(F72-G72)*0.042</f>
        <v>0.13687263383232001</v>
      </c>
      <c r="J72" s="69">
        <f>G72*0.107</f>
        <v>0.13687263383232001</v>
      </c>
      <c r="K72" s="26"/>
      <c r="L72" s="26"/>
      <c r="M72" s="6">
        <v>1</v>
      </c>
      <c r="N72" s="52"/>
      <c r="O72" s="59">
        <f>+F72-'2019-20'!F72</f>
        <v>-4.5317469120959908E-2</v>
      </c>
      <c r="P72" s="70">
        <f>+F72/'2019-20'!F72-1</f>
        <v>-3.4214749849927339E-2</v>
      </c>
      <c r="Q72" s="34"/>
      <c r="R72" s="59">
        <f>+I72-'2021-22'!I72</f>
        <v>-1.0763090897919964E-2</v>
      </c>
      <c r="S72" s="70">
        <f>+I72/'2021-22'!I72-1</f>
        <v>-7.2903024776599823E-2</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8.2431164982491332</v>
      </c>
      <c r="G74" s="29">
        <f>SUM(G76:G80)</f>
        <v>8.0462051568570345</v>
      </c>
      <c r="H74" s="30"/>
      <c r="I74" s="30">
        <f>SUM(I76:I80)</f>
        <v>1.8762385761382094</v>
      </c>
      <c r="J74" s="30">
        <f>SUM(J76:J80)</f>
        <v>1.7508328127219315</v>
      </c>
      <c r="K74" s="31">
        <f>IF(I74=0,0,J74/I74)</f>
        <v>0.93316107822791072</v>
      </c>
      <c r="L74" s="31">
        <f>+I74/$I$89</f>
        <v>2.6349468166233417E-2</v>
      </c>
      <c r="M74" s="6"/>
      <c r="N74" s="52"/>
      <c r="O74" s="32">
        <f>+F74-'2019-20'!F74</f>
        <v>0.10617903668250861</v>
      </c>
      <c r="P74" s="33">
        <f>+F74/'2019-20'!F74-1</f>
        <v>1.3049017174339372E-2</v>
      </c>
      <c r="Q74" s="34"/>
      <c r="R74" s="32">
        <f>+I74-'2021-22'!I74</f>
        <v>-1.6162747524348653E-3</v>
      </c>
      <c r="S74" s="33">
        <f>+I74/'2021-22'!I74-1</f>
        <v>-8.6070270642502056E-4</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0.38100000000000001</v>
      </c>
      <c r="C76" s="56">
        <v>0.26342947900000002</v>
      </c>
      <c r="D76" s="56">
        <v>0.162318452</v>
      </c>
      <c r="E76" s="56">
        <f>B76+C76-D76</f>
        <v>0.48211102700000003</v>
      </c>
      <c r="F76" s="56">
        <f>E76</f>
        <v>0.48211102700000003</v>
      </c>
      <c r="G76" s="56">
        <f>IF(B76&gt;E76,F76,F76*B76/E76)</f>
        <v>0.38100000000000001</v>
      </c>
      <c r="H76" s="65">
        <v>0.65</v>
      </c>
      <c r="I76" s="58">
        <f>F76*H76</f>
        <v>0.31337216755000002</v>
      </c>
      <c r="J76" s="58">
        <f>G76*H76</f>
        <v>0.24765000000000001</v>
      </c>
      <c r="K76" s="26"/>
      <c r="L76" s="26"/>
      <c r="M76" s="6">
        <f>+IF(H76&lt;15%,1,IF(H76&lt;30%,2,IF(H76&lt;50%,3,4)))</f>
        <v>4</v>
      </c>
      <c r="N76" s="52"/>
      <c r="O76" s="59">
        <f>+F76-'2019-20'!F76</f>
        <v>-5.2755859999999433E-3</v>
      </c>
      <c r="P76" s="60">
        <f>+F76/'2019-20'!F76-1</f>
        <v>-1.0824232466146833E-2</v>
      </c>
      <c r="Q76" s="34"/>
      <c r="R76" s="59">
        <f>+I76-'2021-22'!I76</f>
        <v>1.3576711200000036E-2</v>
      </c>
      <c r="S76" s="60">
        <f>+I76/'2021-22'!I76-1</f>
        <v>4.5286580941872989E-2</v>
      </c>
      <c r="T76" s="34"/>
      <c r="U76" s="52"/>
      <c r="V76" s="52"/>
      <c r="W76" s="52"/>
      <c r="X76" s="52"/>
      <c r="Y76" s="52"/>
      <c r="Z76" s="52"/>
      <c r="AA76" s="52"/>
    </row>
    <row r="77" spans="1:27" ht="15.75" outlineLevel="1" x14ac:dyDescent="0.25">
      <c r="A77" s="55" t="s">
        <v>63</v>
      </c>
      <c r="B77" s="56">
        <v>2.1873</v>
      </c>
      <c r="C77" s="56">
        <v>8.4576930000000008E-2</v>
      </c>
      <c r="D77" s="56">
        <v>0.78903004300000001</v>
      </c>
      <c r="E77" s="56">
        <f>B77+C77-D77</f>
        <v>1.482846887</v>
      </c>
      <c r="F77" s="56">
        <v>0.8</v>
      </c>
      <c r="G77" s="56">
        <f>+F77</f>
        <v>0.8</v>
      </c>
      <c r="H77" s="57">
        <v>0.125</v>
      </c>
      <c r="I77" s="58">
        <f>F77*H77</f>
        <v>0.1</v>
      </c>
      <c r="J77" s="58">
        <f>G77*H77</f>
        <v>0.1</v>
      </c>
      <c r="K77" s="26"/>
      <c r="L77" s="26"/>
      <c r="M77" s="6">
        <f>+IF(H77&lt;15%,1,IF(H77&lt;30%,2,IF(H77&lt;50%,3,4)))</f>
        <v>1</v>
      </c>
      <c r="N77" s="52"/>
      <c r="O77" s="59">
        <f>+F77-'2019-20'!F77</f>
        <v>0.22300000000000009</v>
      </c>
      <c r="P77" s="60">
        <f>+F77/'2019-20'!F77-1</f>
        <v>0.38648180242634322</v>
      </c>
      <c r="Q77" s="34"/>
      <c r="R77" s="59">
        <f>+I77-'2021-22'!I77</f>
        <v>0</v>
      </c>
      <c r="S77" s="60">
        <f>+I77/'2021-22'!I77-1</f>
        <v>0</v>
      </c>
      <c r="T77" s="34"/>
      <c r="U77" s="52"/>
      <c r="V77" s="52"/>
      <c r="W77" s="52"/>
      <c r="X77" s="52"/>
      <c r="Y77" s="52"/>
      <c r="Z77" s="52"/>
      <c r="AA77" s="52"/>
    </row>
    <row r="78" spans="1:27" ht="15" customHeight="1" outlineLevel="1" x14ac:dyDescent="0.25">
      <c r="A78" s="55" t="s">
        <v>64</v>
      </c>
      <c r="B78" s="56">
        <v>1.4812000000000003</v>
      </c>
      <c r="C78" s="56">
        <v>3.9800946999999996E-2</v>
      </c>
      <c r="D78" s="56">
        <v>0.79351417700000004</v>
      </c>
      <c r="E78" s="56">
        <f>B78+C78-D78</f>
        <v>0.72748677000000028</v>
      </c>
      <c r="F78" s="56">
        <v>0.08</v>
      </c>
      <c r="G78" s="56">
        <f>+F78</f>
        <v>0.08</v>
      </c>
      <c r="H78" s="61">
        <v>0.34</v>
      </c>
      <c r="I78" s="58">
        <f>F78*H78</f>
        <v>2.7200000000000002E-2</v>
      </c>
      <c r="J78" s="58">
        <f>G78*H78</f>
        <v>2.7200000000000002E-2</v>
      </c>
      <c r="K78" s="26"/>
      <c r="L78" s="26"/>
      <c r="M78" s="6">
        <f>+IF(H78&lt;15%,1,IF(H78&lt;30%,2,IF(H78&lt;50%,3,4)))</f>
        <v>3</v>
      </c>
      <c r="N78" s="52"/>
      <c r="O78" s="59">
        <f>+F78-'2019-20'!F78</f>
        <v>-6.4999999999999988E-2</v>
      </c>
      <c r="P78" s="60">
        <f>+F78/'2019-20'!F78-1</f>
        <v>-0.44827586206896541</v>
      </c>
      <c r="Q78" s="34"/>
      <c r="R78" s="59">
        <f>+I78-'2021-22'!I78</f>
        <v>-2.2100000000000002E-2</v>
      </c>
      <c r="S78" s="60">
        <f>+I78/'2021-22'!I78-1</f>
        <v>-0.44827586206896552</v>
      </c>
      <c r="T78" s="34"/>
      <c r="U78" s="52"/>
      <c r="V78" s="52"/>
      <c r="W78" s="52"/>
      <c r="X78" s="52"/>
      <c r="Y78" s="52"/>
      <c r="Z78" s="52"/>
      <c r="AA78" s="52"/>
    </row>
    <row r="79" spans="1:27" ht="15" customHeight="1" outlineLevel="1" x14ac:dyDescent="0.25">
      <c r="A79" s="55" t="s">
        <v>65</v>
      </c>
      <c r="B79" s="56">
        <v>2.96</v>
      </c>
      <c r="C79" s="56">
        <v>9.9633249999999993E-2</v>
      </c>
      <c r="D79" s="56">
        <v>1.2087648950000001</v>
      </c>
      <c r="E79" s="56">
        <v>1.7549999999999999</v>
      </c>
      <c r="F79" s="56">
        <v>1.4810054712491323</v>
      </c>
      <c r="G79" s="56">
        <v>1.3852051568570329</v>
      </c>
      <c r="H79" s="65">
        <v>0.623</v>
      </c>
      <c r="I79" s="58">
        <f>F79*H79</f>
        <v>0.92266640858820936</v>
      </c>
      <c r="J79" s="58">
        <f>G79*H79</f>
        <v>0.86298281272193156</v>
      </c>
      <c r="K79" s="78"/>
      <c r="L79" s="78"/>
      <c r="M79" s="6">
        <f>+IF(H79&lt;15%,1,IF(H79&lt;30%,2,IF(H79&lt;50%,3,4)))</f>
        <v>4</v>
      </c>
      <c r="N79" s="52"/>
      <c r="O79" s="59">
        <f>+F79-'2019-20'!F79</f>
        <v>-4.6545377317490866E-2</v>
      </c>
      <c r="P79" s="60">
        <f>+F79/'2019-20'!F79-1</f>
        <v>-3.0470591117255919E-2</v>
      </c>
      <c r="Q79" s="34"/>
      <c r="R79" s="59">
        <f>+I79-'2021-22'!I79</f>
        <v>6.9070140475651076E-3</v>
      </c>
      <c r="S79" s="60">
        <f>+I79/'2021-22'!I79-1</f>
        <v>7.5423895061756951E-3</v>
      </c>
      <c r="T79" s="34"/>
      <c r="U79" s="52"/>
      <c r="V79" s="52"/>
      <c r="W79" s="52"/>
      <c r="X79" s="52"/>
      <c r="Y79" s="52"/>
      <c r="Z79" s="52"/>
      <c r="AA79" s="52"/>
    </row>
    <row r="80" spans="1:27" ht="15" customHeight="1" outlineLevel="1" x14ac:dyDescent="0.25">
      <c r="A80" s="55" t="s">
        <v>66</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59">
        <f>+F80-'2019-20'!F80</f>
        <v>0</v>
      </c>
      <c r="P80" s="60">
        <f>+F80/'2019-20'!F80-1</f>
        <v>0</v>
      </c>
      <c r="Q80" s="34"/>
      <c r="R80" s="59">
        <f>+I80-'2021-22'!I80</f>
        <v>0</v>
      </c>
      <c r="S80" s="60">
        <f>+I80/'2021-22'!I80-1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943.54237290880974</v>
      </c>
      <c r="G82" s="82">
        <f>SUM(G84:G87)</f>
        <v>943.54237290880974</v>
      </c>
      <c r="H82" s="30"/>
      <c r="I82" s="82">
        <f>SUM(I84:I87)</f>
        <v>28.93038945941759</v>
      </c>
      <c r="J82" s="82">
        <f>SUM(J84:J87)</f>
        <v>28.93038945941759</v>
      </c>
      <c r="K82" s="31">
        <f>IF(I82=0,0,J82/I82)</f>
        <v>1</v>
      </c>
      <c r="L82" s="31">
        <f>+I82/$I$89</f>
        <v>0.40629181480037174</v>
      </c>
      <c r="M82" s="6"/>
      <c r="O82" s="32">
        <f>+F82-'2019-20'!F82</f>
        <v>29.266228136523978</v>
      </c>
      <c r="P82" s="33">
        <f>+F82/'2019-20'!F82-1</f>
        <v>3.2010272064807221E-2</v>
      </c>
      <c r="Q82" s="34"/>
      <c r="R82" s="32">
        <f>+I82-'2021-22'!I82</f>
        <v>-1.7615407623654917</v>
      </c>
      <c r="S82" s="33">
        <f>+I82/'2021-22'!I82-1</f>
        <v>-5.7394264539128548E-2</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648.37347394355538</v>
      </c>
      <c r="C84" s="79"/>
      <c r="D84" s="79"/>
      <c r="E84" s="79">
        <f>+B84+C84-D84</f>
        <v>648.37347394355538</v>
      </c>
      <c r="F84" s="79">
        <f t="shared" ref="F84:G86" si="16">+E84</f>
        <v>648.37347394355538</v>
      </c>
      <c r="G84" s="79">
        <f t="shared" si="16"/>
        <v>648.37347394355538</v>
      </c>
      <c r="H84" s="57">
        <v>2.5972429865201825E-2</v>
      </c>
      <c r="I84" s="79">
        <f>+F84*H84</f>
        <v>16.839834578456255</v>
      </c>
      <c r="J84" s="79">
        <f>+H84*G84</f>
        <v>16.839834578456255</v>
      </c>
      <c r="K84" s="93"/>
      <c r="L84" s="93"/>
      <c r="M84" s="6">
        <f>+IF(H84&lt;15%,1,IF(H84&lt;30%,2,IF(H84&lt;50%,3,4)))</f>
        <v>1</v>
      </c>
      <c r="O84" s="59">
        <f>+F84-'2019-20'!F84</f>
        <v>55.078637264955432</v>
      </c>
      <c r="P84" s="60">
        <f>+F84/'2019-20'!F84-1</f>
        <v>9.2835187262539254E-2</v>
      </c>
      <c r="Q84" s="34"/>
      <c r="R84" s="59">
        <f>+I84-'2021-22'!I84</f>
        <v>0.38681332948160829</v>
      </c>
      <c r="S84" s="60">
        <f>+I84/'2021-22'!I84-1</f>
        <v>2.3510170176539225E-2</v>
      </c>
      <c r="T84" s="34"/>
    </row>
    <row r="85" spans="1:27" s="96" customFormat="1" ht="15" customHeight="1" outlineLevel="1" x14ac:dyDescent="0.2">
      <c r="A85" s="55" t="s">
        <v>69</v>
      </c>
      <c r="B85" s="79">
        <v>218.22908999999999</v>
      </c>
      <c r="C85" s="79"/>
      <c r="D85" s="79"/>
      <c r="E85" s="79">
        <f>+B85+C85-D85</f>
        <v>218.22908999999999</v>
      </c>
      <c r="F85" s="79">
        <f t="shared" si="16"/>
        <v>218.22908999999999</v>
      </c>
      <c r="G85" s="79">
        <f t="shared" si="16"/>
        <v>218.22908999999999</v>
      </c>
      <c r="H85" s="57">
        <v>2.9487499999999996E-2</v>
      </c>
      <c r="I85" s="79">
        <f>+F85*H85</f>
        <v>6.435030291374999</v>
      </c>
      <c r="J85" s="79">
        <f>+H85*G85</f>
        <v>6.435030291374999</v>
      </c>
      <c r="K85" s="94"/>
      <c r="L85" s="94"/>
      <c r="M85" s="6">
        <f>+IF(H85&lt;15%,1,IF(H85&lt;30%,2,IF(H85&lt;50%,3,4)))</f>
        <v>1</v>
      </c>
      <c r="N85" s="95"/>
      <c r="O85" s="59">
        <f>+F85-'2019-20'!F85</f>
        <v>-21.573630000000009</v>
      </c>
      <c r="P85" s="60">
        <f>+F85/'2019-20'!F85-1</f>
        <v>-8.9964075470036375E-2</v>
      </c>
      <c r="Q85" s="34"/>
      <c r="R85" s="59">
        <f>+I85-'2021-22'!I85</f>
        <v>-1.5046020464999996</v>
      </c>
      <c r="S85" s="60">
        <f>+I85/'2021-22'!I85-1</f>
        <v>-0.18950525445901167</v>
      </c>
      <c r="T85" s="34"/>
      <c r="U85" s="95"/>
      <c r="V85" s="95"/>
      <c r="W85" s="95"/>
      <c r="X85" s="95"/>
      <c r="Y85" s="95"/>
      <c r="Z85" s="95"/>
      <c r="AA85" s="95"/>
    </row>
    <row r="86" spans="1:27" ht="15" customHeight="1" outlineLevel="1" x14ac:dyDescent="0.25">
      <c r="A86" s="55" t="s">
        <v>70</v>
      </c>
      <c r="B86" s="79">
        <v>75.834963580254296</v>
      </c>
      <c r="C86" s="79"/>
      <c r="D86" s="79"/>
      <c r="E86" s="79">
        <f>+B86+C86-D86</f>
        <v>75.834963580254296</v>
      </c>
      <c r="F86" s="79">
        <f t="shared" si="16"/>
        <v>75.834963580254296</v>
      </c>
      <c r="G86" s="79">
        <f t="shared" si="16"/>
        <v>75.834963580254296</v>
      </c>
      <c r="H86" s="57">
        <v>7.2099999999999997E-2</v>
      </c>
      <c r="I86" s="79">
        <f>+F86*H86</f>
        <v>5.4677008741363347</v>
      </c>
      <c r="J86" s="79">
        <f>+H86*G86</f>
        <v>5.4677008741363347</v>
      </c>
      <c r="K86" s="94"/>
      <c r="L86" s="94"/>
      <c r="M86" s="6">
        <f>+IF(H86&lt;15%,1,IF(H86&lt;30%,2,IF(H86&lt;50%,3,4)))</f>
        <v>1</v>
      </c>
      <c r="O86" s="59">
        <f>+F86-'2019-20'!F86</f>
        <v>-3.9643274554314587</v>
      </c>
      <c r="P86" s="60">
        <f>+F86/'2019-20'!F86-1</f>
        <v>-4.9678730274165361E-2</v>
      </c>
      <c r="Q86" s="34"/>
      <c r="R86" s="59">
        <f>+I86-'2021-22'!I86</f>
        <v>-0.63485278759709995</v>
      </c>
      <c r="S86" s="60">
        <f>+I86/'2021-22'!I86-1</f>
        <v>-0.10403067679322453</v>
      </c>
      <c r="T86" s="34"/>
    </row>
    <row r="87" spans="1:27" ht="14.25" customHeight="1" outlineLevel="1" x14ac:dyDescent="0.25">
      <c r="A87" s="55" t="s">
        <v>71</v>
      </c>
      <c r="B87" s="56">
        <v>3.2741689999999997</v>
      </c>
      <c r="C87" s="56">
        <v>4.2561325999999997E-2</v>
      </c>
      <c r="D87" s="56">
        <v>2.2118849410000001</v>
      </c>
      <c r="E87" s="56">
        <f>B87+C87-D87</f>
        <v>1.1048453849999995</v>
      </c>
      <c r="F87" s="56">
        <f>E87</f>
        <v>1.1048453849999995</v>
      </c>
      <c r="G87" s="56">
        <f>IF(B87&gt;E87,F87,F87*B87/E87)</f>
        <v>1.1048453849999995</v>
      </c>
      <c r="H87" s="71">
        <v>0.17</v>
      </c>
      <c r="I87" s="56">
        <f>F87*H87</f>
        <v>0.18782371544999993</v>
      </c>
      <c r="J87" s="56">
        <f>G87*H87</f>
        <v>0.18782371544999993</v>
      </c>
      <c r="K87" s="94"/>
      <c r="L87" s="94"/>
      <c r="M87" s="6">
        <f>+IF(H87&lt;15%,1,IF(H87&lt;30%,2,IF(H87&lt;50%,3,4)))</f>
        <v>2</v>
      </c>
      <c r="O87" s="59">
        <f>+F87-'2019-20'!F87</f>
        <v>-0.27445167300000017</v>
      </c>
      <c r="P87" s="60">
        <f>+F87/'2019-20'!F87-1</f>
        <v>-0.19897937968341572</v>
      </c>
      <c r="Q87" s="34"/>
      <c r="R87" s="59">
        <f>+I87-'2021-22'!I87</f>
        <v>-8.8992577500000558E-3</v>
      </c>
      <c r="S87" s="60">
        <f>+I87/'2021-22'!I87-1</f>
        <v>-4.5237511436717392E-2</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71.205937224288675</v>
      </c>
      <c r="J89" s="82">
        <f>+J74+J82+J34+J6</f>
        <v>53.155927948272542</v>
      </c>
      <c r="K89" s="31">
        <f>IF(I89=0,0,J89/I89)</f>
        <v>0.74650977180229861</v>
      </c>
      <c r="L89" s="31"/>
      <c r="M89" s="6"/>
      <c r="O89" s="32"/>
      <c r="P89" s="33"/>
      <c r="Q89" s="34"/>
      <c r="R89" s="32">
        <f>+I89-'2021-22'!I89</f>
        <v>-1.8212338693691805</v>
      </c>
      <c r="S89" s="33">
        <f>+I89/'2021-22'!I89-1</f>
        <v>-2.4939126657849475E-2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45.502576478476108</v>
      </c>
      <c r="J91" s="105">
        <f t="shared" si="17"/>
        <v>42.454496114843465</v>
      </c>
      <c r="K91" s="106">
        <f>+J91/I91</f>
        <v>0.93301301597560171</v>
      </c>
      <c r="L91" s="5"/>
      <c r="M91" s="6"/>
      <c r="O91" s="74"/>
      <c r="P91" s="52"/>
      <c r="R91" s="59">
        <f>+I91-'2021-22'!I91</f>
        <v>-2.1303746670982164</v>
      </c>
      <c r="S91" s="60">
        <f>+I91/'2021-22'!I91-1</f>
        <v>-4.4724809524974263E-2</v>
      </c>
    </row>
    <row r="92" spans="1:27" x14ac:dyDescent="0.25">
      <c r="A92" s="107" t="s">
        <v>75</v>
      </c>
      <c r="B92" s="108"/>
      <c r="C92" s="109"/>
      <c r="D92" s="109"/>
      <c r="E92" s="110"/>
      <c r="F92" s="110"/>
      <c r="G92" s="110"/>
      <c r="H92" s="111">
        <v>2</v>
      </c>
      <c r="I92" s="112">
        <f t="shared" si="17"/>
        <v>4.0996980170856245</v>
      </c>
      <c r="J92" s="112">
        <f t="shared" si="17"/>
        <v>3.5507271509769809</v>
      </c>
      <c r="K92" s="113">
        <f>+J92/I92</f>
        <v>0.86609480410001183</v>
      </c>
      <c r="L92" s="5"/>
      <c r="M92" s="6"/>
      <c r="O92" s="74"/>
      <c r="P92" s="52"/>
      <c r="R92" s="59">
        <f>+I92-'2021-22'!I92</f>
        <v>0.15302040718289955</v>
      </c>
      <c r="S92" s="60">
        <f>+I92/'2021-22'!I92-1</f>
        <v>3.8771955124723423E-2</v>
      </c>
    </row>
    <row r="93" spans="1:27" x14ac:dyDescent="0.25">
      <c r="A93" s="114" t="s">
        <v>76</v>
      </c>
      <c r="B93" s="110"/>
      <c r="C93" s="110"/>
      <c r="D93" s="110"/>
      <c r="E93" s="110"/>
      <c r="F93" s="110"/>
      <c r="G93" s="110"/>
      <c r="H93" s="115">
        <v>3</v>
      </c>
      <c r="I93" s="112">
        <f t="shared" si="17"/>
        <v>19.593594266049355</v>
      </c>
      <c r="J93" s="112">
        <f t="shared" si="17"/>
        <v>5.4535419831907852</v>
      </c>
      <c r="K93" s="113">
        <f>+J93/I93</f>
        <v>0.27833290355717771</v>
      </c>
      <c r="L93" s="5"/>
      <c r="M93" s="6"/>
      <c r="O93" s="74"/>
      <c r="P93" s="52"/>
      <c r="R93" s="59">
        <f>+I93-'2021-22'!I93</f>
        <v>0.21566752521523114</v>
      </c>
      <c r="S93" s="60">
        <f>+I93/'2021-22'!I93-1</f>
        <v>1.1129545905484539E-2</v>
      </c>
    </row>
    <row r="94" spans="1:27" x14ac:dyDescent="0.25">
      <c r="A94" s="116" t="s">
        <v>77</v>
      </c>
      <c r="B94" s="117"/>
      <c r="C94" s="117"/>
      <c r="D94" s="117"/>
      <c r="E94" s="117"/>
      <c r="F94" s="117"/>
      <c r="G94" s="117"/>
      <c r="H94" s="118">
        <v>4</v>
      </c>
      <c r="I94" s="119">
        <f t="shared" si="17"/>
        <v>1.8615385761382095</v>
      </c>
      <c r="J94" s="119">
        <f t="shared" si="17"/>
        <v>1.5486328127219315</v>
      </c>
      <c r="K94" s="120">
        <f>+J94/I94</f>
        <v>0.83191013743835174</v>
      </c>
      <c r="L94" s="5"/>
      <c r="M94" s="6"/>
      <c r="O94" s="74"/>
      <c r="P94" s="52"/>
      <c r="R94" s="59">
        <f>+I94-'2021-22'!I94</f>
        <v>-5.2516274752434811E-2</v>
      </c>
      <c r="S94" s="60">
        <f>+I94/'2021-22'!I94-1</f>
        <v>-2.7437183802751508E-2</v>
      </c>
    </row>
    <row r="95" spans="1:27" ht="25.5" customHeight="1" x14ac:dyDescent="0.25">
      <c r="A95" s="309" t="s">
        <v>78</v>
      </c>
      <c r="B95" s="310"/>
      <c r="C95" s="310"/>
      <c r="D95" s="310"/>
      <c r="E95" s="310"/>
      <c r="F95" s="310"/>
      <c r="G95" s="310"/>
      <c r="H95" s="310"/>
      <c r="I95" s="310"/>
      <c r="J95" s="310"/>
      <c r="K95" s="310"/>
      <c r="L95" s="310"/>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96"/>
  <sheetViews>
    <sheetView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8.7109375" style="5"/>
  </cols>
  <sheetData>
    <row r="1" spans="1:20" ht="15.75" x14ac:dyDescent="0.25">
      <c r="A1" s="248" t="str">
        <f>"Updated on " &amp; TEXT(Updates!B2,"[$-0809]dd mmm yyyy")</f>
        <v>Updated on 17 May 2024</v>
      </c>
      <c r="B1" s="2"/>
      <c r="C1" s="2"/>
      <c r="D1" s="2"/>
      <c r="E1" s="2"/>
      <c r="F1" s="2"/>
      <c r="G1" s="2"/>
      <c r="H1" s="3"/>
      <c r="I1" s="4"/>
      <c r="J1" s="4"/>
      <c r="K1" s="4"/>
      <c r="L1" s="5"/>
      <c r="M1" s="6"/>
      <c r="R1" s="5"/>
      <c r="S1" s="5"/>
    </row>
    <row r="2" spans="1:20" ht="45" x14ac:dyDescent="0.25">
      <c r="A2" s="8" t="s">
        <v>80</v>
      </c>
      <c r="B2" s="9"/>
      <c r="C2" s="9"/>
      <c r="D2" s="9"/>
      <c r="E2" s="9"/>
      <c r="F2" s="9"/>
      <c r="G2" s="9"/>
      <c r="H2" s="9"/>
      <c r="I2" s="9"/>
      <c r="J2" s="9"/>
      <c r="K2" s="9"/>
      <c r="L2" s="5"/>
      <c r="M2" s="6"/>
      <c r="R2" s="5"/>
      <c r="S2" s="5"/>
    </row>
    <row r="3" spans="1:20" ht="44.25" customHeight="1" x14ac:dyDescent="0.25">
      <c r="A3" s="10" t="s">
        <v>1</v>
      </c>
      <c r="B3" s="311" t="s">
        <v>2</v>
      </c>
      <c r="C3" s="312"/>
      <c r="D3" s="312"/>
      <c r="E3" s="312"/>
      <c r="F3" s="312"/>
      <c r="G3" s="313"/>
      <c r="H3" s="314" t="s">
        <v>3</v>
      </c>
      <c r="I3" s="307" t="s">
        <v>4</v>
      </c>
      <c r="J3" s="308"/>
      <c r="K3" s="11"/>
      <c r="L3" s="12"/>
      <c r="M3" s="13"/>
      <c r="O3" s="307" t="s">
        <v>5</v>
      </c>
      <c r="P3" s="308"/>
      <c r="R3" s="307" t="str">
        <f>+I3</f>
        <v>Million tonnes 
 (crude protein)</v>
      </c>
      <c r="S3" s="308"/>
    </row>
    <row r="4" spans="1:20" ht="50.25" customHeight="1" x14ac:dyDescent="0.25">
      <c r="A4" s="14" t="s">
        <v>6</v>
      </c>
      <c r="B4" s="15" t="s">
        <v>7</v>
      </c>
      <c r="C4" s="15" t="s">
        <v>8</v>
      </c>
      <c r="D4" s="16" t="s">
        <v>9</v>
      </c>
      <c r="E4" s="16" t="s">
        <v>10</v>
      </c>
      <c r="F4" s="16" t="s">
        <v>11</v>
      </c>
      <c r="G4" s="16" t="s">
        <v>12</v>
      </c>
      <c r="H4" s="315"/>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165.88663367198419</v>
      </c>
      <c r="G6" s="29">
        <f>G9+G21+G27</f>
        <v>147.68425740923311</v>
      </c>
      <c r="H6" s="30"/>
      <c r="I6" s="30">
        <f>I9+I21+I27</f>
        <v>16.771549832255943</v>
      </c>
      <c r="J6" s="30">
        <f>J9+J21+J27</f>
        <v>15.135216523316576</v>
      </c>
      <c r="K6" s="31">
        <f>J6/I6</f>
        <v>0.90243398342398373</v>
      </c>
      <c r="L6" s="31">
        <f>+I6/$I$89</f>
        <v>0.22966177630989312</v>
      </c>
      <c r="M6" s="6"/>
      <c r="O6" s="32">
        <f>+F6-'2019-20'!F6</f>
        <v>-1.4929964118599912</v>
      </c>
      <c r="P6" s="33">
        <f>+F6/'2019-20'!F6-1</f>
        <v>-8.9198214329432313E-3</v>
      </c>
      <c r="Q6" s="34"/>
      <c r="R6" s="32">
        <f>+I6-'2020-21'!I6</f>
        <v>-0.27333754549149702</v>
      </c>
      <c r="S6" s="33">
        <f>+I6/'2020-21'!I6-1</f>
        <v>-1.6036336259302453E-2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292.7673529408994</v>
      </c>
      <c r="C9" s="49">
        <f t="shared" ref="C9:J9" si="0">SUM(C11:C19)</f>
        <v>22.272433405999994</v>
      </c>
      <c r="D9" s="49">
        <f t="shared" si="0"/>
        <v>47.866468452000007</v>
      </c>
      <c r="E9" s="49">
        <f t="shared" si="0"/>
        <v>267.17331789489941</v>
      </c>
      <c r="F9" s="49">
        <f t="shared" si="0"/>
        <v>160.9</v>
      </c>
      <c r="G9" s="49">
        <f t="shared" si="0"/>
        <v>143.11960410532359</v>
      </c>
      <c r="H9" s="50"/>
      <c r="I9" s="50">
        <f t="shared" si="0"/>
        <v>15.435999999999998</v>
      </c>
      <c r="J9" s="50">
        <f t="shared" si="0"/>
        <v>13.919693187565189</v>
      </c>
      <c r="K9" s="51">
        <f>J9/I9</f>
        <v>0.9017681515655086</v>
      </c>
      <c r="L9" s="51">
        <f>+I9/$I$89</f>
        <v>0.21137338019301366</v>
      </c>
      <c r="M9" s="6"/>
      <c r="N9" s="52"/>
      <c r="O9" s="53">
        <f>+F9-'2019-20'!F9</f>
        <v>-2.1299999999999955</v>
      </c>
      <c r="P9" s="54">
        <f>+F9/'2019-20'!F9-1</f>
        <v>-1.3065080046617106E-2</v>
      </c>
      <c r="Q9" s="34"/>
      <c r="R9" s="53">
        <f>+I9-'2020-21'!I9</f>
        <v>-0.18200000000000038</v>
      </c>
      <c r="S9" s="54">
        <f>+I9/'2020-21'!I9-1</f>
        <v>-1.1653220642848017E-2</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+'cereal data'!A3</f>
        <v>Common  wheat</v>
      </c>
      <c r="B11" s="56">
        <f>+'cereal data'!L3</f>
        <v>129.009247246</v>
      </c>
      <c r="C11" s="56">
        <f>+'cereal data'!L15</f>
        <v>2.8194182449999996</v>
      </c>
      <c r="D11" s="56">
        <f>+'cereal data'!L27</f>
        <v>29.257450093999996</v>
      </c>
      <c r="E11" s="56">
        <f>+B11+C11-D11</f>
        <v>102.57121539700002</v>
      </c>
      <c r="F11" s="56">
        <f>+'cereal data'!L39</f>
        <v>39.800000000000004</v>
      </c>
      <c r="G11" s="56">
        <f>IF(B11&gt;E11,F11,F11*B11/E11)-C11</f>
        <v>36.980581755000003</v>
      </c>
      <c r="H11" s="57">
        <v>0.11</v>
      </c>
      <c r="I11" s="58">
        <f>F11*H11</f>
        <v>4.3780000000000001</v>
      </c>
      <c r="J11" s="58">
        <f>G11*H11</f>
        <v>4.0678639930500005</v>
      </c>
      <c r="K11" s="26"/>
      <c r="L11" s="26"/>
      <c r="M11" s="6">
        <f>+IF(H11&lt;15%,1,IF(H11&lt;30%,2,IF(H11&lt;50%,3,4)))</f>
        <v>1</v>
      </c>
      <c r="N11" s="52"/>
      <c r="O11" s="59">
        <f>+F11-'2019-20'!F11</f>
        <v>-0.69999999999999574</v>
      </c>
      <c r="P11" s="60">
        <f>+F11/'2019-20'!F11-1</f>
        <v>-1.7283950617283828E-2</v>
      </c>
      <c r="Q11" s="34"/>
      <c r="R11" s="59">
        <f>+I11-'2020-21'!I11</f>
        <v>0.17600000000000016</v>
      </c>
      <c r="S11" s="60">
        <f>+I11/'2020-21'!I11-1</f>
        <v>4.1884816753926746E-2</v>
      </c>
      <c r="T11" s="35"/>
    </row>
    <row r="12" spans="1:20" ht="15" customHeight="1" outlineLevel="1" x14ac:dyDescent="0.25">
      <c r="A12" s="55" t="str">
        <f>+'cereal data'!A4</f>
        <v>Barley</v>
      </c>
      <c r="B12" s="56">
        <f>+'cereal data'!L4</f>
        <v>51.44259931500001</v>
      </c>
      <c r="C12" s="56">
        <f>+'cereal data'!L16</f>
        <v>1.066059812</v>
      </c>
      <c r="D12" s="56">
        <f>+'cereal data'!L28</f>
        <v>10.454854660000002</v>
      </c>
      <c r="E12" s="56">
        <f t="shared" ref="E12:E19" si="1">+B12+C12-D12</f>
        <v>42.053804467000006</v>
      </c>
      <c r="F12" s="56">
        <f>+'cereal data'!L40</f>
        <v>33</v>
      </c>
      <c r="G12" s="56">
        <f>IF(B12&gt;E12,F12,F12*B12/E12)</f>
        <v>33</v>
      </c>
      <c r="H12" s="57">
        <v>0.1</v>
      </c>
      <c r="I12" s="58">
        <f t="shared" ref="I12:I19" si="2">F12*H12</f>
        <v>3.3000000000000003</v>
      </c>
      <c r="J12" s="58">
        <f t="shared" ref="J12:J19" si="3">G12*H12</f>
        <v>3.3000000000000003</v>
      </c>
      <c r="K12" s="26"/>
      <c r="L12" s="26"/>
      <c r="M12" s="6">
        <f t="shared" ref="M12:M19" si="4">+IF(H12&lt;15%,1,IF(H12&lt;30%,2,IF(H12&lt;50%,3,4)))</f>
        <v>1</v>
      </c>
      <c r="N12" s="52"/>
      <c r="O12" s="59">
        <f>+F12-'2019-20'!F12</f>
        <v>-1.5</v>
      </c>
      <c r="P12" s="60">
        <f>+F12/'2019-20'!F12-1</f>
        <v>-4.3478260869565188E-2</v>
      </c>
      <c r="Q12" s="34"/>
      <c r="R12" s="59">
        <f>+I12-'2020-21'!I12</f>
        <v>-0.26000000000000023</v>
      </c>
      <c r="S12" s="60">
        <f>+I12/'2020-21'!I12-1</f>
        <v>-7.3033707865168607E-2</v>
      </c>
      <c r="T12" s="35"/>
    </row>
    <row r="13" spans="1:20" ht="15" customHeight="1" outlineLevel="1" x14ac:dyDescent="0.25">
      <c r="A13" s="55" t="str">
        <f>+'cereal data'!A5</f>
        <v>Durum</v>
      </c>
      <c r="B13" s="56">
        <f>+'cereal data'!L5</f>
        <v>8.0789607550000007</v>
      </c>
      <c r="C13" s="56">
        <f>+'cereal data'!L17</f>
        <v>1.3643905520000001</v>
      </c>
      <c r="D13" s="56">
        <f>+'cereal data'!L29</f>
        <v>1.1511800090000002</v>
      </c>
      <c r="E13" s="56">
        <f t="shared" si="1"/>
        <v>8.2921712979999995</v>
      </c>
      <c r="F13" s="56">
        <f>+'cereal data'!L41</f>
        <v>0.5</v>
      </c>
      <c r="G13" s="56">
        <f>IF(B13&gt;E13,F13,F13*B13/E13)</f>
        <v>0.48714386525930647</v>
      </c>
      <c r="H13" s="57">
        <v>0.12</v>
      </c>
      <c r="I13" s="58">
        <f t="shared" si="2"/>
        <v>0.06</v>
      </c>
      <c r="J13" s="58">
        <f t="shared" si="3"/>
        <v>5.8457263831116775E-2</v>
      </c>
      <c r="K13" s="26"/>
      <c r="L13" s="26"/>
      <c r="M13" s="6">
        <f t="shared" si="4"/>
        <v>1</v>
      </c>
      <c r="N13" s="52"/>
      <c r="O13" s="59">
        <f>+F13-'2019-20'!F13</f>
        <v>9.9999999999999978E-2</v>
      </c>
      <c r="P13" s="60">
        <f>+F13/'2019-20'!F13-1</f>
        <v>0.25</v>
      </c>
      <c r="Q13" s="34"/>
      <c r="R13" s="59">
        <f>+I13-'2020-21'!I13</f>
        <v>1.1999999999999997E-2</v>
      </c>
      <c r="S13" s="60">
        <f>+I13/'2020-21'!I13-1</f>
        <v>0.25</v>
      </c>
      <c r="T13" s="35"/>
    </row>
    <row r="14" spans="1:20" ht="15" customHeight="1" outlineLevel="1" x14ac:dyDescent="0.25">
      <c r="A14" s="55" t="str">
        <f>+'cereal data'!A6</f>
        <v>Maize</v>
      </c>
      <c r="B14" s="56">
        <f>+'cereal data'!L6</f>
        <v>73.193211935999997</v>
      </c>
      <c r="C14" s="56">
        <f>+'cereal data'!L18</f>
        <v>16.283899900999998</v>
      </c>
      <c r="D14" s="56">
        <f>+'cereal data'!L30</f>
        <v>6.5625670080000003</v>
      </c>
      <c r="E14" s="56">
        <f t="shared" si="1"/>
        <v>82.914544828999993</v>
      </c>
      <c r="F14" s="56">
        <f>+'cereal data'!L42</f>
        <v>64.599999999999994</v>
      </c>
      <c r="G14" s="56">
        <f>F14-C14*0.9</f>
        <v>49.944490089099993</v>
      </c>
      <c r="H14" s="57">
        <v>0.08</v>
      </c>
      <c r="I14" s="58">
        <f t="shared" si="2"/>
        <v>5.1679999999999993</v>
      </c>
      <c r="J14" s="58">
        <f t="shared" si="3"/>
        <v>3.9955592071279997</v>
      </c>
      <c r="K14" s="26"/>
      <c r="L14" s="26"/>
      <c r="M14" s="6">
        <f t="shared" si="4"/>
        <v>1</v>
      </c>
      <c r="N14" s="52"/>
      <c r="O14" s="59">
        <f>+F14-'2019-20'!F14</f>
        <v>-3.5</v>
      </c>
      <c r="P14" s="60">
        <f>+F14/'2019-20'!F14-1</f>
        <v>-5.1395007342143861E-2</v>
      </c>
      <c r="Q14" s="34"/>
      <c r="R14" s="59">
        <f>+I14-'2020-21'!I14</f>
        <v>8.799999999999919E-2</v>
      </c>
      <c r="S14" s="60">
        <f>+I14/'2020-21'!I14-1</f>
        <v>1.7322834645669083E-2</v>
      </c>
      <c r="T14" s="35"/>
    </row>
    <row r="15" spans="1:20" ht="15" customHeight="1" outlineLevel="1" x14ac:dyDescent="0.25">
      <c r="A15" s="55" t="str">
        <f>+'cereal data'!A7</f>
        <v>Rye</v>
      </c>
      <c r="B15" s="56">
        <f>+'cereal data'!L7</f>
        <v>7.7733836081265659</v>
      </c>
      <c r="C15" s="56">
        <f>+'cereal data'!L19</f>
        <v>0.25880135399999998</v>
      </c>
      <c r="D15" s="56">
        <f>+'cereal data'!L31</f>
        <v>0.17477820299999999</v>
      </c>
      <c r="E15" s="56">
        <f t="shared" si="1"/>
        <v>7.8574067591265662</v>
      </c>
      <c r="F15" s="56">
        <f>+'cereal data'!L43</f>
        <v>2.6</v>
      </c>
      <c r="G15" s="56">
        <f>IF(B15&gt;E15,F15,F15*B15/(B15+C15-D15))</f>
        <v>2.5721969093242816</v>
      </c>
      <c r="H15" s="57">
        <v>0.11</v>
      </c>
      <c r="I15" s="58">
        <f t="shared" si="2"/>
        <v>0.28600000000000003</v>
      </c>
      <c r="J15" s="58">
        <f t="shared" si="3"/>
        <v>0.28294166002567095</v>
      </c>
      <c r="K15" s="26"/>
      <c r="L15" s="26"/>
      <c r="M15" s="6">
        <f t="shared" si="4"/>
        <v>1</v>
      </c>
      <c r="N15" s="52"/>
      <c r="O15" s="59">
        <f>+F15-'2019-20'!F15</f>
        <v>2.0000000000000018E-2</v>
      </c>
      <c r="P15" s="60">
        <f>+F15/'2019-20'!F15-1</f>
        <v>7.7519379844961378E-3</v>
      </c>
      <c r="Q15" s="34"/>
      <c r="R15" s="59">
        <f>+I15-'2020-21'!I15</f>
        <v>-0.13199999999999995</v>
      </c>
      <c r="S15" s="60">
        <f>+I15/'2020-21'!I15-1</f>
        <v>-0.3157894736842104</v>
      </c>
      <c r="T15" s="35"/>
    </row>
    <row r="16" spans="1:20" ht="15" customHeight="1" outlineLevel="1" x14ac:dyDescent="0.25">
      <c r="A16" s="55" t="str">
        <f>+'cereal data'!A8</f>
        <v>Sorghum</v>
      </c>
      <c r="B16" s="56">
        <f>+'cereal data'!L8</f>
        <v>0.77384149999999985</v>
      </c>
      <c r="C16" s="56">
        <f>+'cereal data'!L20</f>
        <v>0.15922182700000001</v>
      </c>
      <c r="D16" s="56">
        <f>+'cereal data'!L32</f>
        <v>1.5403370999999999E-2</v>
      </c>
      <c r="E16" s="56">
        <f t="shared" si="1"/>
        <v>0.91765995599999983</v>
      </c>
      <c r="F16" s="56">
        <f>+'cereal data'!L44</f>
        <v>0.9</v>
      </c>
      <c r="G16" s="56">
        <f>IF(B16&gt;E16,F16,F16*B16/(B16+C16-D16))</f>
        <v>0.7589492659522783</v>
      </c>
      <c r="H16" s="57">
        <v>0.11</v>
      </c>
      <c r="I16" s="58">
        <f t="shared" si="2"/>
        <v>9.9000000000000005E-2</v>
      </c>
      <c r="J16" s="58">
        <f t="shared" si="3"/>
        <v>8.3484419254750614E-2</v>
      </c>
      <c r="K16" s="26"/>
      <c r="L16" s="26"/>
      <c r="M16" s="6">
        <f t="shared" si="4"/>
        <v>1</v>
      </c>
      <c r="N16" s="52"/>
      <c r="O16" s="59">
        <f>+F16-'2019-20'!F16</f>
        <v>0.45000000000000007</v>
      </c>
      <c r="P16" s="60">
        <f>+F16/'2019-20'!F16-1</f>
        <v>1.0000000000000004</v>
      </c>
      <c r="Q16" s="34"/>
      <c r="R16" s="59">
        <f>+I16-'2020-21'!I16</f>
        <v>-5.4999999999999993E-2</v>
      </c>
      <c r="S16" s="60">
        <f>+I16/'2020-21'!I16-1</f>
        <v>-0.3571428571428571</v>
      </c>
      <c r="T16" s="35"/>
    </row>
    <row r="17" spans="1:27" ht="15" customHeight="1" outlineLevel="1" x14ac:dyDescent="0.25">
      <c r="A17" s="55" t="str">
        <f>+'cereal data'!A9</f>
        <v>Oats</v>
      </c>
      <c r="B17" s="56">
        <f>+'cereal data'!L9</f>
        <v>7.3988870200000001</v>
      </c>
      <c r="C17" s="56">
        <f>+'cereal data'!L21</f>
        <v>0.154933717</v>
      </c>
      <c r="D17" s="56">
        <f>+'cereal data'!L33</f>
        <v>0.22666637900000003</v>
      </c>
      <c r="E17" s="56">
        <f t="shared" si="1"/>
        <v>7.3271543579999996</v>
      </c>
      <c r="F17" s="56">
        <f>+'cereal data'!L45</f>
        <v>5.7</v>
      </c>
      <c r="G17" s="56">
        <f>IF(B17&gt;E17,F17,F17*B17/(B17+C17-D17))</f>
        <v>5.7</v>
      </c>
      <c r="H17" s="57">
        <v>0.11</v>
      </c>
      <c r="I17" s="58">
        <f t="shared" si="2"/>
        <v>0.627</v>
      </c>
      <c r="J17" s="58">
        <f t="shared" si="3"/>
        <v>0.627</v>
      </c>
      <c r="K17" s="26"/>
      <c r="L17" s="26"/>
      <c r="M17" s="6">
        <f t="shared" si="4"/>
        <v>1</v>
      </c>
      <c r="N17" s="52"/>
      <c r="O17" s="59">
        <f>+F17-'2019-20'!F17</f>
        <v>0.60000000000000053</v>
      </c>
      <c r="P17" s="60">
        <f>+F17/'2019-20'!F17-1</f>
        <v>0.11764705882352944</v>
      </c>
      <c r="Q17" s="34"/>
      <c r="R17" s="59">
        <f>+I17-'2020-21'!I17</f>
        <v>-1.100000000000001E-2</v>
      </c>
      <c r="S17" s="60">
        <f>+I17/'2020-21'!I17-1</f>
        <v>-1.7241379310344862E-2</v>
      </c>
      <c r="T17" s="35"/>
    </row>
    <row r="18" spans="1:27" ht="15" customHeight="1" outlineLevel="1" x14ac:dyDescent="0.25">
      <c r="A18" s="55" t="str">
        <f>+'cereal data'!A10</f>
        <v>Triticale</v>
      </c>
      <c r="B18" s="56">
        <f>+'cereal data'!L10</f>
        <v>11.441833199999994</v>
      </c>
      <c r="C18" s="56">
        <f>+'cereal data'!L22</f>
        <v>3.0284470000000001E-3</v>
      </c>
      <c r="D18" s="56">
        <f>+'cereal data'!L34</f>
        <v>3.3162069999999998E-3</v>
      </c>
      <c r="E18" s="56">
        <f t="shared" si="1"/>
        <v>11.441545439999995</v>
      </c>
      <c r="F18" s="56">
        <f>+'cereal data'!L46</f>
        <v>10.5</v>
      </c>
      <c r="G18" s="56">
        <f>IF(B18&gt;E18,F18,F18*B18/(B18+C18-D18))</f>
        <v>10.5</v>
      </c>
      <c r="H18" s="57">
        <v>0.11</v>
      </c>
      <c r="I18" s="58">
        <f t="shared" si="2"/>
        <v>1.155</v>
      </c>
      <c r="J18" s="58">
        <f t="shared" si="3"/>
        <v>1.155</v>
      </c>
      <c r="K18" s="26"/>
      <c r="L18" s="26"/>
      <c r="M18" s="6">
        <f t="shared" si="4"/>
        <v>1</v>
      </c>
      <c r="N18" s="52"/>
      <c r="O18" s="59">
        <f>+F18-'2019-20'!F18</f>
        <v>2.4000000000000004</v>
      </c>
      <c r="P18" s="60">
        <f>+F18/'2019-20'!F18-1</f>
        <v>0.29629629629629628</v>
      </c>
      <c r="Q18" s="34"/>
      <c r="R18" s="59">
        <f>+I18-'2020-21'!I18</f>
        <v>-2.1999999999999797E-2</v>
      </c>
      <c r="S18" s="60">
        <f>+I18/'2020-21'!I18-1</f>
        <v>-1.8691588785046509E-2</v>
      </c>
      <c r="T18" s="35"/>
    </row>
    <row r="19" spans="1:27" ht="15" customHeight="1" outlineLevel="1" x14ac:dyDescent="0.25">
      <c r="A19" s="55" t="str">
        <f>+'cereal data'!A11</f>
        <v>Others</v>
      </c>
      <c r="B19" s="56">
        <f>+'cereal data'!L11</f>
        <v>3.655388360772803</v>
      </c>
      <c r="C19" s="56">
        <f>+'cereal data'!L23</f>
        <v>0.16267955100000001</v>
      </c>
      <c r="D19" s="56">
        <f>+'cereal data'!L35</f>
        <v>2.0252521000000006E-2</v>
      </c>
      <c r="E19" s="56">
        <f t="shared" si="1"/>
        <v>3.7978153907728029</v>
      </c>
      <c r="F19" s="56">
        <f>+'cereal data'!L47</f>
        <v>3.3</v>
      </c>
      <c r="G19" s="56">
        <f>IF(B19&gt;E19,F19,F19*B19/(B19+C19-D19))</f>
        <v>3.176242220687731</v>
      </c>
      <c r="H19" s="57">
        <v>0.11</v>
      </c>
      <c r="I19" s="58">
        <f t="shared" si="2"/>
        <v>0.36299999999999999</v>
      </c>
      <c r="J19" s="58">
        <f t="shared" si="3"/>
        <v>0.34938664427565042</v>
      </c>
      <c r="K19" s="26"/>
      <c r="L19" s="26"/>
      <c r="M19" s="6">
        <f t="shared" si="4"/>
        <v>1</v>
      </c>
      <c r="N19" s="52"/>
      <c r="O19" s="59">
        <f>+F19-'2019-20'!F19</f>
        <v>0</v>
      </c>
      <c r="P19" s="60">
        <f>+F19/'2019-20'!F19-1</f>
        <v>0</v>
      </c>
      <c r="Q19" s="34"/>
      <c r="R19" s="59">
        <f>+I19-'2020-21'!I19</f>
        <v>2.1999999999999964E-2</v>
      </c>
      <c r="S19" s="60">
        <f>+I19/'2020-21'!I19-1</f>
        <v>6.4516129032258007E-2</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30.085819999999998</v>
      </c>
      <c r="C21" s="49">
        <f t="shared" si="5"/>
        <v>21.388054026000002</v>
      </c>
      <c r="D21" s="49">
        <f t="shared" si="5"/>
        <v>1.1247411889999999</v>
      </c>
      <c r="E21" s="49">
        <f t="shared" si="5"/>
        <v>50.349132836999999</v>
      </c>
      <c r="F21" s="49">
        <f t="shared" si="5"/>
        <v>1.5780181</v>
      </c>
      <c r="G21" s="49">
        <f t="shared" si="5"/>
        <v>1.5780181</v>
      </c>
      <c r="H21" s="50"/>
      <c r="I21" s="50">
        <f>SUM(I23:I25)</f>
        <v>0.45879257887000002</v>
      </c>
      <c r="J21" s="50">
        <f>SUM(J23:J25)</f>
        <v>0.45879257887000002</v>
      </c>
      <c r="K21" s="51">
        <f>J21/I21</f>
        <v>1</v>
      </c>
      <c r="L21" s="51">
        <f>+I21/$I$89</f>
        <v>6.2824914617272435E-3</v>
      </c>
      <c r="M21" s="6"/>
      <c r="N21" s="52"/>
      <c r="O21" s="53">
        <f>+F21-'2019-20'!F21</f>
        <v>1.9338899999999937E-2</v>
      </c>
      <c r="P21" s="54">
        <f>+F21/'2019-20'!F21-1</f>
        <v>1.2407235562006624E-2</v>
      </c>
      <c r="Q21" s="34"/>
      <c r="R21" s="53">
        <f>+I21-'2020-21'!I21</f>
        <v>4.7612177500000463E-3</v>
      </c>
      <c r="S21" s="54">
        <f>+I21/'2020-21'!I21-1</f>
        <v>1.0486539384096938E-2</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+'oilseed data'!AA4</f>
        <v>2.6488799999999997</v>
      </c>
      <c r="C23" s="56">
        <f>+'oilseed data'!AA12</f>
        <v>14.702465913000003</v>
      </c>
      <c r="D23" s="56">
        <f>+'oilseed data'!AA16</f>
        <v>0.26998698999999998</v>
      </c>
      <c r="E23" s="56">
        <f>+B23+C23-D23</f>
        <v>17.081358923000003</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+I23-'2020-21'!I23</f>
        <v>0</v>
      </c>
      <c r="S23" s="60">
        <f>+I23/'2020-21'!I23-1</f>
        <v>0</v>
      </c>
      <c r="T23" s="35"/>
    </row>
    <row r="24" spans="1:27" ht="15" customHeight="1" outlineLevel="1" x14ac:dyDescent="0.25">
      <c r="A24" s="55" t="s">
        <v>23</v>
      </c>
      <c r="B24" s="56">
        <f>+'oilseed data'!AA5</f>
        <v>17.07207</v>
      </c>
      <c r="C24" s="56">
        <f>+'oilseed data'!AA13</f>
        <v>5.5368625890000001</v>
      </c>
      <c r="D24" s="56">
        <f>+'oilseed data'!AA17</f>
        <v>0.45164888799999997</v>
      </c>
      <c r="E24" s="56">
        <f>+B24+C24-D24</f>
        <v>22.157283700999997</v>
      </c>
      <c r="F24" s="56">
        <f>+B24*1%</f>
        <v>0.1707207</v>
      </c>
      <c r="G24" s="56">
        <f>F24</f>
        <v>0.1707207</v>
      </c>
      <c r="H24" s="62">
        <f>H47*0.57</f>
        <v>0.18809999999999999</v>
      </c>
      <c r="I24" s="58">
        <f>F24*H24</f>
        <v>3.2112563669999997E-2</v>
      </c>
      <c r="J24" s="58">
        <f>G24*H24</f>
        <v>3.2112563669999997E-2</v>
      </c>
      <c r="K24" s="26"/>
      <c r="L24" s="26"/>
      <c r="M24" s="6">
        <f>+IF(H24&lt;15%,1,IF(H24&lt;30%,2,IF(H24&lt;50%,3,4)))</f>
        <v>2</v>
      </c>
      <c r="N24" s="52"/>
      <c r="O24" s="59">
        <f>+F24-'2019-20'!F24</f>
        <v>1.6924699999999987E-2</v>
      </c>
      <c r="P24" s="60">
        <f>+F24/'2019-20'!F24-1</f>
        <v>0.11004642513459384</v>
      </c>
      <c r="Q24" s="34"/>
      <c r="R24" s="59">
        <f>+I24-'2020-21'!I24</f>
        <v>7.2484334999999706E-4</v>
      </c>
      <c r="S24" s="60">
        <f>+I24/'2020-21'!I24-1</f>
        <v>2.3093214244620741E-2</v>
      </c>
      <c r="T24" s="35"/>
    </row>
    <row r="25" spans="1:27" ht="15" customHeight="1" outlineLevel="1" x14ac:dyDescent="0.25">
      <c r="A25" s="55" t="s">
        <v>24</v>
      </c>
      <c r="B25" s="56">
        <f>+'oilseed data'!AA6</f>
        <v>10.36487</v>
      </c>
      <c r="C25" s="56">
        <f>+'oilseed data'!AA14</f>
        <v>1.1487255240000001</v>
      </c>
      <c r="D25" s="56">
        <f>+'oilseed data'!AA18</f>
        <v>0.40310531099999997</v>
      </c>
      <c r="E25" s="56">
        <f>+B25+C25-D25</f>
        <v>11.110490213</v>
      </c>
      <c r="F25" s="56">
        <f>+B25*2%</f>
        <v>0.20729739999999999</v>
      </c>
      <c r="G25" s="56">
        <f>F25</f>
        <v>0.20729739999999999</v>
      </c>
      <c r="H25" s="57">
        <v>0.14799999999999999</v>
      </c>
      <c r="I25" s="58">
        <f>F25*H25</f>
        <v>3.0680015199999997E-2</v>
      </c>
      <c r="J25" s="58">
        <f>G25*H25</f>
        <v>3.0680015199999997E-2</v>
      </c>
      <c r="K25" s="26"/>
      <c r="L25" s="26"/>
      <c r="M25" s="6">
        <f>+IF(H25&lt;15%,1,IF(H25&lt;30%,2,IF(H25&lt;50%,3,4)))</f>
        <v>1</v>
      </c>
      <c r="N25" s="52"/>
      <c r="O25" s="59">
        <f>+F25-'2019-20'!F25</f>
        <v>2.4142000000000052E-3</v>
      </c>
      <c r="P25" s="60">
        <f>+F25/'2019-20'!F25-1</f>
        <v>1.1783298972292577E-2</v>
      </c>
      <c r="Q25" s="34"/>
      <c r="R25" s="59">
        <f>+I25-'2020-21'!I25</f>
        <v>4.0363743999999938E-3</v>
      </c>
      <c r="S25" s="60">
        <f>+I25/'2020-21'!I25-1</f>
        <v>0.15149485125921647</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4.0274099999999997</v>
      </c>
      <c r="C27" s="49">
        <f t="shared" ref="C27:G27" si="6">SUM(C29:C32)</f>
        <v>1.3314464099999999</v>
      </c>
      <c r="D27" s="49">
        <f t="shared" si="6"/>
        <v>0.49223190299999997</v>
      </c>
      <c r="E27" s="49">
        <f t="shared" si="6"/>
        <v>4.8666245069999992</v>
      </c>
      <c r="F27" s="49">
        <f t="shared" si="6"/>
        <v>3.4086155719841749</v>
      </c>
      <c r="G27" s="49">
        <f t="shared" si="6"/>
        <v>2.9866352039095094</v>
      </c>
      <c r="H27" s="50"/>
      <c r="I27" s="50">
        <f>SUM(I29:I32)</f>
        <v>0.87675725338594357</v>
      </c>
      <c r="J27" s="50">
        <f>SUM(J29:J32)</f>
        <v>0.7567307568813868</v>
      </c>
      <c r="K27" s="51">
        <f>J27/I27</f>
        <v>0.86310179238206797</v>
      </c>
      <c r="L27" s="51">
        <f>+I27/$I$89</f>
        <v>1.2005904655152208E-2</v>
      </c>
      <c r="M27" s="6"/>
      <c r="N27" s="52"/>
      <c r="O27" s="53">
        <f>+F27-'2019-20'!F27</f>
        <v>0.61766468814000008</v>
      </c>
      <c r="P27" s="54">
        <f>+F27/'2019-20'!F27-1</f>
        <v>0.22130976640092159</v>
      </c>
      <c r="Q27" s="34"/>
      <c r="R27" s="53">
        <f>+I27-'2020-21'!I27</f>
        <v>-9.6098763241500129E-2</v>
      </c>
      <c r="S27" s="54">
        <f>+I27/'2020-21'!I27-1</f>
        <v>-9.8780047200243914E-2</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'protein crop data'!L4</f>
        <v>1.8373599999999999</v>
      </c>
      <c r="C29" s="56">
        <f>'protein crop data'!L20</f>
        <v>0.55204256899999993</v>
      </c>
      <c r="D29" s="56">
        <f>'protein crop data'!L28</f>
        <v>0.21498809599999996</v>
      </c>
      <c r="E29" s="56">
        <f>'protein crop data'!L12</f>
        <v>2.1744144729999997</v>
      </c>
      <c r="F29" s="56">
        <f>'protein crop data'!L36</f>
        <v>1.4278695120999998</v>
      </c>
      <c r="G29" s="56">
        <f>IF(B29&gt;E29,F29,F29*B29/E29)</f>
        <v>1.2065364535273935</v>
      </c>
      <c r="H29" s="63">
        <v>0.22500000000000001</v>
      </c>
      <c r="I29" s="58">
        <f>F29*H29</f>
        <v>0.32127064022249996</v>
      </c>
      <c r="J29" s="58">
        <f>G29*H29</f>
        <v>0.27147070204366353</v>
      </c>
      <c r="K29" s="26"/>
      <c r="L29" s="26"/>
      <c r="M29" s="6">
        <f>+IF(H29&lt;15%,1,IF(H29&lt;30%,2,IF(H29&lt;50%,3,4)))</f>
        <v>2</v>
      </c>
      <c r="N29" s="52"/>
      <c r="O29" s="59">
        <f>+F29-'2019-20'!F29</f>
        <v>3.2790790899999811E-2</v>
      </c>
      <c r="P29" s="60">
        <f>+F29/'2019-20'!F29-1</f>
        <v>2.350461690921235E-2</v>
      </c>
      <c r="Q29" s="34"/>
      <c r="R29" s="59">
        <f>+I29-'2020-21'!I29</f>
        <v>-6.7979359777500026E-2</v>
      </c>
      <c r="S29" s="60">
        <f>+I29/'2020-21'!I29-1</f>
        <v>-0.17464190052023132</v>
      </c>
      <c r="T29" s="35"/>
    </row>
    <row r="30" spans="1:27" ht="15" customHeight="1" outlineLevel="1" x14ac:dyDescent="0.25">
      <c r="A30" s="55" t="s">
        <v>27</v>
      </c>
      <c r="B30" s="56">
        <f>'protein crop data'!L5</f>
        <v>1.1264399999999999</v>
      </c>
      <c r="C30" s="56">
        <f>'protein crop data'!L21</f>
        <v>0.145449044</v>
      </c>
      <c r="D30" s="56">
        <f>'protein crop data'!L29</f>
        <v>0.242927738</v>
      </c>
      <c r="E30" s="56">
        <f>'protein crop data'!L13</f>
        <v>1.0289613059999998</v>
      </c>
      <c r="F30" s="56">
        <f>'protein crop data'!L37</f>
        <v>0.83944676903999993</v>
      </c>
      <c r="G30" s="56">
        <f>IF(B30&gt;E30,F30,F30*B30/E30)</f>
        <v>0.83944676903999993</v>
      </c>
      <c r="H30" s="63">
        <v>0.26</v>
      </c>
      <c r="I30" s="58">
        <f>F30*H30</f>
        <v>0.21825615995039999</v>
      </c>
      <c r="J30" s="58">
        <f>G30*H30</f>
        <v>0.21825615995039999</v>
      </c>
      <c r="K30" s="26"/>
      <c r="L30" s="26"/>
      <c r="M30" s="6">
        <f>+IF(H30&lt;15%,1,IF(H30&lt;30%,2,IF(H30&lt;50%,3,4)))</f>
        <v>2</v>
      </c>
      <c r="N30" s="52"/>
      <c r="O30" s="59">
        <f>+F30-'2019-20'!F30</f>
        <v>8.2816120199999954E-2</v>
      </c>
      <c r="P30" s="60">
        <f>+F30/'2019-20'!F30-1</f>
        <v>0.10945382707793616</v>
      </c>
      <c r="Q30" s="34"/>
      <c r="R30" s="59">
        <f>+I30-'2020-21'!I30</f>
        <v>-1.1002832412000035E-2</v>
      </c>
      <c r="S30" s="60">
        <f>+I30/'2020-21'!I30-1</f>
        <v>-4.7993024389670902E-2</v>
      </c>
      <c r="T30" s="35"/>
    </row>
    <row r="31" spans="1:27" ht="15" customHeight="1" outlineLevel="1" x14ac:dyDescent="0.25">
      <c r="A31" s="55" t="s">
        <v>28</v>
      </c>
      <c r="B31" s="56">
        <f>'protein crop data'!L6</f>
        <v>0.32145999999999997</v>
      </c>
      <c r="C31" s="56">
        <f>'protein crop data'!L22</f>
        <v>0.202839298</v>
      </c>
      <c r="D31" s="56">
        <f>'protein crop data'!L30</f>
        <v>2.6938E-4</v>
      </c>
      <c r="E31" s="56">
        <f>'protein crop data'!L14</f>
        <v>0.52402991800000009</v>
      </c>
      <c r="F31" s="56">
        <f>'protein crop data'!L39</f>
        <v>0.51905630502</v>
      </c>
      <c r="G31" s="56">
        <f>IF(B31&gt;E31,F31,F31*B31/E31)</f>
        <v>0.31840899551794133</v>
      </c>
      <c r="H31" s="61">
        <v>0.35</v>
      </c>
      <c r="I31" s="58">
        <f>F31*H31</f>
        <v>0.18166970675699998</v>
      </c>
      <c r="J31" s="58">
        <f>G31*H31</f>
        <v>0.11144314843127946</v>
      </c>
      <c r="K31" s="26"/>
      <c r="L31" s="26"/>
      <c r="M31" s="6">
        <f>+IF(H31&lt;15%,1,IF(H31&lt;30%,2,IF(H31&lt;50%,3,4)))</f>
        <v>3</v>
      </c>
      <c r="N31" s="52"/>
      <c r="O31" s="59">
        <f>+F31-'2019-20'!F31</f>
        <v>0.13938566004000003</v>
      </c>
      <c r="P31" s="60">
        <f>+F31/'2019-20'!F31-1</f>
        <v>0.36712256236544838</v>
      </c>
      <c r="Q31" s="34"/>
      <c r="R31" s="59">
        <f>+I31-'2020-21'!I31</f>
        <v>-6.5434030200001159E-4</v>
      </c>
      <c r="S31" s="60">
        <f>+I31/'2020-21'!I31-1</f>
        <v>-3.588886450004436E-3</v>
      </c>
      <c r="T31" s="64"/>
      <c r="U31" s="52"/>
      <c r="V31" s="52"/>
      <c r="W31" s="52"/>
      <c r="X31" s="52"/>
      <c r="Y31" s="52"/>
      <c r="Z31" s="52"/>
      <c r="AA31" s="52"/>
    </row>
    <row r="32" spans="1:27" ht="15" customHeight="1" outlineLevel="1" x14ac:dyDescent="0.25">
      <c r="A32" s="55" t="s">
        <v>29</v>
      </c>
      <c r="B32" s="56">
        <f>'protein crop data'!L9</f>
        <v>0.74214999999999987</v>
      </c>
      <c r="C32" s="56">
        <f>'protein crop data'!L25</f>
        <v>0.43111549900000001</v>
      </c>
      <c r="D32" s="56">
        <f>'protein crop data'!L33</f>
        <v>3.4046688999999998E-2</v>
      </c>
      <c r="E32" s="56">
        <f>'protein crop data'!L17</f>
        <v>1.1392188099999998</v>
      </c>
      <c r="F32" s="56">
        <f>'protein crop data'!L41</f>
        <v>0.62224298582417492</v>
      </c>
      <c r="G32" s="56">
        <f>+(MIN(F32,B32-D32))</f>
        <v>0.62224298582417492</v>
      </c>
      <c r="H32" s="63">
        <v>0.25</v>
      </c>
      <c r="I32" s="58">
        <f>F32*H32</f>
        <v>0.15556074645604373</v>
      </c>
      <c r="J32" s="58">
        <f>G32*H32</f>
        <v>0.15556074645604373</v>
      </c>
      <c r="K32" s="26"/>
      <c r="L32" s="26"/>
      <c r="M32" s="6"/>
      <c r="N32" s="52"/>
      <c r="O32" s="59">
        <f>+F32-'2019-20'!F32</f>
        <v>0.36267211699999985</v>
      </c>
      <c r="P32" s="60">
        <f>+F32/'2019-20'!F32-1</f>
        <v>1.3971988406975755</v>
      </c>
      <c r="Q32" s="34"/>
      <c r="R32" s="59">
        <f>+I32-'2020-21'!I32</f>
        <v>-1.6462230750000029E-2</v>
      </c>
      <c r="S32" s="60">
        <f>+I32/'2020-21'!I32-1</f>
        <v>-9.5697859770686788E-2</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78.270445435807659</v>
      </c>
      <c r="G34" s="29">
        <f>+G36+G63</f>
        <v>41.822349121298735</v>
      </c>
      <c r="H34" s="30"/>
      <c r="I34" s="30">
        <f>+I36+I63</f>
        <v>23.685836188728189</v>
      </c>
      <c r="J34" s="30">
        <f>+J36+J63</f>
        <v>8.8981814260066905</v>
      </c>
      <c r="K34" s="31">
        <f>IF(I34=0,0,J34/I34)</f>
        <v>0.3756752075420175</v>
      </c>
      <c r="L34" s="31">
        <f>+I34/$I$89</f>
        <v>0.32434278685601747</v>
      </c>
      <c r="M34" s="6"/>
      <c r="N34" s="52"/>
      <c r="O34" s="32">
        <f>+F34-'2019-20'!F34</f>
        <v>-0.20853850150714948</v>
      </c>
      <c r="P34" s="33">
        <f>+F34/'2019-20'!F34-1</f>
        <v>-2.6572528216435298E-3</v>
      </c>
      <c r="Q34" s="34"/>
      <c r="R34" s="32">
        <f>+I34-'2020-21'!I34</f>
        <v>0.24544319890933508</v>
      </c>
      <c r="S34" s="33">
        <f>+I34/'2020-21'!I34-1</f>
        <v>1.0470950679706714E-2</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29.559945734127098</v>
      </c>
      <c r="C36" s="49">
        <f t="shared" si="7"/>
        <v>20.954596210000002</v>
      </c>
      <c r="D36" s="49">
        <f t="shared" si="7"/>
        <v>2.492499145</v>
      </c>
      <c r="E36" s="49">
        <f t="shared" si="7"/>
        <v>48.022042799127099</v>
      </c>
      <c r="F36" s="49">
        <f>+F38+F45+F51+F57</f>
        <v>47.818242675327276</v>
      </c>
      <c r="G36" s="49">
        <f>+G38+G45+G51+G57</f>
        <v>13.490069584818357</v>
      </c>
      <c r="H36" s="50"/>
      <c r="I36" s="50">
        <f>+I38+I45+I51+I57</f>
        <v>19.151794237757123</v>
      </c>
      <c r="J36" s="50">
        <f>+J38+J45+J51+J57</f>
        <v>4.6819292542566275</v>
      </c>
      <c r="K36" s="51">
        <f>IF(I36=0,0,J36/I36)</f>
        <v>0.24446426251940198</v>
      </c>
      <c r="L36" s="51">
        <f>+I36/$I$89</f>
        <v>0.2622557323656261</v>
      </c>
      <c r="M36" s="6"/>
      <c r="N36" s="52"/>
      <c r="O36" s="53">
        <f>+F36-'2019-20'!F36</f>
        <v>-0.6397704408046323</v>
      </c>
      <c r="P36" s="54">
        <f>+F36/'2019-20'!F36-1</f>
        <v>-1.3202572694662296E-2</v>
      </c>
      <c r="Q36" s="34"/>
      <c r="R36" s="53">
        <f>+I36-'2020-21'!I36</f>
        <v>5.104609461359999E-2</v>
      </c>
      <c r="S36" s="54">
        <f>+I36/'2020-21'!I36-1</f>
        <v>2.6724657186751877E-3</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11.251250453990853</v>
      </c>
      <c r="C38" s="49">
        <f t="shared" si="8"/>
        <v>16.533869141</v>
      </c>
      <c r="D38" s="49">
        <f t="shared" si="8"/>
        <v>0.76124426400000011</v>
      </c>
      <c r="E38" s="49">
        <f t="shared" si="8"/>
        <v>27.023875330990851</v>
      </c>
      <c r="F38" s="49">
        <f>F40+F41+F42+F43</f>
        <v>26.820075207191035</v>
      </c>
      <c r="G38" s="49">
        <f>G40+G41+G42+G43</f>
        <v>0.91269896834199971</v>
      </c>
      <c r="H38" s="50"/>
      <c r="I38" s="50">
        <f>SUM(I40:I43)</f>
        <v>12.231316745063371</v>
      </c>
      <c r="J38" s="50">
        <f>SUM(J40:J43)</f>
        <v>0.39246055638705984</v>
      </c>
      <c r="K38" s="51">
        <f>IF(I38=0,0,J38/I38)</f>
        <v>3.2086533655132359E-2</v>
      </c>
      <c r="L38" s="51">
        <f>+I38/$I$89</f>
        <v>0.16748994328941788</v>
      </c>
      <c r="M38" s="6"/>
      <c r="N38" s="52"/>
      <c r="O38" s="53">
        <f>+F38-'2019-20'!F38</f>
        <v>-0.32173093368128391</v>
      </c>
      <c r="P38" s="54">
        <f>+F38/'2019-20'!F38-1</f>
        <v>-1.185370391385987E-2</v>
      </c>
      <c r="Q38" s="34"/>
      <c r="R38" s="53">
        <f>+I38-'2020-21'!I38</f>
        <v>-0.14884952130567086</v>
      </c>
      <c r="S38" s="54">
        <f>+I38/'2020-21'!I38-1</f>
        <v>-1.2023224737297999E-2</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(MIN((B23-D23)*'oilseed data'!AA40,B23-D23-G23)*0.79)</f>
        <v>0.93132547789999975</v>
      </c>
      <c r="C40" s="56"/>
      <c r="D40" s="56"/>
      <c r="E40" s="56">
        <f>B40-D40</f>
        <v>0.93132547789999975</v>
      </c>
      <c r="F40" s="56">
        <f>(B40-D40)*0.98</f>
        <v>0.91269896834199971</v>
      </c>
      <c r="G40" s="56">
        <f>F40</f>
        <v>0.91269896834199971</v>
      </c>
      <c r="H40" s="61">
        <v>0.43</v>
      </c>
      <c r="I40" s="58">
        <f>F40*H40</f>
        <v>0.39246055638705984</v>
      </c>
      <c r="J40" s="58">
        <f>G40*H40</f>
        <v>0.39246055638705984</v>
      </c>
      <c r="K40" s="26"/>
      <c r="L40" s="26"/>
      <c r="M40" s="6">
        <f>+IF(H40&lt;15%,1,IF(H40&lt;30%,2,IF(H40&lt;50%,3,4)))</f>
        <v>3</v>
      </c>
      <c r="N40" s="52"/>
      <c r="O40" s="59">
        <f>+F40-'2019-20'!F40</f>
        <v>-9.438699093880043E-2</v>
      </c>
      <c r="P40" s="60">
        <f>+F40/'2019-20'!F40-1</f>
        <v>-9.3722874466650175E-2</v>
      </c>
      <c r="Q40" s="34"/>
      <c r="R40" s="59">
        <f>+I40-'2020-21'!I40</f>
        <v>-1.3642511849232375E-2</v>
      </c>
      <c r="S40" s="60">
        <f>+I40/'2020-21'!I40-1</f>
        <v>-3.3593717743827689E-2</v>
      </c>
      <c r="T40" s="35"/>
    </row>
    <row r="41" spans="1:27" ht="15" customHeight="1" outlineLevel="1" x14ac:dyDescent="0.25">
      <c r="A41" s="55" t="s">
        <v>34</v>
      </c>
      <c r="B41" s="56">
        <f>(MIN(C23*'oilseed data'!AA40,C23-(F23-G23))*0.79-B43)</f>
        <v>10.019924976090852</v>
      </c>
      <c r="C41" s="56"/>
      <c r="D41" s="56">
        <f>+'oilseed data'!AA35</f>
        <v>0.76124426400000011</v>
      </c>
      <c r="E41" s="56">
        <f>B41-D41</f>
        <v>9.2586807120908521</v>
      </c>
      <c r="F41" s="56">
        <f>(B41-D41)*0.98</f>
        <v>9.0735070978490349</v>
      </c>
      <c r="G41" s="56">
        <v>0</v>
      </c>
      <c r="H41" s="61">
        <v>0.45500000000000002</v>
      </c>
      <c r="I41" s="58">
        <f>F41*H41</f>
        <v>4.1284457295213111</v>
      </c>
      <c r="J41" s="58">
        <f>G41*H41</f>
        <v>0</v>
      </c>
      <c r="K41" s="26"/>
      <c r="L41" s="26"/>
      <c r="M41" s="6">
        <f>+IF(H41&lt;15%,1,IF(H41&lt;30%,2,IF(H41&lt;50%,3,4)))</f>
        <v>3</v>
      </c>
      <c r="N41" s="52"/>
      <c r="O41" s="59">
        <f>+F41-'2019-20'!F41</f>
        <v>3.4749328257518641E-2</v>
      </c>
      <c r="P41" s="60">
        <f>+F41/'2019-20'!F41-1</f>
        <v>3.8444805296611317E-3</v>
      </c>
      <c r="Q41" s="34"/>
      <c r="R41" s="59">
        <f>+I41-'2020-21'!I41</f>
        <v>-0.11248362013143787</v>
      </c>
      <c r="S41" s="60">
        <f>+I41/'2020-21'!I41-1</f>
        <v>-2.6523342139771366E-2</v>
      </c>
      <c r="T41" s="64"/>
    </row>
    <row r="42" spans="1:27" ht="15" customHeight="1" outlineLevel="1" x14ac:dyDescent="0.25">
      <c r="A42" s="55" t="s">
        <v>35</v>
      </c>
      <c r="B42" s="56"/>
      <c r="C42" s="56">
        <f>+'oilseed data'!AA31</f>
        <v>16.533869141</v>
      </c>
      <c r="D42" s="56"/>
      <c r="E42" s="56">
        <f>C42</f>
        <v>16.533869141</v>
      </c>
      <c r="F42" s="56">
        <f>(C42-D42)</f>
        <v>16.533869141</v>
      </c>
      <c r="G42" s="56">
        <v>0</v>
      </c>
      <c r="H42" s="61">
        <v>0.45500000000000002</v>
      </c>
      <c r="I42" s="58">
        <f>F42*H42</f>
        <v>7.5229104591550007</v>
      </c>
      <c r="J42" s="58">
        <f>G42*H42</f>
        <v>0</v>
      </c>
      <c r="K42" s="26"/>
      <c r="L42" s="26"/>
      <c r="M42" s="6">
        <f>+IF(H42&lt;15%,1,IF(H42&lt;30%,2,IF(H42&lt;50%,3,4)))</f>
        <v>3</v>
      </c>
      <c r="N42" s="52"/>
      <c r="O42" s="59">
        <f>+F42-'2019-20'!F42</f>
        <v>-0.26209327100000124</v>
      </c>
      <c r="P42" s="60">
        <f>+F42/'2019-20'!F42-1</f>
        <v>-1.560454022049651E-2</v>
      </c>
      <c r="Q42" s="34"/>
      <c r="R42" s="59">
        <f>+I42-'2020-21'!I42</f>
        <v>-2.2723389324999843E-2</v>
      </c>
      <c r="S42" s="60">
        <f>+I42/'2020-21'!I42-1</f>
        <v>-3.0114619634740158E-3</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+I43-'2020-21'!I43</f>
        <v>0</v>
      </c>
      <c r="S43" s="60">
        <f>+I43/'2020-21'!I43-1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12.340371986843188</v>
      </c>
      <c r="C45" s="49">
        <f t="shared" si="9"/>
        <v>0.57610459800000002</v>
      </c>
      <c r="D45" s="49">
        <f t="shared" si="9"/>
        <v>0.70280589199999988</v>
      </c>
      <c r="E45" s="49">
        <f t="shared" si="9"/>
        <v>12.213670692843188</v>
      </c>
      <c r="F45" s="49">
        <f>F47+F48+F49</f>
        <v>12.213670692843188</v>
      </c>
      <c r="G45" s="49">
        <f>G47+G48+G49</f>
        <v>8.5538422543973507</v>
      </c>
      <c r="H45" s="50"/>
      <c r="I45" s="50">
        <f>SUM(I47:I49)</f>
        <v>4.0305113286382515</v>
      </c>
      <c r="J45" s="50">
        <f>SUM(J47:J49)</f>
        <v>2.822767943951126</v>
      </c>
      <c r="K45" s="51">
        <f>IF(I45=0,0,J45/I45)</f>
        <v>0.7003498349934737</v>
      </c>
      <c r="L45" s="51">
        <f>+I45/$I$89</f>
        <v>5.5191941140224271E-2</v>
      </c>
      <c r="M45" s="6"/>
      <c r="N45" s="52"/>
      <c r="O45" s="53">
        <f>+F45-'2019-20'!F45</f>
        <v>0.59749850133218096</v>
      </c>
      <c r="P45" s="54">
        <f>+F45/'2019-20'!F45-1</f>
        <v>5.143678067796098E-2</v>
      </c>
      <c r="Q45" s="34"/>
      <c r="R45" s="53">
        <f>+I45-'2020-21'!I45</f>
        <v>4.6459849485763538E-2</v>
      </c>
      <c r="S45" s="54">
        <f>+I45/'2020-21'!I45-1</f>
        <v>1.1661458123439328E-2</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(MIN((B24-D24)*'oilseed data'!AA41,B24-D24-G24)*0.57)</f>
        <v>9.2566481463973513</v>
      </c>
      <c r="C47" s="56"/>
      <c r="D47" s="56">
        <f>+'oilseed data'!AA36</f>
        <v>0.70280589199999988</v>
      </c>
      <c r="E47" s="56">
        <f>B47-D47</f>
        <v>8.5538422543973507</v>
      </c>
      <c r="F47" s="56">
        <f>(B47-D47)</f>
        <v>8.5538422543973507</v>
      </c>
      <c r="G47" s="56">
        <f>F47</f>
        <v>8.5538422543973507</v>
      </c>
      <c r="H47" s="61">
        <v>0.33</v>
      </c>
      <c r="I47" s="58">
        <f>F47*H47</f>
        <v>2.822767943951126</v>
      </c>
      <c r="J47" s="58">
        <f>G47*H47</f>
        <v>2.822767943951126</v>
      </c>
      <c r="K47" s="26"/>
      <c r="L47" s="26"/>
      <c r="M47" s="6">
        <f>+IF(H47&lt;15%,1,IF(H47&lt;30%,2,IF(H47&lt;50%,3,4)))</f>
        <v>3</v>
      </c>
      <c r="N47" s="52"/>
      <c r="O47" s="59">
        <f>+F47-'2019-20'!F47</f>
        <v>0.7926002696222616</v>
      </c>
      <c r="P47" s="60">
        <f>+F47/'2019-20'!F47-1</f>
        <v>0.1021228652807209</v>
      </c>
      <c r="Q47" s="34"/>
      <c r="R47" s="59">
        <f>+I47-'2020-21'!I47</f>
        <v>5.220453543930148E-2</v>
      </c>
      <c r="S47" s="60">
        <f>+I47/'2020-21'!I47-1</f>
        <v>1.8842570171437645E-2</v>
      </c>
      <c r="T47" s="35"/>
    </row>
    <row r="48" spans="1:27" ht="15" customHeight="1" outlineLevel="1" x14ac:dyDescent="0.25">
      <c r="A48" s="55" t="s">
        <v>39</v>
      </c>
      <c r="B48" s="56">
        <f>C24*'oilseed data'!AA41*0.57</f>
        <v>3.083723840445836</v>
      </c>
      <c r="C48" s="56"/>
      <c r="D48" s="56"/>
      <c r="E48" s="56">
        <f>B48-D48</f>
        <v>3.083723840445836</v>
      </c>
      <c r="F48" s="56">
        <f>(B48-D48)</f>
        <v>3.083723840445836</v>
      </c>
      <c r="G48" s="56">
        <v>0</v>
      </c>
      <c r="H48" s="61">
        <v>0.33</v>
      </c>
      <c r="I48" s="58">
        <f>F48*H48</f>
        <v>1.0176288673471259</v>
      </c>
      <c r="J48" s="58">
        <f>G48*H48</f>
        <v>0</v>
      </c>
      <c r="K48" s="26"/>
      <c r="L48" s="26"/>
      <c r="M48" s="6">
        <f>+IF(H48&lt;15%,1,IF(H48&lt;30%,2,IF(H48&lt;50%,3,4)))</f>
        <v>3</v>
      </c>
      <c r="N48" s="52"/>
      <c r="O48" s="59">
        <f>+F48-'2019-20'!F48</f>
        <v>-0.30263487229008001</v>
      </c>
      <c r="P48" s="60">
        <f>+F48/'2019-20'!F48-1</f>
        <v>-8.9368817057651428E-2</v>
      </c>
      <c r="Q48" s="34"/>
      <c r="R48" s="59">
        <f>+I48-'2020-21'!I48</f>
        <v>-4.18785728635378E-2</v>
      </c>
      <c r="S48" s="60">
        <f>+I48/'2020-21'!I48-1</f>
        <v>-3.9526454722404791E-2</v>
      </c>
      <c r="T48" s="64"/>
    </row>
    <row r="49" spans="1:27" ht="15" customHeight="1" outlineLevel="1" x14ac:dyDescent="0.25">
      <c r="A49" s="55" t="s">
        <v>40</v>
      </c>
      <c r="B49" s="56"/>
      <c r="C49" s="56">
        <f>+'oilseed data'!AA32</f>
        <v>0.57610459800000002</v>
      </c>
      <c r="D49" s="56"/>
      <c r="E49" s="56">
        <f>C49</f>
        <v>0.57610459800000002</v>
      </c>
      <c r="F49" s="56">
        <f>IF((C49-D49)&lt;0,0,C49-D49)</f>
        <v>0.57610459800000002</v>
      </c>
      <c r="G49" s="56">
        <v>0</v>
      </c>
      <c r="H49" s="61">
        <v>0.33</v>
      </c>
      <c r="I49" s="58">
        <f>F49*H49</f>
        <v>0.19011451734000001</v>
      </c>
      <c r="J49" s="58">
        <f>G49*H49</f>
        <v>0</v>
      </c>
      <c r="K49" s="26"/>
      <c r="L49" s="26"/>
      <c r="M49" s="6">
        <f>+IF(H49&lt;15%,1,IF(H49&lt;30%,2,IF(H49&lt;50%,3,4)))</f>
        <v>3</v>
      </c>
      <c r="N49" s="52"/>
      <c r="O49" s="59">
        <f>+F49-'2019-20'!F49</f>
        <v>0.1075331040000001</v>
      </c>
      <c r="P49" s="60">
        <f>+F49/'2019-20'!F49-1</f>
        <v>0.22949134844297658</v>
      </c>
      <c r="Q49" s="34"/>
      <c r="R49" s="59">
        <f>+I49-'2020-21'!I49</f>
        <v>3.6133886910000024E-2</v>
      </c>
      <c r="S49" s="60">
        <f>+I49/'2020-21'!I49-1</f>
        <v>0.23466514462951626</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5.3733232932930601</v>
      </c>
      <c r="C51" s="49">
        <f t="shared" si="10"/>
        <v>2.3518591289999997</v>
      </c>
      <c r="D51" s="49">
        <f t="shared" si="10"/>
        <v>0.91194492199999999</v>
      </c>
      <c r="E51" s="49">
        <f t="shared" si="10"/>
        <v>6.8132375002930594</v>
      </c>
      <c r="F51" s="49">
        <f>F53+F54+F55</f>
        <v>6.8132375002930594</v>
      </c>
      <c r="G51" s="49">
        <f>G53+G54+G55</f>
        <v>3.9058247010790064</v>
      </c>
      <c r="H51" s="50"/>
      <c r="I51" s="50">
        <f>SUM(I53:I55)</f>
        <v>2.4527655001055013</v>
      </c>
      <c r="J51" s="50">
        <f>SUM(J53:J55)</f>
        <v>1.4060968923884423</v>
      </c>
      <c r="K51" s="51">
        <f>IF(I51=0,0,J51/I51)</f>
        <v>0.57327000576612874</v>
      </c>
      <c r="L51" s="51">
        <f>+I51/$I$89</f>
        <v>3.3587026080468221E-2</v>
      </c>
      <c r="M51" s="6"/>
      <c r="N51" s="52"/>
      <c r="O51" s="53">
        <f>+F51-'2019-20'!F51</f>
        <v>-0.77688228345552623</v>
      </c>
      <c r="P51" s="54">
        <f>+F51/'2019-20'!F51-1</f>
        <v>-0.10235441674042223</v>
      </c>
      <c r="Q51" s="34"/>
      <c r="R51" s="53">
        <f>+I51-'2020-21'!I51</f>
        <v>0.13900737680350872</v>
      </c>
      <c r="S51" s="54">
        <f>+I51/'2020-21'!I51-1</f>
        <v>6.0078612108827256E-2</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MIN((B25-D25)*'oilseed data'!AA42,B25-D25-F25)*55%</f>
        <v>4.8177696230790064</v>
      </c>
      <c r="C53" s="56"/>
      <c r="D53" s="56">
        <f>+'oilseed data'!AA37</f>
        <v>0.91194492199999999</v>
      </c>
      <c r="E53" s="56">
        <f>B53-D53</f>
        <v>3.9058247010790064</v>
      </c>
      <c r="F53" s="56">
        <f>(B53-D53)</f>
        <v>3.9058247010790064</v>
      </c>
      <c r="G53" s="56">
        <f>F53</f>
        <v>3.9058247010790064</v>
      </c>
      <c r="H53" s="61">
        <v>0.36</v>
      </c>
      <c r="I53" s="58">
        <f>F53*H53</f>
        <v>1.4060968923884423</v>
      </c>
      <c r="J53" s="58">
        <f>G53*H53</f>
        <v>1.4060968923884423</v>
      </c>
      <c r="K53" s="26"/>
      <c r="L53" s="26"/>
      <c r="M53" s="6">
        <f>+IF(H53&lt;15%,1,IF(H53&lt;30%,2,IF(H53&lt;50%,3,4)))</f>
        <v>3</v>
      </c>
      <c r="N53" s="52"/>
      <c r="O53" s="59">
        <f>+F53-'2019-20'!F53</f>
        <v>-0.19427646192471215</v>
      </c>
      <c r="P53" s="60">
        <f>+F53/'2019-20'!F53-1</f>
        <v>-4.738333377666859E-2</v>
      </c>
      <c r="Q53" s="34"/>
      <c r="R53" s="59">
        <f>+I53-'2020-21'!I53</f>
        <v>0.19534393114187365</v>
      </c>
      <c r="S53" s="60">
        <f>+I53/'2020-21'!I53-1</f>
        <v>0.16134086588625918</v>
      </c>
      <c r="T53" s="35"/>
    </row>
    <row r="54" spans="1:27" ht="15" customHeight="1" outlineLevel="1" x14ac:dyDescent="0.25">
      <c r="A54" s="55" t="s">
        <v>43</v>
      </c>
      <c r="B54" s="56">
        <f>C25*'oilseed data'!AA42*55%</f>
        <v>0.555553670214054</v>
      </c>
      <c r="C54" s="56"/>
      <c r="D54" s="56"/>
      <c r="E54" s="56">
        <f>B54-D54</f>
        <v>0.555553670214054</v>
      </c>
      <c r="F54" s="56">
        <f>(B54-D54)</f>
        <v>0.555553670214054</v>
      </c>
      <c r="G54" s="56">
        <v>0</v>
      </c>
      <c r="H54" s="61">
        <v>0.36</v>
      </c>
      <c r="I54" s="58">
        <f>F54*H54</f>
        <v>0.19999932127705944</v>
      </c>
      <c r="J54" s="58">
        <f>G54*H54</f>
        <v>0</v>
      </c>
      <c r="K54" s="26"/>
      <c r="L54" s="26"/>
      <c r="M54" s="6">
        <f>+IF(H54&lt;15%,1,IF(H54&lt;30%,2,IF(H54&lt;50%,3,4)))</f>
        <v>3</v>
      </c>
      <c r="N54" s="52"/>
      <c r="O54" s="59">
        <f>+F54-'2019-20'!F54</f>
        <v>8.4299867469187328E-2</v>
      </c>
      <c r="P54" s="60">
        <f>+F54/'2019-20'!F54-1</f>
        <v>0.17888421690854051</v>
      </c>
      <c r="Q54" s="34"/>
      <c r="R54" s="59">
        <f>+I54-'2020-21'!I54</f>
        <v>5.955870214163525E-2</v>
      </c>
      <c r="S54" s="60">
        <f>+I54/'2020-21'!I54-1</f>
        <v>0.42408458826433915</v>
      </c>
      <c r="T54" s="64"/>
      <c r="U54" s="52"/>
      <c r="V54" s="52"/>
      <c r="W54" s="52"/>
      <c r="X54" s="52"/>
      <c r="Y54" s="52"/>
      <c r="Z54" s="52"/>
      <c r="AA54" s="52"/>
    </row>
    <row r="55" spans="1:27" ht="15" customHeight="1" outlineLevel="1" x14ac:dyDescent="0.25">
      <c r="A55" s="55" t="s">
        <v>44</v>
      </c>
      <c r="B55" s="56"/>
      <c r="C55" s="56">
        <f>+'oilseed data'!AA33</f>
        <v>2.3518591289999997</v>
      </c>
      <c r="D55" s="56"/>
      <c r="E55" s="56">
        <f>C55</f>
        <v>2.3518591289999997</v>
      </c>
      <c r="F55" s="56">
        <f>C55-D55</f>
        <v>2.3518591289999997</v>
      </c>
      <c r="G55" s="56">
        <v>0</v>
      </c>
      <c r="H55" s="61">
        <v>0.36</v>
      </c>
      <c r="I55" s="58">
        <f>F55*H55</f>
        <v>0.84666928643999984</v>
      </c>
      <c r="J55" s="58">
        <f>G55*H55</f>
        <v>0</v>
      </c>
      <c r="K55" s="26"/>
      <c r="L55" s="26"/>
      <c r="M55" s="6">
        <f>+IF(H55&lt;15%,1,IF(H55&lt;30%,2,IF(H55&lt;50%,3,4)))</f>
        <v>3</v>
      </c>
      <c r="N55" s="52"/>
      <c r="O55" s="59">
        <f>+F55-'2019-20'!F55</f>
        <v>-0.66690568900000047</v>
      </c>
      <c r="P55" s="60">
        <f>+F55/'2019-20'!F55-1</f>
        <v>-0.22092005479308607</v>
      </c>
      <c r="Q55" s="34"/>
      <c r="R55" s="59">
        <f>+I55-'2020-21'!I55</f>
        <v>-0.11589525648000021</v>
      </c>
      <c r="S55" s="60">
        <f>+I55/'2020-21'!I55-1</f>
        <v>-0.12040258217742439</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0.59499999999999997</v>
      </c>
      <c r="C57" s="49">
        <f t="shared" si="11"/>
        <v>1.4927633420000004</v>
      </c>
      <c r="D57" s="49">
        <f t="shared" si="11"/>
        <v>0.11650406700000002</v>
      </c>
      <c r="E57" s="49">
        <f t="shared" si="11"/>
        <v>1.9712592750000002</v>
      </c>
      <c r="F57" s="49">
        <f>F59+F60+F61</f>
        <v>1.9712592750000002</v>
      </c>
      <c r="G57" s="49">
        <f>G59+G60+G61</f>
        <v>0.11770366099999999</v>
      </c>
      <c r="H57" s="50"/>
      <c r="I57" s="50">
        <f>SUM(I59:I61)</f>
        <v>0.43720066395000007</v>
      </c>
      <c r="J57" s="50">
        <f>SUM(J59:J61)</f>
        <v>6.0603861530000004E-2</v>
      </c>
      <c r="K57" s="51">
        <f>IF(I57=0,0,J57/I57)</f>
        <v>0.1386179540132878</v>
      </c>
      <c r="L57" s="51">
        <f>+I57/$I$89</f>
        <v>5.9868218555157665E-3</v>
      </c>
      <c r="M57" s="6"/>
      <c r="N57" s="52"/>
      <c r="O57" s="53">
        <f>+F57-'2019-20'!F57</f>
        <v>-0.13865572499999979</v>
      </c>
      <c r="P57" s="54">
        <f>+F57/'2019-20'!F57-1</f>
        <v>-6.5716261081607441E-2</v>
      </c>
      <c r="Q57" s="34"/>
      <c r="R57" s="53">
        <f>+I57-'2020-21'!I57</f>
        <v>1.4428389630000038E-2</v>
      </c>
      <c r="S57" s="54">
        <f>+I57/'2020-21'!I57-1</f>
        <v>3.4128041279923416E-2</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1.4145646990000003</v>
      </c>
      <c r="D59" s="56">
        <v>8.120717600000002E-2</v>
      </c>
      <c r="E59" s="56">
        <f>B59+C59-D59</f>
        <v>1.3333575230000003</v>
      </c>
      <c r="F59" s="56">
        <f>E59</f>
        <v>1.3333575230000003</v>
      </c>
      <c r="G59" s="56">
        <f>IF(B59&gt;E59,F59,F59*(B59-D59)/E59)</f>
        <v>-8.120717600000002E-2</v>
      </c>
      <c r="H59" s="63">
        <v>0.16</v>
      </c>
      <c r="I59" s="58">
        <f>F59*H59</f>
        <v>0.21333720368000006</v>
      </c>
      <c r="J59" s="58">
        <f>G59*H59</f>
        <v>-1.2993148160000004E-2</v>
      </c>
      <c r="K59" s="26"/>
      <c r="L59" s="26"/>
      <c r="M59" s="6">
        <f>+IF(H59&lt;15%,1,IF(H59&lt;30%,2,IF(H59&lt;50%,3,4)))</f>
        <v>2</v>
      </c>
      <c r="N59" s="52"/>
      <c r="O59" s="59">
        <f>+F59-'2019-20'!F59</f>
        <v>-0.14204804699999962</v>
      </c>
      <c r="P59" s="60">
        <f>+F59/'2019-20'!F59-1</f>
        <v>-9.6277288013762674E-2</v>
      </c>
      <c r="Q59" s="34"/>
      <c r="R59" s="59">
        <f>+I59-'2020-21'!I59</f>
        <v>5.0467872000006797E-4</v>
      </c>
      <c r="S59" s="60">
        <f>+I59/'2020-21'!I59-1</f>
        <v>2.3712480979818373E-3</v>
      </c>
      <c r="T59" s="35"/>
    </row>
    <row r="60" spans="1:27" ht="15" customHeight="1" outlineLevel="4" x14ac:dyDescent="0.25">
      <c r="A60" s="55" t="s">
        <v>47</v>
      </c>
      <c r="B60" s="56">
        <v>0.36799999999999999</v>
      </c>
      <c r="C60" s="56">
        <v>4.4547326999999998E-2</v>
      </c>
      <c r="D60" s="56">
        <v>7.2077280000000001E-3</v>
      </c>
      <c r="E60" s="56">
        <f>B60+C60-D60</f>
        <v>0.40533959899999994</v>
      </c>
      <c r="F60" s="56">
        <f>E60</f>
        <v>0.40533959899999994</v>
      </c>
      <c r="G60" s="56">
        <v>0</v>
      </c>
      <c r="H60" s="61">
        <v>0.34</v>
      </c>
      <c r="I60" s="58">
        <f>F60*H60</f>
        <v>0.13781546366</v>
      </c>
      <c r="J60" s="58">
        <f>G60*H60</f>
        <v>0</v>
      </c>
      <c r="K60" s="26"/>
      <c r="L60" s="26"/>
      <c r="M60" s="6">
        <f>+IF(H60&lt;15%,1,IF(H60&lt;30%,2,IF(H60&lt;50%,3,4)))</f>
        <v>3</v>
      </c>
      <c r="N60" s="52"/>
      <c r="O60" s="59">
        <f>+F60-'2019-20'!F60</f>
        <v>-2.7800196000000055E-2</v>
      </c>
      <c r="P60" s="60">
        <f>+F60/'2019-20'!F60-1</f>
        <v>-6.4182964301398471E-2</v>
      </c>
      <c r="Q60" s="34"/>
      <c r="R60" s="59">
        <f>+I60-'2020-21'!I60</f>
        <v>-3.9620924200000074E-3</v>
      </c>
      <c r="S60" s="60">
        <f>+I60/'2020-21'!I60-1</f>
        <v>-2.7945836629913012E-2</v>
      </c>
      <c r="T60" s="64"/>
      <c r="U60" s="52"/>
      <c r="V60" s="52"/>
      <c r="W60" s="52"/>
      <c r="X60" s="52"/>
      <c r="Y60" s="52"/>
      <c r="Z60" s="52"/>
      <c r="AA60" s="52"/>
    </row>
    <row r="61" spans="1:27" ht="15" customHeight="1" outlineLevel="4" x14ac:dyDescent="0.25">
      <c r="A61" s="55" t="s">
        <v>48</v>
      </c>
      <c r="B61" s="56">
        <v>0.22700000000000001</v>
      </c>
      <c r="C61" s="56">
        <v>3.3651316000000008E-2</v>
      </c>
      <c r="D61" s="56">
        <v>2.8089162999999993E-2</v>
      </c>
      <c r="E61" s="56">
        <f>B61+C61-D61</f>
        <v>0.23256215300000002</v>
      </c>
      <c r="F61" s="56">
        <f>E61</f>
        <v>0.23256215300000002</v>
      </c>
      <c r="G61" s="56">
        <f>IF(B61&gt;E61,F61,F61*(B61-D61)/E61)</f>
        <v>0.19891083700000001</v>
      </c>
      <c r="H61" s="61">
        <v>0.37</v>
      </c>
      <c r="I61" s="58">
        <f>F61*H61</f>
        <v>8.604799661000001E-2</v>
      </c>
      <c r="J61" s="58">
        <f>G61*H61</f>
        <v>7.3597009690000006E-2</v>
      </c>
      <c r="K61" s="26"/>
      <c r="L61" s="26"/>
      <c r="M61" s="6">
        <f>+IF(H61&lt;15%,1,IF(H61&lt;30%,2,IF(H61&lt;50%,3,4)))</f>
        <v>3</v>
      </c>
      <c r="N61" s="52"/>
      <c r="O61" s="59">
        <f>+F61-'2019-20'!F61</f>
        <v>3.1192518000000002E-2</v>
      </c>
      <c r="P61" s="60">
        <f>+F61/'2019-20'!F61-1</f>
        <v>0.15490179539730509</v>
      </c>
      <c r="Q61" s="34"/>
      <c r="R61" s="59">
        <f>+I61-'2020-21'!I61</f>
        <v>1.7885803330000019E-2</v>
      </c>
      <c r="S61" s="60">
        <f>+I61/'2020-21'!I61-1</f>
        <v>0.26240064278049036</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31.058392725160374</v>
      </c>
      <c r="C63" s="49">
        <f t="shared" ref="C63:D63" si="13">SUM(C65:C72)</f>
        <v>4.009771916</v>
      </c>
      <c r="D63" s="49">
        <f t="shared" si="13"/>
        <v>1.2839439830000001</v>
      </c>
      <c r="E63" s="49">
        <f t="shared" si="12"/>
        <v>33.784220658160379</v>
      </c>
      <c r="F63" s="49">
        <f>SUM(F65:F72)</f>
        <v>30.452202760480379</v>
      </c>
      <c r="G63" s="49">
        <f>SUM(G65:G72)</f>
        <v>28.332279536480378</v>
      </c>
      <c r="H63" s="50"/>
      <c r="I63" s="50">
        <f>SUM(I65:I72)</f>
        <v>4.5340419509710648</v>
      </c>
      <c r="J63" s="50">
        <f>SUM(J65:J72)</f>
        <v>4.2162521717500638</v>
      </c>
      <c r="K63" s="51">
        <f>IF(I63=0,0,J63/I63)</f>
        <v>0.92991026932317222</v>
      </c>
      <c r="L63" s="51">
        <f>+I63/$I$89</f>
        <v>6.2087054490391314E-2</v>
      </c>
      <c r="M63" s="6"/>
      <c r="N63" s="52"/>
      <c r="O63" s="53">
        <f>+F63-'2019-20'!F63</f>
        <v>0.43123193929747217</v>
      </c>
      <c r="P63" s="54">
        <f>+F63/'2019-20'!F63-1</f>
        <v>1.4364356897918595E-2</v>
      </c>
      <c r="Q63" s="34"/>
      <c r="R63" s="53">
        <f>+I63-'2020-21'!I63</f>
        <v>0.19439710429573598</v>
      </c>
      <c r="S63" s="54">
        <f>+I63/'2020-21'!I63-1</f>
        <v>4.479562525598535E-2</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4</v>
      </c>
      <c r="C65" s="56">
        <v>0.51024220999999992</v>
      </c>
      <c r="D65" s="56">
        <v>0.46626388500000004</v>
      </c>
      <c r="E65" s="56">
        <f t="shared" ref="E65:E67" si="14">B65+C65-D65</f>
        <v>4.0439783249999994</v>
      </c>
      <c r="F65" s="56">
        <f>E65</f>
        <v>4.0439783249999994</v>
      </c>
      <c r="G65" s="56">
        <f>+F65</f>
        <v>4.0439783249999994</v>
      </c>
      <c r="H65" s="63">
        <v>0.19</v>
      </c>
      <c r="I65" s="58">
        <f>F65*H65</f>
        <v>0.76835588174999991</v>
      </c>
      <c r="J65" s="58">
        <f>G65*H65</f>
        <v>0.76835588174999991</v>
      </c>
      <c r="K65" s="26"/>
      <c r="L65" s="26"/>
      <c r="M65" s="6">
        <f t="shared" ref="M65:M71" si="15">+IF(H65&lt;15%,1,IF(H65&lt;30%,2,IF(H65&lt;50%,3,4)))</f>
        <v>2</v>
      </c>
      <c r="N65" s="52"/>
      <c r="O65" s="59">
        <f>+F65-'2019-20'!F65</f>
        <v>0.22692046742773542</v>
      </c>
      <c r="P65" s="60">
        <f>+F65/'2019-20'!F65-1</f>
        <v>5.9449051047935075E-2</v>
      </c>
      <c r="Q65" s="34"/>
      <c r="R65" s="59">
        <f>+I65-'2020-21'!I65</f>
        <v>-1.3727918962833985E-2</v>
      </c>
      <c r="S65" s="60">
        <f>+I65/'2020-21'!I65-1</f>
        <v>-1.75530025686782E-2</v>
      </c>
      <c r="T65" s="64"/>
      <c r="U65" s="52"/>
      <c r="V65" s="52"/>
      <c r="W65" s="52"/>
      <c r="X65" s="52"/>
      <c r="Y65" s="52"/>
      <c r="Z65" s="52"/>
      <c r="AA65" s="52"/>
    </row>
    <row r="66" spans="1:27" ht="15.75" outlineLevel="4" x14ac:dyDescent="0.25">
      <c r="A66" s="55" t="s">
        <v>51</v>
      </c>
      <c r="B66" s="56">
        <v>1.1000000000000001</v>
      </c>
      <c r="C66" s="56"/>
      <c r="D66" s="56"/>
      <c r="E66" s="56">
        <f t="shared" si="14"/>
        <v>1.1000000000000001</v>
      </c>
      <c r="F66" s="56">
        <v>0.7</v>
      </c>
      <c r="G66" s="56">
        <f>+F66</f>
        <v>0.7</v>
      </c>
      <c r="H66" s="65">
        <v>0.73</v>
      </c>
      <c r="I66" s="58">
        <f>F66*H66</f>
        <v>0.51100000000000001</v>
      </c>
      <c r="J66" s="58">
        <f>G66*H66</f>
        <v>0.51100000000000001</v>
      </c>
      <c r="K66" s="26"/>
      <c r="L66" s="26"/>
      <c r="M66" s="6">
        <f t="shared" si="15"/>
        <v>4</v>
      </c>
      <c r="N66" s="52"/>
      <c r="O66" s="59">
        <f>+F66-'2019-20'!F66</f>
        <v>3.85629316950582E-2</v>
      </c>
      <c r="P66" s="60">
        <f>+F66/'2019-20'!F66-1</f>
        <v>5.8301739565160826E-2</v>
      </c>
      <c r="Q66" s="34"/>
      <c r="R66" s="59">
        <f>+I66-'2020-21'!I66</f>
        <v>2.2293934245439573E-2</v>
      </c>
      <c r="S66" s="60">
        <f>+I66/'2020-21'!I66-1</f>
        <v>4.5618288389807082E-2</v>
      </c>
      <c r="T66" s="64"/>
      <c r="U66" s="52"/>
      <c r="V66" s="52"/>
      <c r="W66" s="52"/>
      <c r="X66" s="52"/>
      <c r="Y66" s="52"/>
      <c r="Z66" s="52"/>
      <c r="AA66" s="52"/>
    </row>
    <row r="67" spans="1:27" ht="29.25" customHeight="1" outlineLevel="4" x14ac:dyDescent="0.25">
      <c r="A67" s="66" t="s">
        <v>52</v>
      </c>
      <c r="B67" s="67">
        <f>'cereal data'!K60*(I77*0.362+(1-I77)*0.276)</f>
        <v>3.1290466950687326</v>
      </c>
      <c r="C67" s="67">
        <v>0.7894272670000001</v>
      </c>
      <c r="D67" s="67">
        <v>0.297730893</v>
      </c>
      <c r="E67" s="67">
        <f t="shared" si="14"/>
        <v>3.620743069068733</v>
      </c>
      <c r="F67" s="67">
        <f>E67</f>
        <v>3.620743069068733</v>
      </c>
      <c r="G67" s="67">
        <f>IF(B67&gt;E67,F67,F67*(B67-D67)/E67)</f>
        <v>2.8313158020687323</v>
      </c>
      <c r="H67" s="68" t="s">
        <v>53</v>
      </c>
      <c r="I67" s="69">
        <f>(B67-D67)*0.3+C67*0.27</f>
        <v>1.0625401027106198</v>
      </c>
      <c r="J67" s="69">
        <f>(B67-D67)*0.3</f>
        <v>0.8493947406206197</v>
      </c>
      <c r="K67" s="26"/>
      <c r="L67" s="26"/>
      <c r="M67" s="6">
        <v>2</v>
      </c>
      <c r="N67" s="52"/>
      <c r="O67" s="59">
        <f>+F67-'2019-20'!F67</f>
        <v>0.36552146607332237</v>
      </c>
      <c r="P67" s="70">
        <f>+F67/'2019-20'!F67-1</f>
        <v>0.11228773664348202</v>
      </c>
      <c r="Q67" s="34"/>
      <c r="R67" s="59">
        <f>+I67-'2020-21'!I67</f>
        <v>8.5791763158650891E-2</v>
      </c>
      <c r="S67" s="70">
        <f>+I67/'2020-21'!I67-1</f>
        <v>8.7834050680857256E-2</v>
      </c>
      <c r="T67" s="64"/>
      <c r="U67" s="52"/>
      <c r="V67" s="52"/>
      <c r="W67" s="52"/>
      <c r="X67" s="52"/>
      <c r="Y67" s="52"/>
      <c r="Z67" s="52"/>
      <c r="AA67" s="52"/>
    </row>
    <row r="68" spans="1:27" ht="15" customHeight="1" outlineLevel="4" x14ac:dyDescent="0.25">
      <c r="A68" s="55" t="s">
        <v>54</v>
      </c>
      <c r="B68" s="56">
        <v>5.88</v>
      </c>
      <c r="C68" s="56"/>
      <c r="D68" s="56"/>
      <c r="E68" s="56">
        <f>B68+C68-D68</f>
        <v>5.88</v>
      </c>
      <c r="F68" s="56">
        <f>E68</f>
        <v>5.88</v>
      </c>
      <c r="G68" s="56">
        <f>+F68</f>
        <v>5.88</v>
      </c>
      <c r="H68" s="57">
        <v>5.3999999999999999E-2</v>
      </c>
      <c r="I68" s="58">
        <f>+F68*$H$68</f>
        <v>0.31751999999999997</v>
      </c>
      <c r="J68" s="58">
        <f>+G68*$H$68</f>
        <v>0.31751999999999997</v>
      </c>
      <c r="K68" s="26"/>
      <c r="L68" s="26"/>
      <c r="M68" s="6">
        <f t="shared" si="15"/>
        <v>1</v>
      </c>
      <c r="N68" s="52"/>
      <c r="O68" s="59">
        <f>+F68-'2019-20'!F68</f>
        <v>-0.43048320997500067</v>
      </c>
      <c r="P68" s="60">
        <f>+F68/'2019-20'!F68-1</f>
        <v>-6.821715479640833E-2</v>
      </c>
      <c r="Q68" s="34"/>
      <c r="R68" s="59">
        <f>+I68-'2020-21'!I68</f>
        <v>-2.1039604740002993E-4</v>
      </c>
      <c r="S68" s="60">
        <f>+I68/'2019-20'!I68-1</f>
        <v>-6.8217154796408441E-2</v>
      </c>
      <c r="T68" s="64"/>
      <c r="U68" s="52"/>
      <c r="V68" s="52"/>
      <c r="W68" s="52"/>
      <c r="X68" s="52"/>
      <c r="Y68" s="52"/>
      <c r="Z68" s="52"/>
      <c r="AA68" s="52"/>
    </row>
    <row r="69" spans="1:27" ht="15" customHeight="1" outlineLevel="4" x14ac:dyDescent="0.25">
      <c r="A69" s="55" t="s">
        <v>55</v>
      </c>
      <c r="B69" s="56">
        <f>('cereal data'!K63+'cereal data'!K65)*0.15</f>
        <v>7.3607600300916456</v>
      </c>
      <c r="C69" s="56">
        <v>6.7465232E-2</v>
      </c>
      <c r="D69" s="56">
        <v>0.11156665099999999</v>
      </c>
      <c r="E69" s="56">
        <f>B69+C69-D69</f>
        <v>7.3166586110916452</v>
      </c>
      <c r="F69" s="56">
        <f>E69</f>
        <v>7.3166586110916452</v>
      </c>
      <c r="G69" s="56">
        <f>IF(B69&gt;E69,F69,F69*(B69-D69)/E69)</f>
        <v>7.3166586110916452</v>
      </c>
      <c r="H69" s="71">
        <v>0.155</v>
      </c>
      <c r="I69" s="58">
        <f>F69*H69</f>
        <v>1.134082084719205</v>
      </c>
      <c r="J69" s="58">
        <f>G69*H69</f>
        <v>1.134082084719205</v>
      </c>
      <c r="K69" s="26"/>
      <c r="L69" s="26"/>
      <c r="M69" s="6">
        <f t="shared" si="15"/>
        <v>2</v>
      </c>
      <c r="N69" s="52"/>
      <c r="O69" s="59">
        <f>+F69-'2019-20'!F69</f>
        <v>0.12577393525731484</v>
      </c>
      <c r="P69" s="60">
        <f>+F69/'2019-20'!F69-1</f>
        <v>1.749074570476572E-2</v>
      </c>
      <c r="Q69" s="34"/>
      <c r="R69" s="59">
        <f>+I69-'2020-21'!I69</f>
        <v>1.417441721499979E-2</v>
      </c>
      <c r="S69" s="60">
        <f>+I69/'2020-21'!I69-1</f>
        <v>1.2656773077184491E-2</v>
      </c>
      <c r="T69" s="64"/>
      <c r="U69" s="52"/>
      <c r="V69" s="72"/>
      <c r="W69" s="73"/>
      <c r="X69" s="73"/>
      <c r="Y69" s="73"/>
      <c r="Z69" s="74"/>
      <c r="AA69" s="74"/>
    </row>
    <row r="70" spans="1:27" ht="15.75" outlineLevel="4" x14ac:dyDescent="0.25">
      <c r="A70" s="55" t="s">
        <v>56</v>
      </c>
      <c r="B70" s="56">
        <v>0</v>
      </c>
      <c r="C70" s="56">
        <v>0.12368025599999999</v>
      </c>
      <c r="D70" s="56">
        <v>7.4893879999999996E-3</v>
      </c>
      <c r="E70" s="56">
        <f>B70+C70-D70</f>
        <v>0.11619086799999999</v>
      </c>
      <c r="F70" s="56">
        <f>E70</f>
        <v>0.11619086799999999</v>
      </c>
      <c r="G70" s="56">
        <f>IF(B70&gt;E70,F70,F70*B70/E70)</f>
        <v>0</v>
      </c>
      <c r="H70" s="57">
        <v>7.4999999999999997E-2</v>
      </c>
      <c r="I70" s="58">
        <f>F70*H70</f>
        <v>8.7143150999999981E-3</v>
      </c>
      <c r="J70" s="58">
        <f>G70*H70</f>
        <v>0</v>
      </c>
      <c r="K70" s="26"/>
      <c r="L70" s="26"/>
      <c r="M70" s="6">
        <f t="shared" si="15"/>
        <v>1</v>
      </c>
      <c r="N70" s="52"/>
      <c r="O70" s="59">
        <f>+F70-'2019-20'!F70</f>
        <v>-8.7579633000000004E-2</v>
      </c>
      <c r="P70" s="60">
        <f>+F70/'2019-20'!F70-1</f>
        <v>-0.42979544423851623</v>
      </c>
      <c r="Q70" s="34"/>
      <c r="R70" s="59">
        <f>+I70-'2020-21'!I70</f>
        <v>-9.9030996749999989E-3</v>
      </c>
      <c r="S70" s="60">
        <f>+I70/'2020-21'!I70-1</f>
        <v>-0.53192668233927765</v>
      </c>
      <c r="T70" s="64"/>
      <c r="U70" s="52"/>
      <c r="V70" s="72"/>
      <c r="W70" s="73"/>
      <c r="X70" s="72"/>
      <c r="Y70" s="75"/>
      <c r="Z70" s="76"/>
      <c r="AA70" s="74"/>
    </row>
    <row r="71" spans="1:27" ht="15" customHeight="1" outlineLevel="4" x14ac:dyDescent="0.25">
      <c r="A71" s="55" t="s">
        <v>57</v>
      </c>
      <c r="B71" s="56">
        <v>6.3148399999999993</v>
      </c>
      <c r="C71" s="56">
        <v>1.214305089</v>
      </c>
      <c r="D71" s="56">
        <v>0.13428633000000004</v>
      </c>
      <c r="E71" s="56">
        <f>B71+C71-D71</f>
        <v>7.394858758999999</v>
      </c>
      <c r="F71" s="56">
        <f>E71</f>
        <v>7.394858758999999</v>
      </c>
      <c r="G71" s="56">
        <f>IF(B71&gt;E71,F71,F71*(B71-D71)/E71)</f>
        <v>6.1805536699999983</v>
      </c>
      <c r="H71" s="57">
        <v>7.9000000000000001E-2</v>
      </c>
      <c r="I71" s="58">
        <f>F71*H71</f>
        <v>0.58419384196099988</v>
      </c>
      <c r="J71" s="58">
        <f>G71*H71</f>
        <v>0.48826373992999988</v>
      </c>
      <c r="K71" s="26"/>
      <c r="L71" s="26"/>
      <c r="M71" s="6">
        <f t="shared" si="15"/>
        <v>1</v>
      </c>
      <c r="N71" s="52"/>
      <c r="O71" s="59">
        <f>+F71-'2019-20'!F71</f>
        <v>0.13724381637999894</v>
      </c>
      <c r="P71" s="60">
        <f>+F71/'2019-20'!F71-1</f>
        <v>1.891031936318921E-2</v>
      </c>
      <c r="Q71" s="34"/>
      <c r="R71" s="59">
        <f>+I71-'2020-21'!I71</f>
        <v>7.0901581782999878E-2</v>
      </c>
      <c r="S71" s="60">
        <f>+I71/'2020-21'!I71-1</f>
        <v>0.13813101673968853</v>
      </c>
      <c r="T71" s="64"/>
      <c r="U71" s="52"/>
      <c r="V71" s="52"/>
      <c r="W71" s="52"/>
      <c r="X71" s="52"/>
      <c r="Y71" s="52"/>
      <c r="Z71" s="52"/>
      <c r="AA71" s="52"/>
    </row>
    <row r="72" spans="1:27" ht="30" customHeight="1" outlineLevel="4" x14ac:dyDescent="0.25">
      <c r="A72" s="66" t="s">
        <v>58</v>
      </c>
      <c r="B72" s="67">
        <v>3.273746</v>
      </c>
      <c r="C72" s="67">
        <v>1.3046518620000001</v>
      </c>
      <c r="D72" s="67">
        <v>0.26660683600000001</v>
      </c>
      <c r="E72" s="67">
        <f>B72+C72-D72</f>
        <v>4.3117910259999999</v>
      </c>
      <c r="F72" s="67">
        <f>E72*0.32</f>
        <v>1.3797731283199999</v>
      </c>
      <c r="G72" s="67">
        <f>+IF(B72&gt;F72,F72,B72-D72)</f>
        <v>1.3797731283199999</v>
      </c>
      <c r="H72" s="77" t="s">
        <v>59</v>
      </c>
      <c r="I72" s="69">
        <f>G72*0.107+(F72-G72)*0.042</f>
        <v>0.14763572473023998</v>
      </c>
      <c r="J72" s="69">
        <f>G72*0.107</f>
        <v>0.14763572473023998</v>
      </c>
      <c r="K72" s="26"/>
      <c r="L72" s="26"/>
      <c r="M72" s="6">
        <v>1</v>
      </c>
      <c r="N72" s="52"/>
      <c r="O72" s="59">
        <f>+F72-'2019-20'!F72</f>
        <v>5.5272165439039789E-2</v>
      </c>
      <c r="P72" s="70">
        <f>+F72/'2019-20'!F72-1</f>
        <v>4.1730558895793912E-2</v>
      </c>
      <c r="Q72" s="34"/>
      <c r="R72" s="59">
        <f>+I72-'2020-21'!I72</f>
        <v>2.507682257887997E-2</v>
      </c>
      <c r="S72" s="70">
        <f>+I72/'2020-21'!I72-1</f>
        <v>0.20461037214506161</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8.2761425503332973</v>
      </c>
      <c r="G74" s="29">
        <f>SUM(G76:G80)</f>
        <v>8.09360610406776</v>
      </c>
      <c r="H74" s="30"/>
      <c r="I74" s="30">
        <f>SUM(I76:I80)</f>
        <v>1.8778548508906443</v>
      </c>
      <c r="J74" s="30">
        <f>SUM(J76:J80)</f>
        <v>1.7619686028342145</v>
      </c>
      <c r="K74" s="31">
        <f>IF(I74=0,0,J74/I74)</f>
        <v>0.93828796299060802</v>
      </c>
      <c r="L74" s="31">
        <f>+I74/$I$89</f>
        <v>2.5714467954431403E-2</v>
      </c>
      <c r="M74" s="6"/>
      <c r="N74" s="52"/>
      <c r="O74" s="32">
        <f>+F74-'2019-20'!F74</f>
        <v>0.1392050887666727</v>
      </c>
      <c r="P74" s="33">
        <f>+F74/'2019-20'!F74-1</f>
        <v>1.7107798778617012E-2</v>
      </c>
      <c r="Q74" s="34"/>
      <c r="R74" s="32">
        <f>+I74-'2020-21'!I74</f>
        <v>2.5052080933638088E-2</v>
      </c>
      <c r="S74" s="33">
        <f>+I74/'2020-21'!I74-1</f>
        <v>1.3521180635011287E-2</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0.38100000000000001</v>
      </c>
      <c r="C76" s="56">
        <v>0.242275139</v>
      </c>
      <c r="D76" s="56">
        <v>0.16205135999999998</v>
      </c>
      <c r="E76" s="56">
        <f>B76+C76-D76</f>
        <v>0.461223779</v>
      </c>
      <c r="F76" s="56">
        <f>E76</f>
        <v>0.461223779</v>
      </c>
      <c r="G76" s="56">
        <f>IF(B76&gt;E76,F76,F76*B76/E76)</f>
        <v>0.38100000000000001</v>
      </c>
      <c r="H76" s="65">
        <v>0.65</v>
      </c>
      <c r="I76" s="58">
        <f>F76*H76</f>
        <v>0.29979545634999999</v>
      </c>
      <c r="J76" s="58">
        <f>G76*H76</f>
        <v>0.24765000000000001</v>
      </c>
      <c r="K76" s="26"/>
      <c r="L76" s="26"/>
      <c r="M76" s="6">
        <f>+IF(H76&lt;15%,1,IF(H76&lt;30%,2,IF(H76&lt;50%,3,4)))</f>
        <v>4</v>
      </c>
      <c r="N76" s="52"/>
      <c r="O76" s="59">
        <f>+F76-'2019-20'!F76</f>
        <v>-2.6162833999999968E-2</v>
      </c>
      <c r="P76" s="60">
        <f>+F76/'2019-20'!F76-1</f>
        <v>-5.3679837119366969E-2</v>
      </c>
      <c r="Q76" s="34"/>
      <c r="R76" s="59">
        <f>+I76-'2020-21'!I76</f>
        <v>3.3081865049999992E-2</v>
      </c>
      <c r="S76" s="60">
        <f>+I76/'2020-21'!I76-1</f>
        <v>0.12403516779461543</v>
      </c>
      <c r="T76" s="34"/>
      <c r="U76" s="52"/>
      <c r="V76" s="52"/>
      <c r="W76" s="52"/>
      <c r="X76" s="52"/>
      <c r="Y76" s="52"/>
      <c r="Z76" s="52"/>
      <c r="AA76" s="52"/>
    </row>
    <row r="77" spans="1:27" ht="15.75" outlineLevel="1" x14ac:dyDescent="0.25">
      <c r="A77" s="55" t="s">
        <v>63</v>
      </c>
      <c r="B77" s="56">
        <v>2.1772</v>
      </c>
      <c r="C77" s="56">
        <v>9.2651452999999995E-2</v>
      </c>
      <c r="D77" s="56">
        <v>0.79117732799999996</v>
      </c>
      <c r="E77" s="56">
        <f>B77+C77-D77</f>
        <v>1.4786741250000004</v>
      </c>
      <c r="F77" s="56">
        <v>0.8</v>
      </c>
      <c r="G77" s="56">
        <f>+F77</f>
        <v>0.8</v>
      </c>
      <c r="H77" s="57">
        <v>0.125</v>
      </c>
      <c r="I77" s="58">
        <f>F77*H77</f>
        <v>0.1</v>
      </c>
      <c r="J77" s="58">
        <f>G77*H77</f>
        <v>0.1</v>
      </c>
      <c r="K77" s="26"/>
      <c r="L77" s="26"/>
      <c r="M77" s="6">
        <f>+IF(H77&lt;15%,1,IF(H77&lt;30%,2,IF(H77&lt;50%,3,4)))</f>
        <v>1</v>
      </c>
      <c r="N77" s="52"/>
      <c r="O77" s="59">
        <f>+F77-'2019-20'!F77</f>
        <v>0.22300000000000009</v>
      </c>
      <c r="P77" s="60">
        <f>+F77/'2019-20'!F77-1</f>
        <v>0.38648180242634322</v>
      </c>
      <c r="Q77" s="34"/>
      <c r="R77" s="59">
        <f>+I77-'2020-21'!I77</f>
        <v>2.7875000000000011E-2</v>
      </c>
      <c r="S77" s="60">
        <f>+I77/'2020-21'!I77-1</f>
        <v>0.38648180242634322</v>
      </c>
      <c r="T77" s="34"/>
      <c r="U77" s="52"/>
      <c r="V77" s="52"/>
      <c r="W77" s="52"/>
      <c r="X77" s="52"/>
      <c r="Y77" s="52"/>
      <c r="Z77" s="52"/>
      <c r="AA77" s="52"/>
    </row>
    <row r="78" spans="1:27" ht="15" customHeight="1" outlineLevel="1" x14ac:dyDescent="0.25">
      <c r="A78" s="55" t="s">
        <v>64</v>
      </c>
      <c r="B78" s="56">
        <v>1.44889</v>
      </c>
      <c r="C78" s="56">
        <v>3.4956632000000001E-2</v>
      </c>
      <c r="D78" s="56">
        <v>0.70709646699999995</v>
      </c>
      <c r="E78" s="56">
        <f>B78+C78-D78</f>
        <v>0.77675016500000016</v>
      </c>
      <c r="F78" s="56">
        <v>0.14499999999999999</v>
      </c>
      <c r="G78" s="56">
        <f>+F78</f>
        <v>0.14499999999999999</v>
      </c>
      <c r="H78" s="61">
        <v>0.34</v>
      </c>
      <c r="I78" s="58">
        <f>F78*H78</f>
        <v>4.9300000000000004E-2</v>
      </c>
      <c r="J78" s="58">
        <f>G78*H78</f>
        <v>4.9300000000000004E-2</v>
      </c>
      <c r="K78" s="26"/>
      <c r="L78" s="26"/>
      <c r="M78" s="6">
        <f>+IF(H78&lt;15%,1,IF(H78&lt;30%,2,IF(H78&lt;50%,3,4)))</f>
        <v>3</v>
      </c>
      <c r="N78" s="52"/>
      <c r="O78" s="59">
        <f>+F78-'2019-20'!F78</f>
        <v>0</v>
      </c>
      <c r="P78" s="60">
        <f>+F78/'2019-20'!F78-1</f>
        <v>0</v>
      </c>
      <c r="Q78" s="34"/>
      <c r="R78" s="59">
        <f>+I78-'2020-21'!I78</f>
        <v>0</v>
      </c>
      <c r="S78" s="60">
        <f>+I78/'2020-21'!I78-1</f>
        <v>0</v>
      </c>
      <c r="T78" s="34"/>
      <c r="U78" s="52"/>
      <c r="V78" s="52"/>
      <c r="W78" s="52"/>
      <c r="X78" s="52"/>
      <c r="Y78" s="52"/>
      <c r="Z78" s="52"/>
      <c r="AA78" s="52"/>
    </row>
    <row r="79" spans="1:27" ht="15" customHeight="1" outlineLevel="1" x14ac:dyDescent="0.25">
      <c r="A79" s="55" t="s">
        <v>65</v>
      </c>
      <c r="B79" s="56">
        <v>2.96</v>
      </c>
      <c r="C79" s="56">
        <v>0.10427073099999999</v>
      </c>
      <c r="D79" s="56">
        <v>1.14844846</v>
      </c>
      <c r="E79" s="56">
        <v>1.7549999999999999</v>
      </c>
      <c r="F79" s="56">
        <v>1.4699187713332973</v>
      </c>
      <c r="G79" s="56">
        <v>1.3676061040677601</v>
      </c>
      <c r="H79" s="65">
        <v>0.623</v>
      </c>
      <c r="I79" s="58">
        <f>F79*H79</f>
        <v>0.91575939454064426</v>
      </c>
      <c r="J79" s="58">
        <f>G79*H79</f>
        <v>0.85201860283421449</v>
      </c>
      <c r="K79" s="78"/>
      <c r="L79" s="78"/>
      <c r="M79" s="6">
        <f>+IF(H79&lt;15%,1,IF(H79&lt;30%,2,IF(H79&lt;50%,3,4)))</f>
        <v>4</v>
      </c>
      <c r="N79" s="52"/>
      <c r="O79" s="59">
        <f>+F79-'2019-20'!F79</f>
        <v>-5.7632077233325862E-2</v>
      </c>
      <c r="P79" s="60">
        <f>+F79/'2019-20'!F79-1</f>
        <v>-3.7728418197930935E-2</v>
      </c>
      <c r="Q79" s="34"/>
      <c r="R79" s="59">
        <f>+I79-'2020-21'!I79</f>
        <v>-3.5904784116361999E-2</v>
      </c>
      <c r="S79" s="60">
        <f>+I79/'2020-21'!I79-1</f>
        <v>-3.7728418197930935E-2</v>
      </c>
      <c r="T79" s="34"/>
      <c r="U79" s="52"/>
      <c r="V79" s="52"/>
      <c r="W79" s="52"/>
      <c r="X79" s="52"/>
      <c r="Y79" s="52"/>
      <c r="Z79" s="52"/>
      <c r="AA79" s="52"/>
    </row>
    <row r="80" spans="1:27" ht="15" customHeight="1" outlineLevel="1" x14ac:dyDescent="0.25">
      <c r="A80" s="55" t="s">
        <v>66</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59">
        <f>+F80-'2019-20'!F80</f>
        <v>0</v>
      </c>
      <c r="P80" s="60">
        <f>+F80/'2019-20'!F80-1</f>
        <v>0</v>
      </c>
      <c r="Q80" s="34"/>
      <c r="R80" s="59">
        <f>+I80-'2020-21'!I80</f>
        <v>0</v>
      </c>
      <c r="S80" s="60">
        <f>+I80/'2020-21'!I80-1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988.53174353142867</v>
      </c>
      <c r="G82" s="82">
        <f>SUM(G84:G87)</f>
        <v>988.53174353142867</v>
      </c>
      <c r="H82" s="30"/>
      <c r="I82" s="82">
        <f>SUM(I84:I87)</f>
        <v>30.691930221783082</v>
      </c>
      <c r="J82" s="82">
        <f>SUM(J84:J87)</f>
        <v>30.691930221783082</v>
      </c>
      <c r="K82" s="31">
        <f>IF(I82=0,0,J82/I82)</f>
        <v>1</v>
      </c>
      <c r="L82" s="31">
        <f>+I82/$I$89</f>
        <v>0.42028096887965805</v>
      </c>
      <c r="M82" s="6"/>
      <c r="O82" s="32">
        <f>+F82-'2019-20'!F82</f>
        <v>74.255598759142913</v>
      </c>
      <c r="P82" s="33">
        <f>+F82/'2019-20'!F82-1</f>
        <v>8.1217911222694505E-2</v>
      </c>
      <c r="Q82" s="34"/>
      <c r="R82" s="32">
        <f>+I82-'2020-21'!I82</f>
        <v>0.77851576696419045</v>
      </c>
      <c r="S82" s="33">
        <f>+I82/'2020-21'!I82-1</f>
        <v>2.6025640374155889E-2</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633.480245566804</v>
      </c>
      <c r="C84" s="79"/>
      <c r="D84" s="79"/>
      <c r="E84" s="79">
        <f>+B84+C84-D84</f>
        <v>633.480245566804</v>
      </c>
      <c r="F84" s="79">
        <f t="shared" ref="F84:G86" si="16">+E84</f>
        <v>633.480245566804</v>
      </c>
      <c r="G84" s="79">
        <f t="shared" si="16"/>
        <v>633.480245566804</v>
      </c>
      <c r="H84" s="57">
        <v>2.5972429865201825E-2</v>
      </c>
      <c r="I84" s="79">
        <f>+F84*H84</f>
        <v>16.453021248974647</v>
      </c>
      <c r="J84" s="79">
        <f>+H84*G84</f>
        <v>16.453021248974647</v>
      </c>
      <c r="K84" s="93"/>
      <c r="L84" s="93"/>
      <c r="M84" s="6">
        <f>+IF(H84&lt;15%,1,IF(H84&lt;30%,2,IF(H84&lt;50%,3,4)))</f>
        <v>1</v>
      </c>
      <c r="O84" s="59">
        <f>+F84-'2019-20'!F84</f>
        <v>40.185408888204051</v>
      </c>
      <c r="P84" s="60">
        <f>+F84/'2019-20'!F84-1</f>
        <v>6.7732611854792291E-2</v>
      </c>
      <c r="Q84" s="34"/>
      <c r="R84" s="59">
        <f>+I84-'2020-21'!I84</f>
        <v>0.41133925859396214</v>
      </c>
      <c r="S84" s="60">
        <f>+I84/'2020-21'!I84-1</f>
        <v>2.5641903314167491E-2</v>
      </c>
      <c r="T84" s="34"/>
    </row>
    <row r="85" spans="1:27" s="96" customFormat="1" ht="15" customHeight="1" outlineLevel="1" x14ac:dyDescent="0.2">
      <c r="A85" s="55" t="s">
        <v>69</v>
      </c>
      <c r="B85" s="79">
        <v>269.25416999999999</v>
      </c>
      <c r="C85" s="79"/>
      <c r="D85" s="79"/>
      <c r="E85" s="79">
        <f>+B85+C85-D85</f>
        <v>269.25416999999999</v>
      </c>
      <c r="F85" s="79">
        <f t="shared" si="16"/>
        <v>269.25416999999999</v>
      </c>
      <c r="G85" s="79">
        <f t="shared" si="16"/>
        <v>269.25416999999999</v>
      </c>
      <c r="H85" s="57">
        <v>2.9487499999999996E-2</v>
      </c>
      <c r="I85" s="79">
        <f>+F85*H85</f>
        <v>7.9396323378749987</v>
      </c>
      <c r="J85" s="79">
        <f>+H85*G85</f>
        <v>7.9396323378749987</v>
      </c>
      <c r="K85" s="94"/>
      <c r="L85" s="94"/>
      <c r="M85" s="6">
        <f>+IF(H85&lt;15%,1,IF(H85&lt;30%,2,IF(H85&lt;50%,3,4)))</f>
        <v>1</v>
      </c>
      <c r="N85" s="95"/>
      <c r="O85" s="59">
        <f>+F85-'2019-20'!F85</f>
        <v>29.451449999999994</v>
      </c>
      <c r="P85" s="60">
        <f>+F85/'2019-20'!F85-1</f>
        <v>0.1228153292006029</v>
      </c>
      <c r="Q85" s="34"/>
      <c r="R85" s="59">
        <f>+I85-'2020-21'!I85</f>
        <v>0.40991487862499998</v>
      </c>
      <c r="S85" s="60">
        <f>+I85/'2020-21'!I85-1</f>
        <v>5.4439609566151015E-2</v>
      </c>
      <c r="T85" s="34"/>
      <c r="U85" s="95"/>
      <c r="V85" s="95"/>
      <c r="W85" s="95"/>
      <c r="X85" s="95"/>
      <c r="Y85" s="95"/>
      <c r="Z85" s="95"/>
      <c r="AA85" s="95"/>
    </row>
    <row r="86" spans="1:27" ht="15" customHeight="1" outlineLevel="1" x14ac:dyDescent="0.25">
      <c r="A86" s="55" t="s">
        <v>70</v>
      </c>
      <c r="B86" s="79">
        <v>84.640134004624613</v>
      </c>
      <c r="C86" s="79"/>
      <c r="D86" s="79"/>
      <c r="E86" s="79">
        <f>+B86+C86-D86</f>
        <v>84.640134004624613</v>
      </c>
      <c r="F86" s="79">
        <f t="shared" si="16"/>
        <v>84.640134004624613</v>
      </c>
      <c r="G86" s="79">
        <f t="shared" si="16"/>
        <v>84.640134004624613</v>
      </c>
      <c r="H86" s="57">
        <v>7.2099999999999997E-2</v>
      </c>
      <c r="I86" s="79">
        <f>+F86*H86</f>
        <v>6.1025536617334346</v>
      </c>
      <c r="J86" s="79">
        <f>+H86*G86</f>
        <v>6.1025536617334346</v>
      </c>
      <c r="K86" s="94"/>
      <c r="L86" s="94"/>
      <c r="M86" s="6">
        <f>+IF(H86&lt;15%,1,IF(H86&lt;30%,2,IF(H86&lt;50%,3,4)))</f>
        <v>1</v>
      </c>
      <c r="O86" s="59">
        <f>+F86-'2019-20'!F86</f>
        <v>4.8408429689388583</v>
      </c>
      <c r="P86" s="60">
        <f>+F86/'2019-20'!F86-1</f>
        <v>6.0662731536976544E-2</v>
      </c>
      <c r="Q86" s="34"/>
      <c r="R86" s="59">
        <f>+I86-'2020-21'!I86</f>
        <v>-2.0353559394775012E-2</v>
      </c>
      <c r="S86" s="60">
        <f>+I86/'2020-21'!I86-1</f>
        <v>-3.3241659002346546E-3</v>
      </c>
      <c r="T86" s="34"/>
    </row>
    <row r="87" spans="1:27" ht="14.25" customHeight="1" outlineLevel="1" x14ac:dyDescent="0.25">
      <c r="A87" s="55" t="s">
        <v>71</v>
      </c>
      <c r="B87" s="56">
        <v>3.6283850000000002</v>
      </c>
      <c r="C87" s="56">
        <v>2.4869558E-2</v>
      </c>
      <c r="D87" s="56">
        <v>2.4960605980000001</v>
      </c>
      <c r="E87" s="56">
        <f>B87+C87-D87</f>
        <v>1.1571939599999999</v>
      </c>
      <c r="F87" s="56">
        <f>E87</f>
        <v>1.1571939599999999</v>
      </c>
      <c r="G87" s="56">
        <f>IF(B87&gt;E87,F87,F87*B87/E87)</f>
        <v>1.1571939599999999</v>
      </c>
      <c r="H87" s="71">
        <v>0.17</v>
      </c>
      <c r="I87" s="56">
        <f>F87*H87</f>
        <v>0.19672297319999998</v>
      </c>
      <c r="J87" s="56">
        <f>G87*H87</f>
        <v>0.19672297319999998</v>
      </c>
      <c r="K87" s="94"/>
      <c r="L87" s="94"/>
      <c r="M87" s="6">
        <f>+IF(H87&lt;15%,1,IF(H87&lt;30%,2,IF(H87&lt;50%,3,4)))</f>
        <v>2</v>
      </c>
      <c r="O87" s="59">
        <f>+F87-'2019-20'!F87</f>
        <v>-0.22210309799999983</v>
      </c>
      <c r="P87" s="60">
        <f>+F87/'2019-20'!F87-1</f>
        <v>-0.16102629720826955</v>
      </c>
      <c r="Q87" s="34"/>
      <c r="R87" s="59">
        <f>+I87-'2020-21'!I87</f>
        <v>-2.2384810859999993E-2</v>
      </c>
      <c r="S87" s="60">
        <f>+I87/'2020-21'!I87-1</f>
        <v>-0.10216346697144352</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73.027171093657856</v>
      </c>
      <c r="J89" s="82">
        <f>+J74+J82+J34+J6</f>
        <v>56.487296773940557</v>
      </c>
      <c r="K89" s="31">
        <f>IF(I89=0,0,J89/I89)</f>
        <v>0.77351068003846413</v>
      </c>
      <c r="L89" s="31"/>
      <c r="M89" s="6"/>
      <c r="O89" s="32"/>
      <c r="P89" s="33"/>
      <c r="Q89" s="34"/>
      <c r="R89" s="32">
        <f>+I89-'2020-21'!I89</f>
        <v>0.7756735013156657</v>
      </c>
      <c r="S89" s="33">
        <f>+I89/'2020-21'!I89-1</f>
        <v>1.0735742886496036E-2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47.632951145574324</v>
      </c>
      <c r="J91" s="105">
        <f t="shared" si="17"/>
        <v>46.011999916008506</v>
      </c>
      <c r="K91" s="106">
        <f>+J91/I91</f>
        <v>0.96596996006793867</v>
      </c>
      <c r="L91" s="5"/>
      <c r="M91" s="6"/>
      <c r="O91" s="74"/>
      <c r="P91" s="52"/>
      <c r="R91" s="59">
        <f>+I91-'2020-21'!I91</f>
        <v>0.73667686086366757</v>
      </c>
      <c r="S91" s="60">
        <f>+I91/'2020-21'!I91-1</f>
        <v>1.5708643641736852E-2</v>
      </c>
    </row>
    <row r="92" spans="1:27" x14ac:dyDescent="0.25">
      <c r="A92" s="107" t="s">
        <v>75</v>
      </c>
      <c r="B92" s="108"/>
      <c r="C92" s="109"/>
      <c r="D92" s="109"/>
      <c r="E92" s="110"/>
      <c r="F92" s="110"/>
      <c r="G92" s="110"/>
      <c r="H92" s="111">
        <v>2</v>
      </c>
      <c r="I92" s="112">
        <f t="shared" si="17"/>
        <v>3.946677609902725</v>
      </c>
      <c r="J92" s="112">
        <f t="shared" si="17"/>
        <v>3.4574019577938886</v>
      </c>
      <c r="K92" s="113">
        <f>+J92/I92</f>
        <v>0.87602847243433812</v>
      </c>
      <c r="L92" s="5"/>
      <c r="M92" s="6"/>
      <c r="O92" s="74"/>
      <c r="P92" s="52"/>
      <c r="R92" s="59">
        <f>+I92-'2020-21'!I92</f>
        <v>-1.3899219568683563E-2</v>
      </c>
      <c r="S92" s="60">
        <f>+I92/'2020-21'!I92-1</f>
        <v>-3.5093927392739754E-3</v>
      </c>
    </row>
    <row r="93" spans="1:27" x14ac:dyDescent="0.25">
      <c r="A93" s="114" t="s">
        <v>76</v>
      </c>
      <c r="B93" s="110"/>
      <c r="C93" s="110"/>
      <c r="D93" s="110"/>
      <c r="E93" s="110"/>
      <c r="F93" s="110"/>
      <c r="G93" s="110"/>
      <c r="H93" s="115">
        <v>3</v>
      </c>
      <c r="I93" s="112">
        <f t="shared" si="17"/>
        <v>19.377926740834123</v>
      </c>
      <c r="J93" s="112">
        <f t="shared" si="17"/>
        <v>5.2516655508479078</v>
      </c>
      <c r="K93" s="113">
        <f>+J93/I93</f>
        <v>0.27101276731433499</v>
      </c>
      <c r="L93" s="5"/>
      <c r="M93" s="6"/>
      <c r="O93" s="74"/>
      <c r="P93" s="52"/>
      <c r="R93" s="59">
        <f>+I93-'2020-21'!I93</f>
        <v>4.9887075591602326E-2</v>
      </c>
      <c r="S93" s="60">
        <f>+I93/'2020-21'!I93-1</f>
        <v>2.5810727034729641E-3</v>
      </c>
    </row>
    <row r="94" spans="1:27" x14ac:dyDescent="0.25">
      <c r="A94" s="116" t="s">
        <v>77</v>
      </c>
      <c r="B94" s="117"/>
      <c r="C94" s="117"/>
      <c r="D94" s="117"/>
      <c r="E94" s="117"/>
      <c r="F94" s="117"/>
      <c r="G94" s="117"/>
      <c r="H94" s="118">
        <v>4</v>
      </c>
      <c r="I94" s="119">
        <f t="shared" si="17"/>
        <v>1.9140548508906443</v>
      </c>
      <c r="J94" s="119">
        <f t="shared" si="17"/>
        <v>1.6106686028342145</v>
      </c>
      <c r="K94" s="120">
        <f>+J94/I94</f>
        <v>0.84149553085416617</v>
      </c>
      <c r="L94" s="5"/>
      <c r="M94" s="6"/>
      <c r="O94" s="74"/>
      <c r="P94" s="52"/>
      <c r="R94" s="59">
        <f>+I94-'2020-21'!I94</f>
        <v>1.9471015179077789E-2</v>
      </c>
      <c r="S94" s="60">
        <f>+I94/'2020-21'!I94-1</f>
        <v>1.0277199040793494E-2</v>
      </c>
    </row>
    <row r="95" spans="1:27" ht="25.5" customHeight="1" x14ac:dyDescent="0.25">
      <c r="A95" s="309" t="s">
        <v>78</v>
      </c>
      <c r="B95" s="310"/>
      <c r="C95" s="310"/>
      <c r="D95" s="310"/>
      <c r="E95" s="310"/>
      <c r="F95" s="310"/>
      <c r="G95" s="310"/>
      <c r="H95" s="310"/>
      <c r="I95" s="310"/>
      <c r="J95" s="310"/>
      <c r="K95" s="310"/>
      <c r="L95" s="310"/>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pageSetup orientation="portrait" r:id="rId1"/>
  <ignoredErrors>
    <ignoredError sqref="G7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96"/>
  <sheetViews>
    <sheetView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8.7109375" style="5"/>
  </cols>
  <sheetData>
    <row r="1" spans="1:20" ht="15.75" x14ac:dyDescent="0.25">
      <c r="A1" s="1" t="str">
        <f>"Updated on " &amp; TEXT(Updates!B2,"[$-0809]dd mmm yyyy")</f>
        <v>Updated on 17 May 2024</v>
      </c>
      <c r="B1" s="2"/>
      <c r="C1" s="2"/>
      <c r="D1" s="2"/>
      <c r="E1" s="2"/>
      <c r="F1" s="2"/>
      <c r="G1" s="2"/>
      <c r="H1" s="3"/>
      <c r="I1" s="4"/>
      <c r="J1" s="4"/>
      <c r="K1" s="4"/>
      <c r="L1" s="5"/>
      <c r="M1" s="6"/>
      <c r="R1" s="5"/>
      <c r="S1" s="5"/>
    </row>
    <row r="2" spans="1:20" ht="45" x14ac:dyDescent="0.25">
      <c r="A2" s="8" t="s">
        <v>80</v>
      </c>
      <c r="B2" s="9"/>
      <c r="C2" s="9"/>
      <c r="D2" s="9"/>
      <c r="E2" s="9"/>
      <c r="F2" s="9"/>
      <c r="G2" s="9"/>
      <c r="H2" s="9"/>
      <c r="I2" s="9"/>
      <c r="J2" s="9"/>
      <c r="K2" s="9"/>
      <c r="L2" s="5"/>
      <c r="M2" s="6"/>
      <c r="R2" s="5"/>
      <c r="S2" s="5"/>
    </row>
    <row r="3" spans="1:20" ht="44.25" customHeight="1" x14ac:dyDescent="0.25">
      <c r="A3" s="10" t="s">
        <v>79</v>
      </c>
      <c r="B3" s="311" t="s">
        <v>2</v>
      </c>
      <c r="C3" s="312"/>
      <c r="D3" s="312"/>
      <c r="E3" s="312"/>
      <c r="F3" s="312"/>
      <c r="G3" s="313"/>
      <c r="H3" s="314" t="s">
        <v>3</v>
      </c>
      <c r="I3" s="307" t="s">
        <v>4</v>
      </c>
      <c r="J3" s="308"/>
      <c r="K3" s="11"/>
      <c r="L3" s="12"/>
      <c r="M3" s="13"/>
      <c r="O3" s="307" t="s">
        <v>5</v>
      </c>
      <c r="P3" s="308"/>
      <c r="R3" s="307" t="str">
        <f>+I3</f>
        <v>Million tonnes 
 (crude protein)</v>
      </c>
      <c r="S3" s="308"/>
    </row>
    <row r="4" spans="1:20" ht="50.25" customHeight="1" x14ac:dyDescent="0.25">
      <c r="A4" s="14" t="s">
        <v>6</v>
      </c>
      <c r="B4" s="15" t="s">
        <v>7</v>
      </c>
      <c r="C4" s="15" t="s">
        <v>8</v>
      </c>
      <c r="D4" s="16" t="s">
        <v>9</v>
      </c>
      <c r="E4" s="16" t="s">
        <v>10</v>
      </c>
      <c r="F4" s="16" t="s">
        <v>11</v>
      </c>
      <c r="G4" s="16" t="s">
        <v>12</v>
      </c>
      <c r="H4" s="315"/>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167.8676749128042</v>
      </c>
      <c r="G6" s="29">
        <f>G9+G21+G27</f>
        <v>152.10970925946131</v>
      </c>
      <c r="H6" s="30"/>
      <c r="I6" s="30">
        <f>I9+I21+I27</f>
        <v>17.04488737774744</v>
      </c>
      <c r="J6" s="30">
        <f>J9+J21+J27</f>
        <v>15.628631204865128</v>
      </c>
      <c r="K6" s="31">
        <f>J6/I6</f>
        <v>0.91691020647450727</v>
      </c>
      <c r="L6" s="31">
        <f>+I6/$I$89</f>
        <v>0.23591050629729782</v>
      </c>
      <c r="M6" s="6"/>
      <c r="O6" s="32">
        <f>+F6-'2019-20'!F6</f>
        <v>0.4880448289600281</v>
      </c>
      <c r="P6" s="33">
        <f>+F6/'2019-20'!F6-1</f>
        <v>2.9157958391683447E-3</v>
      </c>
      <c r="Q6" s="34"/>
      <c r="R6" s="32">
        <f>+I6-'2019-20'!I6</f>
        <v>0.33194151262999583</v>
      </c>
      <c r="S6" s="33">
        <f>+I6/'2019-20'!I6-1</f>
        <v>1.9861340742017841E-2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280.5139600432463</v>
      </c>
      <c r="C9" s="49">
        <f t="shared" ref="C9:J9" si="0">SUM(C11:C19)</f>
        <v>21.052351339999998</v>
      </c>
      <c r="D9" s="49">
        <f t="shared" si="0"/>
        <v>42.871705948000027</v>
      </c>
      <c r="E9" s="49">
        <f t="shared" si="0"/>
        <v>258.69460543524639</v>
      </c>
      <c r="F9" s="49">
        <f t="shared" si="0"/>
        <v>162.50000000000003</v>
      </c>
      <c r="G9" s="49">
        <f t="shared" si="0"/>
        <v>147.18811450031464</v>
      </c>
      <c r="H9" s="50"/>
      <c r="I9" s="50">
        <f t="shared" si="0"/>
        <v>15.617999999999999</v>
      </c>
      <c r="J9" s="50">
        <f t="shared" si="0"/>
        <v>14.32484996808509</v>
      </c>
      <c r="K9" s="51">
        <f>J9/I9</f>
        <v>0.91720130414170131</v>
      </c>
      <c r="L9" s="51">
        <f>+I9/$I$89</f>
        <v>0.21616160938448595</v>
      </c>
      <c r="M9" s="6"/>
      <c r="N9" s="52"/>
      <c r="O9" s="53">
        <f>+F9-'2019-20'!F9</f>
        <v>-0.52999999999997272</v>
      </c>
      <c r="P9" s="54">
        <f>+F9/'2019-20'!F9-1</f>
        <v>-3.2509354106604604E-3</v>
      </c>
      <c r="Q9" s="34"/>
      <c r="R9" s="53">
        <f>+I9-'2019-20'!I9</f>
        <v>6.8699999999999761E-2</v>
      </c>
      <c r="S9" s="54">
        <f>+I9/'2019-20'!I9-1</f>
        <v>4.4182053211399008E-3</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+'cereal data'!A3</f>
        <v>Common  wheat</v>
      </c>
      <c r="B11" s="56">
        <f>+'cereal data'!K3</f>
        <v>118.09939308199999</v>
      </c>
      <c r="C11" s="56">
        <f>+'cereal data'!K15</f>
        <v>2.0214566789999999</v>
      </c>
      <c r="D11" s="56">
        <f>+'cereal data'!K27</f>
        <v>27.396562278000005</v>
      </c>
      <c r="E11" s="56">
        <f>+B11+C11-D11</f>
        <v>92.724287482999983</v>
      </c>
      <c r="F11" s="56">
        <f>+'cereal data'!K39</f>
        <v>38.200000000000003</v>
      </c>
      <c r="G11" s="56">
        <f>IF(B11&gt;E11,F11,F11*B11/E11)-C11</f>
        <v>36.178543321000006</v>
      </c>
      <c r="H11" s="57">
        <v>0.11</v>
      </c>
      <c r="I11" s="58">
        <f>F11*H11</f>
        <v>4.202</v>
      </c>
      <c r="J11" s="58">
        <f>G11*H11</f>
        <v>3.9796397653100009</v>
      </c>
      <c r="K11" s="26"/>
      <c r="L11" s="26"/>
      <c r="M11" s="6">
        <f>+IF(H11&lt;15%,1,IF(H11&lt;30%,2,IF(H11&lt;50%,3,4)))</f>
        <v>1</v>
      </c>
      <c r="N11" s="52"/>
      <c r="O11" s="59">
        <f>+F11-'2019-20'!F11</f>
        <v>-2.2999999999999972</v>
      </c>
      <c r="P11" s="60">
        <f>+F11/'2019-20'!F11-1</f>
        <v>-5.679012345679002E-2</v>
      </c>
      <c r="Q11" s="34"/>
      <c r="R11" s="59">
        <f>+I11-'2019-20'!I11</f>
        <v>-0.25300000000000011</v>
      </c>
      <c r="S11" s="60">
        <f>+I11/'2019-20'!I11-1</f>
        <v>-5.6790123456790131E-2</v>
      </c>
      <c r="T11" s="35"/>
    </row>
    <row r="12" spans="1:20" ht="15" customHeight="1" outlineLevel="1" x14ac:dyDescent="0.25">
      <c r="A12" s="55" t="str">
        <f>+'cereal data'!A4</f>
        <v>Barley</v>
      </c>
      <c r="B12" s="56">
        <f>+'cereal data'!K4</f>
        <v>53.937094335000012</v>
      </c>
      <c r="C12" s="56">
        <f>+'cereal data'!K16</f>
        <v>1.2491446770000003</v>
      </c>
      <c r="D12" s="56">
        <f>+'cereal data'!K28</f>
        <v>10.612960292000002</v>
      </c>
      <c r="E12" s="56">
        <f t="shared" ref="E12:E19" si="1">+B12+C12-D12</f>
        <v>44.573278720000012</v>
      </c>
      <c r="F12" s="56">
        <f>+'cereal data'!K40</f>
        <v>35.6</v>
      </c>
      <c r="G12" s="56">
        <f>IF(B12&gt;E12,F12,F12*B12/E12)</f>
        <v>35.6</v>
      </c>
      <c r="H12" s="57">
        <v>0.1</v>
      </c>
      <c r="I12" s="58">
        <f t="shared" ref="I12:I19" si="2">F12*H12</f>
        <v>3.5600000000000005</v>
      </c>
      <c r="J12" s="58">
        <f t="shared" ref="J12:J19" si="3">G12*H12</f>
        <v>3.5600000000000005</v>
      </c>
      <c r="K12" s="26"/>
      <c r="L12" s="26"/>
      <c r="M12" s="6">
        <f t="shared" ref="M12:M19" si="4">+IF(H12&lt;15%,1,IF(H12&lt;30%,2,IF(H12&lt;50%,3,4)))</f>
        <v>1</v>
      </c>
      <c r="N12" s="52"/>
      <c r="O12" s="59">
        <f>+F12-'2019-20'!F12</f>
        <v>1.1000000000000014</v>
      </c>
      <c r="P12" s="60">
        <f>+F12/'2019-20'!F12-1</f>
        <v>3.1884057971014457E-2</v>
      </c>
      <c r="Q12" s="34"/>
      <c r="R12" s="59">
        <f>+I12-'2019-20'!I12</f>
        <v>0.11000000000000032</v>
      </c>
      <c r="S12" s="60">
        <f>+I12/'2019-20'!I12-1</f>
        <v>3.1884057971014679E-2</v>
      </c>
      <c r="T12" s="35"/>
    </row>
    <row r="13" spans="1:20" ht="15" customHeight="1" outlineLevel="1" x14ac:dyDescent="0.25">
      <c r="A13" s="55" t="str">
        <f>+'cereal data'!A5</f>
        <v>Durum</v>
      </c>
      <c r="B13" s="56">
        <f>+'cereal data'!K5</f>
        <v>7.3445043800000009</v>
      </c>
      <c r="C13" s="56">
        <f>+'cereal data'!K17</f>
        <v>2.932040025</v>
      </c>
      <c r="D13" s="56">
        <f>+'cereal data'!K29</f>
        <v>0.82836492900000003</v>
      </c>
      <c r="E13" s="56">
        <f t="shared" si="1"/>
        <v>9.4481794760000017</v>
      </c>
      <c r="F13" s="56">
        <f>+'cereal data'!K41</f>
        <v>0.4</v>
      </c>
      <c r="G13" s="56">
        <f>IF(B13&gt;E13,F13,F13*B13/E13)</f>
        <v>0.31093839394801098</v>
      </c>
      <c r="H13" s="57">
        <v>0.12</v>
      </c>
      <c r="I13" s="58">
        <f t="shared" si="2"/>
        <v>4.8000000000000001E-2</v>
      </c>
      <c r="J13" s="58">
        <f t="shared" si="3"/>
        <v>3.7312607273761317E-2</v>
      </c>
      <c r="K13" s="26"/>
      <c r="L13" s="26"/>
      <c r="M13" s="6">
        <f t="shared" si="4"/>
        <v>1</v>
      </c>
      <c r="N13" s="52"/>
      <c r="O13" s="59">
        <f>+F13-'2019-20'!F13</f>
        <v>0</v>
      </c>
      <c r="P13" s="60">
        <f>+F13/'2019-20'!F13-1</f>
        <v>0</v>
      </c>
      <c r="Q13" s="34"/>
      <c r="R13" s="59">
        <f>+I13-'2019-20'!I13</f>
        <v>0</v>
      </c>
      <c r="S13" s="60">
        <f>+I13/'2019-20'!I13-1</f>
        <v>0</v>
      </c>
      <c r="T13" s="35"/>
    </row>
    <row r="14" spans="1:20" ht="15" customHeight="1" outlineLevel="1" x14ac:dyDescent="0.25">
      <c r="A14" s="55" t="str">
        <f>+'cereal data'!A6</f>
        <v>Maize</v>
      </c>
      <c r="B14" s="56">
        <f>+'cereal data'!K6</f>
        <v>67.432867424000008</v>
      </c>
      <c r="C14" s="56">
        <f>+'cereal data'!K18</f>
        <v>14.520295892999997</v>
      </c>
      <c r="D14" s="56">
        <f>+'cereal data'!K30</f>
        <v>3.6725260480000004</v>
      </c>
      <c r="E14" s="56">
        <f t="shared" si="1"/>
        <v>78.28063726900001</v>
      </c>
      <c r="F14" s="56">
        <f>+'cereal data'!K42</f>
        <v>63.5</v>
      </c>
      <c r="G14" s="56">
        <f>F14-C14*0.9</f>
        <v>50.4317336963</v>
      </c>
      <c r="H14" s="57">
        <v>0.08</v>
      </c>
      <c r="I14" s="58">
        <f t="shared" si="2"/>
        <v>5.08</v>
      </c>
      <c r="J14" s="58">
        <f t="shared" si="3"/>
        <v>4.0345386957039997</v>
      </c>
      <c r="K14" s="26"/>
      <c r="L14" s="26"/>
      <c r="M14" s="6">
        <f t="shared" si="4"/>
        <v>1</v>
      </c>
      <c r="N14" s="52"/>
      <c r="O14" s="59">
        <f>+F14-'2019-20'!F14</f>
        <v>-4.5999999999999943</v>
      </c>
      <c r="P14" s="60">
        <f>+F14/'2019-20'!F14-1</f>
        <v>-6.7547723935389103E-2</v>
      </c>
      <c r="Q14" s="34"/>
      <c r="R14" s="59">
        <f>+I14-'2019-20'!I14</f>
        <v>-0.36799999999999944</v>
      </c>
      <c r="S14" s="60">
        <f>+I14/'2019-20'!I14-1</f>
        <v>-6.7547723935388992E-2</v>
      </c>
      <c r="T14" s="35"/>
    </row>
    <row r="15" spans="1:20" ht="15" customHeight="1" outlineLevel="1" x14ac:dyDescent="0.25">
      <c r="A15" s="55" t="str">
        <f>+'cereal data'!A7</f>
        <v>Rye</v>
      </c>
      <c r="B15" s="56">
        <f>+'cereal data'!K7</f>
        <v>8.7400278057497029</v>
      </c>
      <c r="C15" s="56">
        <f>+'cereal data'!K19</f>
        <v>8.6696952000000008E-2</v>
      </c>
      <c r="D15" s="56">
        <f>+'cereal data'!K31</f>
        <v>0.174231261</v>
      </c>
      <c r="E15" s="56">
        <f t="shared" si="1"/>
        <v>8.6524934967497042</v>
      </c>
      <c r="F15" s="56">
        <f>+'cereal data'!K43</f>
        <v>3.8</v>
      </c>
      <c r="G15" s="56">
        <f>IF(B15&gt;E15,F15,F15*B15/(B15+C15-D15))</f>
        <v>3.8</v>
      </c>
      <c r="H15" s="57">
        <v>0.11</v>
      </c>
      <c r="I15" s="58">
        <f t="shared" si="2"/>
        <v>0.41799999999999998</v>
      </c>
      <c r="J15" s="58">
        <f t="shared" si="3"/>
        <v>0.41799999999999998</v>
      </c>
      <c r="K15" s="26"/>
      <c r="L15" s="26"/>
      <c r="M15" s="6">
        <f t="shared" si="4"/>
        <v>1</v>
      </c>
      <c r="N15" s="52"/>
      <c r="O15" s="59">
        <f>+F15-'2019-20'!F15</f>
        <v>1.2199999999999998</v>
      </c>
      <c r="P15" s="60">
        <f>+F15/'2019-20'!F15-1</f>
        <v>0.47286821705426352</v>
      </c>
      <c r="Q15" s="34"/>
      <c r="R15" s="59">
        <f>+I15-'2019-20'!I15</f>
        <v>0.13419999999999999</v>
      </c>
      <c r="S15" s="60">
        <f>+I15/'2019-20'!I15-1</f>
        <v>0.47286821705426352</v>
      </c>
      <c r="T15" s="35"/>
    </row>
    <row r="16" spans="1:20" ht="15" customHeight="1" outlineLevel="1" x14ac:dyDescent="0.25">
      <c r="A16" s="55" t="str">
        <f>+'cereal data'!A8</f>
        <v>Sorghum</v>
      </c>
      <c r="B16" s="56">
        <f>+'cereal data'!K8</f>
        <v>0.97796800000000006</v>
      </c>
      <c r="C16" s="56">
        <f>+'cereal data'!K20</f>
        <v>1.4907857000000002E-2</v>
      </c>
      <c r="D16" s="56">
        <f>+'cereal data'!K32</f>
        <v>1.7990104999999999E-2</v>
      </c>
      <c r="E16" s="56">
        <f t="shared" si="1"/>
        <v>0.97488575200000005</v>
      </c>
      <c r="F16" s="56">
        <f>+'cereal data'!K44</f>
        <v>1.4</v>
      </c>
      <c r="G16" s="56">
        <f>IF(B16&gt;E16,F16,F16*B16/(B16+C16-D16))</f>
        <v>1.4</v>
      </c>
      <c r="H16" s="57">
        <v>0.11</v>
      </c>
      <c r="I16" s="58">
        <f t="shared" si="2"/>
        <v>0.154</v>
      </c>
      <c r="J16" s="58">
        <f t="shared" si="3"/>
        <v>0.154</v>
      </c>
      <c r="K16" s="26"/>
      <c r="L16" s="26"/>
      <c r="M16" s="6">
        <f t="shared" si="4"/>
        <v>1</v>
      </c>
      <c r="N16" s="52"/>
      <c r="O16" s="59">
        <f>+F16-'2019-20'!F16</f>
        <v>0.95</v>
      </c>
      <c r="P16" s="60">
        <f>+F16/'2019-20'!F16-1</f>
        <v>2.1111111111111112</v>
      </c>
      <c r="Q16" s="34"/>
      <c r="R16" s="59">
        <f>+I16-'2019-20'!I16</f>
        <v>0.10450000000000001</v>
      </c>
      <c r="S16" s="60">
        <f>+I16/'2019-20'!I16-1</f>
        <v>2.1111111111111112</v>
      </c>
      <c r="T16" s="35"/>
    </row>
    <row r="17" spans="1:27" ht="15" customHeight="1" outlineLevel="1" x14ac:dyDescent="0.25">
      <c r="A17" s="55" t="str">
        <f>+'cereal data'!A9</f>
        <v>Oats</v>
      </c>
      <c r="B17" s="56">
        <f>+'cereal data'!K9</f>
        <v>8.4006550099999977</v>
      </c>
      <c r="C17" s="56">
        <f>+'cereal data'!K21</f>
        <v>4.8976435999999998E-2</v>
      </c>
      <c r="D17" s="56">
        <f>+'cereal data'!K33</f>
        <v>0.13960508600000002</v>
      </c>
      <c r="E17" s="56">
        <f t="shared" si="1"/>
        <v>8.3100263599999984</v>
      </c>
      <c r="F17" s="56">
        <f>+'cereal data'!K45</f>
        <v>5.8</v>
      </c>
      <c r="G17" s="56">
        <f>IF(B17&gt;E17,F17,F17*B17/(B17+C17-D17))</f>
        <v>5.8</v>
      </c>
      <c r="H17" s="57">
        <v>0.11</v>
      </c>
      <c r="I17" s="58">
        <f t="shared" si="2"/>
        <v>0.63800000000000001</v>
      </c>
      <c r="J17" s="58">
        <f t="shared" si="3"/>
        <v>0.63800000000000001</v>
      </c>
      <c r="K17" s="26"/>
      <c r="L17" s="26"/>
      <c r="M17" s="6">
        <f t="shared" si="4"/>
        <v>1</v>
      </c>
      <c r="N17" s="52"/>
      <c r="O17" s="59">
        <f>+F17-'2019-20'!F17</f>
        <v>0.70000000000000018</v>
      </c>
      <c r="P17" s="60">
        <f>+F17/'2019-20'!F17-1</f>
        <v>0.13725490196078427</v>
      </c>
      <c r="Q17" s="34"/>
      <c r="R17" s="59">
        <f>+I17-'2019-20'!I17</f>
        <v>7.7000000000000068E-2</v>
      </c>
      <c r="S17" s="60">
        <f>+I17/'2019-20'!I17-1</f>
        <v>0.13725490196078449</v>
      </c>
      <c r="T17" s="35"/>
    </row>
    <row r="18" spans="1:27" ht="15" customHeight="1" outlineLevel="1" x14ac:dyDescent="0.25">
      <c r="A18" s="55" t="str">
        <f>+'cereal data'!A10</f>
        <v>Triticale</v>
      </c>
      <c r="B18" s="56">
        <f>+'cereal data'!K10</f>
        <v>12.100216800000004</v>
      </c>
      <c r="C18" s="56">
        <f>+'cereal data'!K22</f>
        <v>1.5620900000000004E-4</v>
      </c>
      <c r="D18" s="56">
        <f>+'cereal data'!K34</f>
        <v>6.9642850000000006E-3</v>
      </c>
      <c r="E18" s="56">
        <f t="shared" si="1"/>
        <v>12.093408724000003</v>
      </c>
      <c r="F18" s="56">
        <f>+'cereal data'!K46</f>
        <v>10.7</v>
      </c>
      <c r="G18" s="56">
        <f>IF(B18&gt;E18,F18,F18*B18/(B18+C18-D18))</f>
        <v>10.7</v>
      </c>
      <c r="H18" s="57">
        <v>0.11</v>
      </c>
      <c r="I18" s="58">
        <f t="shared" si="2"/>
        <v>1.1769999999999998</v>
      </c>
      <c r="J18" s="58">
        <f t="shared" si="3"/>
        <v>1.1769999999999998</v>
      </c>
      <c r="K18" s="26"/>
      <c r="L18" s="26"/>
      <c r="M18" s="6">
        <f t="shared" si="4"/>
        <v>1</v>
      </c>
      <c r="N18" s="52"/>
      <c r="O18" s="59">
        <f>+F18-'2019-20'!F18</f>
        <v>2.5999999999999996</v>
      </c>
      <c r="P18" s="60">
        <f>+F18/'2019-20'!F18-1</f>
        <v>0.32098765432098753</v>
      </c>
      <c r="Q18" s="34"/>
      <c r="R18" s="59">
        <f>+I18-'2019-20'!I18</f>
        <v>0.28599999999999981</v>
      </c>
      <c r="S18" s="60">
        <f>+I18/'2019-20'!I18-1</f>
        <v>0.32098765432098753</v>
      </c>
      <c r="T18" s="35"/>
    </row>
    <row r="19" spans="1:27" ht="15" customHeight="1" outlineLevel="1" x14ac:dyDescent="0.25">
      <c r="A19" s="55" t="str">
        <f>+'cereal data'!A11</f>
        <v>Others</v>
      </c>
      <c r="B19" s="56">
        <f>+'cereal data'!K11</f>
        <v>3.481233206496662</v>
      </c>
      <c r="C19" s="56">
        <f>+'cereal data'!K23</f>
        <v>0.17867661200000001</v>
      </c>
      <c r="D19" s="56">
        <f>+'cereal data'!K35</f>
        <v>2.2501664000000001E-2</v>
      </c>
      <c r="E19" s="56">
        <f t="shared" si="1"/>
        <v>3.6374081544966619</v>
      </c>
      <c r="F19" s="56">
        <f>+'cereal data'!K47</f>
        <v>3.1</v>
      </c>
      <c r="G19" s="56">
        <f>IF(B19&gt;E19,F19,F19*B19/(B19+C19-D19))</f>
        <v>2.9668990890666231</v>
      </c>
      <c r="H19" s="57">
        <v>0.11</v>
      </c>
      <c r="I19" s="58">
        <f t="shared" si="2"/>
        <v>0.34100000000000003</v>
      </c>
      <c r="J19" s="58">
        <f t="shared" si="3"/>
        <v>0.32635889979732857</v>
      </c>
      <c r="K19" s="26"/>
      <c r="L19" s="26"/>
      <c r="M19" s="6">
        <f t="shared" si="4"/>
        <v>1</v>
      </c>
      <c r="N19" s="52"/>
      <c r="O19" s="59">
        <f>+F19-'2019-20'!F19</f>
        <v>-0.19999999999999973</v>
      </c>
      <c r="P19" s="60">
        <f>+F19/'2019-20'!F19-1</f>
        <v>-6.0606060606060552E-2</v>
      </c>
      <c r="Q19" s="34"/>
      <c r="R19" s="59">
        <f>+I19-'2019-20'!I19</f>
        <v>-2.1999999999999964E-2</v>
      </c>
      <c r="S19" s="60">
        <f>+I19/'2019-20'!I19-1</f>
        <v>-6.0606060606060552E-2</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28.305160000000001</v>
      </c>
      <c r="C21" s="49">
        <f t="shared" si="5"/>
        <v>21.643909381</v>
      </c>
      <c r="D21" s="49">
        <f t="shared" si="5"/>
        <v>1.0412661190000001</v>
      </c>
      <c r="E21" s="49">
        <f t="shared" si="5"/>
        <v>48.907803262000002</v>
      </c>
      <c r="F21" s="49">
        <f t="shared" si="5"/>
        <v>1.5468918</v>
      </c>
      <c r="G21" s="49">
        <f t="shared" si="5"/>
        <v>1.5468918</v>
      </c>
      <c r="H21" s="50"/>
      <c r="I21" s="50">
        <f>SUM(I23:I25)</f>
        <v>0.45403136111999998</v>
      </c>
      <c r="J21" s="50">
        <f>SUM(J23:J25)</f>
        <v>0.45403136111999998</v>
      </c>
      <c r="K21" s="51">
        <f>J21/I21</f>
        <v>1</v>
      </c>
      <c r="L21" s="51">
        <f>+I21/$I$89</f>
        <v>6.2840408330597976E-3</v>
      </c>
      <c r="M21" s="6"/>
      <c r="N21" s="52"/>
      <c r="O21" s="53">
        <f>+F21-'2019-20'!F21</f>
        <v>-1.1787400000000003E-2</v>
      </c>
      <c r="P21" s="54">
        <f>+F21/'2019-20'!F21-1</f>
        <v>-7.5624284971532729E-3</v>
      </c>
      <c r="Q21" s="34"/>
      <c r="R21" s="53">
        <f>+I21-'2019-20'!I21</f>
        <v>-1.2203800800000275E-3</v>
      </c>
      <c r="S21" s="54">
        <f>+I21/'2019-20'!I21-1</f>
        <v>-2.6806708674704804E-3</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+'oilseed data'!Z4</f>
        <v>2.6172100000000005</v>
      </c>
      <c r="C23" s="56">
        <f>+'oilseed data'!Z12</f>
        <v>15.02949359</v>
      </c>
      <c r="D23" s="56">
        <f>+'oilseed data'!Z16</f>
        <v>0.197336918</v>
      </c>
      <c r="E23" s="56">
        <f>+B23+C23-D23</f>
        <v>17.449366672</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+I23-'2019-20'!I23</f>
        <v>0</v>
      </c>
      <c r="S23" s="60">
        <f>+I23/'2019-20'!I23-1</f>
        <v>0</v>
      </c>
      <c r="T23" s="35"/>
    </row>
    <row r="24" spans="1:27" ht="15" customHeight="1" outlineLevel="1" x14ac:dyDescent="0.25">
      <c r="A24" s="55" t="s">
        <v>23</v>
      </c>
      <c r="B24" s="56">
        <f>+'oilseed data'!Z5</f>
        <v>16.686720000000001</v>
      </c>
      <c r="C24" s="56">
        <f>+'oilseed data'!Z13</f>
        <v>5.7965684439999992</v>
      </c>
      <c r="D24" s="56">
        <f>+'oilseed data'!Z17</f>
        <v>0.17310434500000002</v>
      </c>
      <c r="E24" s="56">
        <f>+B24+C24-D24</f>
        <v>22.310184099000001</v>
      </c>
      <c r="F24" s="56">
        <f>+B24*1%</f>
        <v>0.16686720000000002</v>
      </c>
      <c r="G24" s="56">
        <f>F24</f>
        <v>0.16686720000000002</v>
      </c>
      <c r="H24" s="62">
        <f>H47*0.57</f>
        <v>0.18809999999999999</v>
      </c>
      <c r="I24" s="58">
        <f>F24*H24</f>
        <v>3.138772032E-2</v>
      </c>
      <c r="J24" s="58">
        <f>G24*H24</f>
        <v>3.138772032E-2</v>
      </c>
      <c r="K24" s="26"/>
      <c r="L24" s="26"/>
      <c r="M24" s="6">
        <f>+IF(H24&lt;15%,1,IF(H24&lt;30%,2,IF(H24&lt;50%,3,4)))</f>
        <v>2</v>
      </c>
      <c r="N24" s="52"/>
      <c r="O24" s="59">
        <f>+F24-'2019-20'!F24</f>
        <v>1.3071200000000005E-2</v>
      </c>
      <c r="P24" s="60">
        <f>+F24/'2019-20'!F24-1</f>
        <v>8.4990506905251229E-2</v>
      </c>
      <c r="Q24" s="34"/>
      <c r="R24" s="59">
        <f>+I24-'2019-20'!I24</f>
        <v>2.458692719999999E-3</v>
      </c>
      <c r="S24" s="60">
        <f>+I24/'2019-20'!I24-1</f>
        <v>8.4990506905251006E-2</v>
      </c>
      <c r="T24" s="35"/>
    </row>
    <row r="25" spans="1:27" ht="15" customHeight="1" outlineLevel="1" x14ac:dyDescent="0.25">
      <c r="A25" s="55" t="s">
        <v>24</v>
      </c>
      <c r="B25" s="56">
        <f>+'oilseed data'!Z6</f>
        <v>9.0012300000000014</v>
      </c>
      <c r="C25" s="56">
        <f>+'oilseed data'!Z14</f>
        <v>0.81784734700000017</v>
      </c>
      <c r="D25" s="56">
        <f>+'oilseed data'!Z18</f>
        <v>0.67082485600000008</v>
      </c>
      <c r="E25" s="56">
        <f>+B25+C25-D25</f>
        <v>9.1482524910000027</v>
      </c>
      <c r="F25" s="56">
        <f>+B25*2%</f>
        <v>0.18002460000000003</v>
      </c>
      <c r="G25" s="56">
        <f>F25</f>
        <v>0.18002460000000003</v>
      </c>
      <c r="H25" s="57">
        <v>0.14799999999999999</v>
      </c>
      <c r="I25" s="58">
        <f>F25*H25</f>
        <v>2.6643640800000003E-2</v>
      </c>
      <c r="J25" s="58">
        <f>G25*H25</f>
        <v>2.6643640800000003E-2</v>
      </c>
      <c r="K25" s="26"/>
      <c r="L25" s="26"/>
      <c r="M25" s="6">
        <f>+IF(H25&lt;15%,1,IF(H25&lt;30%,2,IF(H25&lt;50%,3,4)))</f>
        <v>1</v>
      </c>
      <c r="N25" s="52"/>
      <c r="O25" s="59">
        <f>+F25-'2019-20'!F25</f>
        <v>-2.4858599999999953E-2</v>
      </c>
      <c r="P25" s="60">
        <f>+F25/'2019-20'!F25-1</f>
        <v>-0.12133059225939435</v>
      </c>
      <c r="Q25" s="34"/>
      <c r="R25" s="59">
        <f>+I25-'2019-20'!I25</f>
        <v>-3.6790727999999918E-3</v>
      </c>
      <c r="S25" s="60">
        <f>+I25/'2019-20'!I25-1</f>
        <v>-0.12133059225939435</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4.3086299999999991</v>
      </c>
      <c r="C27" s="49">
        <f t="shared" ref="C27:G27" si="6">SUM(C29:C32)</f>
        <v>1.2773675800000002</v>
      </c>
      <c r="D27" s="49">
        <f t="shared" si="6"/>
        <v>0.58180420100000008</v>
      </c>
      <c r="E27" s="49">
        <f t="shared" si="6"/>
        <v>5.0041933789999993</v>
      </c>
      <c r="F27" s="49">
        <f t="shared" si="6"/>
        <v>3.8207831128041754</v>
      </c>
      <c r="G27" s="49">
        <f t="shared" si="6"/>
        <v>3.3747029591466733</v>
      </c>
      <c r="H27" s="50"/>
      <c r="I27" s="50">
        <f>SUM(I29:I32)</f>
        <v>0.9728560166274437</v>
      </c>
      <c r="J27" s="50">
        <f>SUM(J29:J32)</f>
        <v>0.84974987566003868</v>
      </c>
      <c r="K27" s="51">
        <f>J27/I27</f>
        <v>0.87345903313198237</v>
      </c>
      <c r="L27" s="51">
        <f>+I27/$I$89</f>
        <v>1.346485607975211E-2</v>
      </c>
      <c r="M27" s="6"/>
      <c r="N27" s="52"/>
      <c r="O27" s="53">
        <f>+F27-'2019-20'!F27</f>
        <v>1.0298322289600006</v>
      </c>
      <c r="P27" s="54">
        <f>+F27/'2019-20'!F27-1</f>
        <v>0.36898973569235283</v>
      </c>
      <c r="Q27" s="34"/>
      <c r="R27" s="53">
        <f>+I27-'2019-20'!I27</f>
        <v>0.26446189270999998</v>
      </c>
      <c r="S27" s="54">
        <f>+I27/'2019-20'!I27-1</f>
        <v>0.37332592660074115</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'protein crop data'!K4</f>
        <v>1.9201199999999994</v>
      </c>
      <c r="C29" s="56">
        <f>'protein crop data'!K20</f>
        <v>0.57364979700000007</v>
      </c>
      <c r="D29" s="56">
        <f>'protein crop data'!K28</f>
        <v>0.22760003899999998</v>
      </c>
      <c r="E29" s="56">
        <f>'protein crop data'!K12</f>
        <v>2.2661697579999998</v>
      </c>
      <c r="F29" s="56">
        <f>'protein crop data'!K36</f>
        <v>1.73</v>
      </c>
      <c r="G29" s="56">
        <f>IF(B29&gt;E29,F29,F29*B29/E29)</f>
        <v>1.4658246974982354</v>
      </c>
      <c r="H29" s="63">
        <v>0.22500000000000001</v>
      </c>
      <c r="I29" s="58">
        <f>F29*H29</f>
        <v>0.38924999999999998</v>
      </c>
      <c r="J29" s="58">
        <f>G29*H29</f>
        <v>0.32981055693710298</v>
      </c>
      <c r="K29" s="26"/>
      <c r="L29" s="26"/>
      <c r="M29" s="6">
        <f>+IF(H29&lt;15%,1,IF(H29&lt;30%,2,IF(H29&lt;50%,3,4)))</f>
        <v>2</v>
      </c>
      <c r="N29" s="52"/>
      <c r="O29" s="59">
        <f>+F29-'2019-20'!F29</f>
        <v>0.3349212788</v>
      </c>
      <c r="P29" s="60">
        <f>+F29/'2019-20'!F29-1</f>
        <v>0.24007339063412281</v>
      </c>
      <c r="Q29" s="34"/>
      <c r="R29" s="59">
        <f>+I29-'2019-20'!I29</f>
        <v>7.535728773E-2</v>
      </c>
      <c r="S29" s="60">
        <f>+I29/'2019-20'!I29-1</f>
        <v>0.24007339063412281</v>
      </c>
      <c r="T29" s="35"/>
    </row>
    <row r="30" spans="1:27" ht="15" customHeight="1" outlineLevel="1" x14ac:dyDescent="0.25">
      <c r="A30" s="55" t="s">
        <v>27</v>
      </c>
      <c r="B30" s="56">
        <f>'protein crop data'!K5</f>
        <v>1.25386</v>
      </c>
      <c r="C30" s="56">
        <f>'protein crop data'!K21</f>
        <v>8.2148114000000008E-2</v>
      </c>
      <c r="D30" s="56">
        <f>'protein crop data'!K29</f>
        <v>0.32906255300000004</v>
      </c>
      <c r="E30" s="56">
        <f>'protein crop data'!K13</f>
        <v>1.006945561</v>
      </c>
      <c r="F30" s="56">
        <f>'protein crop data'!K37</f>
        <v>0.8817653552400001</v>
      </c>
      <c r="G30" s="56">
        <f>IF(B30&gt;E30,F30,F30*B30/E30)</f>
        <v>0.8817653552400001</v>
      </c>
      <c r="H30" s="63">
        <v>0.26</v>
      </c>
      <c r="I30" s="58">
        <f>F30*H30</f>
        <v>0.22925899236240002</v>
      </c>
      <c r="J30" s="58">
        <f>G30*H30</f>
        <v>0.22925899236240002</v>
      </c>
      <c r="K30" s="26"/>
      <c r="L30" s="26"/>
      <c r="M30" s="6">
        <f>+IF(H30&lt;15%,1,IF(H30&lt;30%,2,IF(H30&lt;50%,3,4)))</f>
        <v>2</v>
      </c>
      <c r="N30" s="52"/>
      <c r="O30" s="59">
        <f>+F30-'2019-20'!F30</f>
        <v>0.12513470640000013</v>
      </c>
      <c r="P30" s="60">
        <f>+F30/'2019-20'!F30-1</f>
        <v>0.16538413635747595</v>
      </c>
      <c r="Q30" s="34"/>
      <c r="R30" s="59">
        <f>+I30-'2019-20'!I30</f>
        <v>3.2535023664000018E-2</v>
      </c>
      <c r="S30" s="60">
        <f>+I30/'2019-20'!I30-1</f>
        <v>0.16538413635747595</v>
      </c>
      <c r="T30" s="35"/>
    </row>
    <row r="31" spans="1:27" ht="15" customHeight="1" outlineLevel="1" x14ac:dyDescent="0.25">
      <c r="A31" s="55" t="s">
        <v>28</v>
      </c>
      <c r="B31" s="56">
        <f>'protein crop data'!K6</f>
        <v>0.34232999999999997</v>
      </c>
      <c r="C31" s="56">
        <f>'protein crop data'!K22</f>
        <v>0.18385772600000003</v>
      </c>
      <c r="D31" s="56">
        <f>'protein crop data'!K30</f>
        <v>1.7739900000000004E-4</v>
      </c>
      <c r="E31" s="56">
        <f>'protein crop data'!K14</f>
        <v>0.52601032699999994</v>
      </c>
      <c r="F31" s="56">
        <f>'protein crop data'!K39</f>
        <v>0.52092584874000003</v>
      </c>
      <c r="G31" s="56">
        <f>IF(B31&gt;E31,F31,F31*B31/E31)</f>
        <v>0.33902099758426263</v>
      </c>
      <c r="H31" s="61">
        <v>0.35</v>
      </c>
      <c r="I31" s="58">
        <f>F31*H31</f>
        <v>0.18232404705899999</v>
      </c>
      <c r="J31" s="58">
        <f>G31*H31</f>
        <v>0.11865734915449191</v>
      </c>
      <c r="K31" s="26"/>
      <c r="L31" s="26"/>
      <c r="M31" s="6">
        <f>+IF(H31&lt;15%,1,IF(H31&lt;30%,2,IF(H31&lt;50%,3,4)))</f>
        <v>3</v>
      </c>
      <c r="N31" s="52"/>
      <c r="O31" s="59">
        <f>+F31-'2019-20'!F31</f>
        <v>0.14125520376000006</v>
      </c>
      <c r="P31" s="60">
        <f>+F31/'2019-20'!F31-1</f>
        <v>0.37204668211165237</v>
      </c>
      <c r="Q31" s="34"/>
      <c r="R31" s="59">
        <f>+I31-'2019-20'!I31</f>
        <v>4.9439321316000012E-2</v>
      </c>
      <c r="S31" s="60">
        <f>+I31/'2019-20'!I31-1</f>
        <v>0.37204668211165237</v>
      </c>
      <c r="T31" s="64"/>
      <c r="U31" s="52"/>
      <c r="V31" s="52"/>
      <c r="W31" s="52"/>
      <c r="X31" s="52"/>
      <c r="Y31" s="52"/>
      <c r="Z31" s="52"/>
      <c r="AA31" s="52"/>
    </row>
    <row r="32" spans="1:27" ht="15" customHeight="1" outlineLevel="1" x14ac:dyDescent="0.25">
      <c r="A32" s="55" t="s">
        <v>29</v>
      </c>
      <c r="B32" s="56">
        <f>'protein crop data'!K9</f>
        <v>0.79231999999999991</v>
      </c>
      <c r="C32" s="56">
        <f>'protein crop data'!K25</f>
        <v>0.43771194299999999</v>
      </c>
      <c r="D32" s="56">
        <f>'protein crop data'!K33</f>
        <v>2.4964210000000001E-2</v>
      </c>
      <c r="E32" s="56">
        <f>'protein crop data'!K17</f>
        <v>1.2050677329999999</v>
      </c>
      <c r="F32" s="56">
        <f>'protein crop data'!K41</f>
        <v>0.68809190882417504</v>
      </c>
      <c r="G32" s="56">
        <f>+(MIN(F32,B32-D32))</f>
        <v>0.68809190882417504</v>
      </c>
      <c r="H32" s="63">
        <v>0.25</v>
      </c>
      <c r="I32" s="58">
        <f>F32*H32</f>
        <v>0.17202297720604376</v>
      </c>
      <c r="J32" s="58">
        <f>G32*H32</f>
        <v>0.17202297720604376</v>
      </c>
      <c r="K32" s="26"/>
      <c r="L32" s="26"/>
      <c r="M32" s="6"/>
      <c r="N32" s="52"/>
      <c r="O32" s="59">
        <f>+F32-'2019-20'!F32</f>
        <v>0.42852103999999996</v>
      </c>
      <c r="P32" s="60">
        <f>+F32/'2019-20'!F32-1</f>
        <v>1.6508826354095469</v>
      </c>
      <c r="Q32" s="34"/>
      <c r="R32" s="59">
        <f>+I32-'2019-20'!I32</f>
        <v>0.10713025999999999</v>
      </c>
      <c r="S32" s="60">
        <f>+I32/'2019-20'!I32-1</f>
        <v>1.6508826354095469</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76.673136881388302</v>
      </c>
      <c r="G34" s="29">
        <f>+G36+G63</f>
        <v>40.047072599366928</v>
      </c>
      <c r="H34" s="30"/>
      <c r="I34" s="30">
        <f>+I36+I63</f>
        <v>23.440392989818854</v>
      </c>
      <c r="J34" s="30">
        <f>+J36+J63</f>
        <v>8.5386239580940142</v>
      </c>
      <c r="K34" s="31">
        <f>IF(I34=0,0,J34/I34)</f>
        <v>0.36426965886632945</v>
      </c>
      <c r="L34" s="31">
        <f>+I34/$I$89</f>
        <v>0.32442778033577063</v>
      </c>
      <c r="M34" s="6"/>
      <c r="N34" s="52"/>
      <c r="O34" s="32">
        <f>+F34-'2019-20'!F34</f>
        <v>-1.8058470559265061</v>
      </c>
      <c r="P34" s="33">
        <f>+F34/'2019-20'!F34-1</f>
        <v>-2.3010581499996574E-2</v>
      </c>
      <c r="Q34" s="34"/>
      <c r="R34" s="32">
        <f>+I34-'2019-20'!I34</f>
        <v>-0.31445542904732804</v>
      </c>
      <c r="S34" s="33">
        <f>+I34/'2019-20'!I34-1</f>
        <v>-1.3237526230543639E-2</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28.865142007378367</v>
      </c>
      <c r="C36" s="49">
        <f t="shared" si="7"/>
        <v>21.234378081999999</v>
      </c>
      <c r="D36" s="49">
        <f t="shared" si="7"/>
        <v>2.3096595939999998</v>
      </c>
      <c r="E36" s="49">
        <f t="shared" si="7"/>
        <v>47.789860495378377</v>
      </c>
      <c r="F36" s="49">
        <f>+F38+F45+F51+F57</f>
        <v>47.580367646695208</v>
      </c>
      <c r="G36" s="49">
        <f>+G38+G45+G51+G57</f>
        <v>12.798441314673832</v>
      </c>
      <c r="H36" s="50"/>
      <c r="I36" s="50">
        <f>+I38+I45+I51+I57</f>
        <v>19.100748143143523</v>
      </c>
      <c r="J36" s="50">
        <f>+J38+J45+J51+J57</f>
        <v>4.4413326821546857</v>
      </c>
      <c r="K36" s="51">
        <f>IF(I36=0,0,J36/I36)</f>
        <v>0.23252139910283898</v>
      </c>
      <c r="L36" s="51">
        <f>+I36/$I$89</f>
        <v>0.26436473678253525</v>
      </c>
      <c r="M36" s="6"/>
      <c r="N36" s="52"/>
      <c r="O36" s="53">
        <f>+F36-'2019-20'!F36</f>
        <v>-0.87764546943670041</v>
      </c>
      <c r="P36" s="54">
        <f>+F36/'2019-20'!F36-1</f>
        <v>-1.8111462129769551E-2</v>
      </c>
      <c r="Q36" s="34"/>
      <c r="R36" s="53">
        <f>+I36-'2019-20'!I36</f>
        <v>-0.2982156337694839</v>
      </c>
      <c r="S36" s="54">
        <f>+I36/'2019-20'!I36-1</f>
        <v>-1.5372760998935142E-2</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11.549167468158222</v>
      </c>
      <c r="C38" s="49">
        <f t="shared" si="8"/>
        <v>16.583810656000001</v>
      </c>
      <c r="D38" s="49">
        <f t="shared" si="8"/>
        <v>0.77452503399999983</v>
      </c>
      <c r="E38" s="49">
        <f t="shared" si="8"/>
        <v>27.358453090158225</v>
      </c>
      <c r="F38" s="49">
        <f>F40+F41+F42+F43</f>
        <v>27.148960241475056</v>
      </c>
      <c r="G38" s="49">
        <f>G40+G41+G42+G43</f>
        <v>0.9444257400844005</v>
      </c>
      <c r="H38" s="50"/>
      <c r="I38" s="50">
        <f>SUM(I40:I43)</f>
        <v>12.380166266369041</v>
      </c>
      <c r="J38" s="50">
        <f>SUM(J40:J43)</f>
        <v>0.40610306823629222</v>
      </c>
      <c r="K38" s="51">
        <f>IF(I38=0,0,J38/I38)</f>
        <v>3.2802715205811003E-2</v>
      </c>
      <c r="L38" s="51">
        <f>+I38/$I$89</f>
        <v>0.17134823054077697</v>
      </c>
      <c r="M38" s="6"/>
      <c r="N38" s="52"/>
      <c r="O38" s="53">
        <f>+F38-'2019-20'!F38</f>
        <v>7.1541006027366905E-3</v>
      </c>
      <c r="P38" s="54">
        <f>+F38/'2019-20'!F38-1</f>
        <v>2.6358233367385075E-4</v>
      </c>
      <c r="Q38" s="34"/>
      <c r="R38" s="53">
        <f>+I38-'2019-20'!I38</f>
        <v>4.8216212541554171E-3</v>
      </c>
      <c r="S38" s="54">
        <f>+I38/'2019-20'!I38-1</f>
        <v>3.8961510910806574E-4</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(MIN((B23-D23)*'oilseed data'!Z40,B23-D23-G23)*0.79)</f>
        <v>0.96369973478000048</v>
      </c>
      <c r="C40" s="56"/>
      <c r="D40" s="56"/>
      <c r="E40" s="56">
        <f>B40-D40</f>
        <v>0.96369973478000048</v>
      </c>
      <c r="F40" s="56">
        <f>(B40-D40)*0.98</f>
        <v>0.9444257400844005</v>
      </c>
      <c r="G40" s="56">
        <f>F40</f>
        <v>0.9444257400844005</v>
      </c>
      <c r="H40" s="61">
        <v>0.43</v>
      </c>
      <c r="I40" s="58">
        <f>F40*H40</f>
        <v>0.40610306823629222</v>
      </c>
      <c r="J40" s="58">
        <f>G40*H40</f>
        <v>0.40610306823629222</v>
      </c>
      <c r="K40" s="26"/>
      <c r="L40" s="26"/>
      <c r="M40" s="6">
        <f>+IF(H40&lt;15%,1,IF(H40&lt;30%,2,IF(H40&lt;50%,3,4)))</f>
        <v>3</v>
      </c>
      <c r="N40" s="52"/>
      <c r="O40" s="59">
        <f>+F40-'2019-20'!F40</f>
        <v>-6.2660219196399636E-2</v>
      </c>
      <c r="P40" s="60">
        <f>+F40/'2019-20'!F40-1</f>
        <v>-6.2219335518437502E-2</v>
      </c>
      <c r="Q40" s="34"/>
      <c r="R40" s="59">
        <f>+I40-'2019-20'!I40</f>
        <v>-2.6943894254451817E-2</v>
      </c>
      <c r="S40" s="60">
        <f>+I40/'2019-20'!I40-1</f>
        <v>-6.2219335518437502E-2</v>
      </c>
      <c r="T40" s="35"/>
    </row>
    <row r="41" spans="1:27" ht="15" customHeight="1" outlineLevel="1" x14ac:dyDescent="0.25">
      <c r="A41" s="55" t="s">
        <v>34</v>
      </c>
      <c r="B41" s="56">
        <f>(MIN(C23*'oilseed data'!Z40,C23-(F23-G23))*0.79-B43)</f>
        <v>10.285467733378221</v>
      </c>
      <c r="C41" s="56"/>
      <c r="D41" s="56">
        <f>+'oilseed data'!Z35</f>
        <v>0.77452503399999983</v>
      </c>
      <c r="E41" s="56">
        <f>B41-D41</f>
        <v>9.5109426993782211</v>
      </c>
      <c r="F41" s="56">
        <f>(B41-D41)*0.98</f>
        <v>9.3207238453906562</v>
      </c>
      <c r="G41" s="56">
        <v>0</v>
      </c>
      <c r="H41" s="61">
        <v>0.45500000000000002</v>
      </c>
      <c r="I41" s="58">
        <f>F41*H41</f>
        <v>4.2409293496527489</v>
      </c>
      <c r="J41" s="58">
        <f>G41*H41</f>
        <v>0</v>
      </c>
      <c r="K41" s="26"/>
      <c r="L41" s="26"/>
      <c r="M41" s="6">
        <f>+IF(H41&lt;15%,1,IF(H41&lt;30%,2,IF(H41&lt;50%,3,4)))</f>
        <v>3</v>
      </c>
      <c r="N41" s="52"/>
      <c r="O41" s="59">
        <f>+F41-'2019-20'!F41</f>
        <v>0.28196607579914001</v>
      </c>
      <c r="P41" s="60">
        <f>+F41/'2019-20'!F41-1</f>
        <v>3.1195224276032718E-2</v>
      </c>
      <c r="Q41" s="34"/>
      <c r="R41" s="59">
        <f>+I41-'2019-20'!I41</f>
        <v>0.1282945644886091</v>
      </c>
      <c r="S41" s="60">
        <f>+I41/'2019-20'!I41-1</f>
        <v>3.1195224276032718E-2</v>
      </c>
      <c r="T41" s="64"/>
    </row>
    <row r="42" spans="1:27" ht="15" customHeight="1" outlineLevel="1" x14ac:dyDescent="0.25">
      <c r="A42" s="55" t="s">
        <v>35</v>
      </c>
      <c r="B42" s="56"/>
      <c r="C42" s="56">
        <f>+'oilseed data'!Z31</f>
        <v>16.583810656000001</v>
      </c>
      <c r="D42" s="56"/>
      <c r="E42" s="56">
        <f>C42</f>
        <v>16.583810656000001</v>
      </c>
      <c r="F42" s="56">
        <f>(C42-D42)</f>
        <v>16.583810656000001</v>
      </c>
      <c r="G42" s="56">
        <v>0</v>
      </c>
      <c r="H42" s="61">
        <v>0.45500000000000002</v>
      </c>
      <c r="I42" s="58">
        <f>F42*H42</f>
        <v>7.5456338484800005</v>
      </c>
      <c r="J42" s="58">
        <f>G42*H42</f>
        <v>0</v>
      </c>
      <c r="K42" s="26"/>
      <c r="L42" s="26"/>
      <c r="M42" s="6">
        <f>+IF(H42&lt;15%,1,IF(H42&lt;30%,2,IF(H42&lt;50%,3,4)))</f>
        <v>3</v>
      </c>
      <c r="N42" s="52"/>
      <c r="O42" s="59">
        <f>+F42-'2019-20'!F42</f>
        <v>-0.2121517560000008</v>
      </c>
      <c r="P42" s="60">
        <f>+F42/'2019-20'!F42-1</f>
        <v>-1.2631116383567731E-2</v>
      </c>
      <c r="Q42" s="34"/>
      <c r="R42" s="59">
        <f>+I42-'2019-20'!I42</f>
        <v>-9.6529048980000809E-2</v>
      </c>
      <c r="S42" s="60">
        <f>+I42/'2019-20'!I42-1</f>
        <v>-1.2631116383567731E-2</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+I43-'2019-20'!I43</f>
        <v>0</v>
      </c>
      <c r="S43" s="60">
        <f>+I43/'2019-20'!I43-1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12.357262056159055</v>
      </c>
      <c r="C45" s="49">
        <f t="shared" si="9"/>
        <v>0.4666079709999999</v>
      </c>
      <c r="D45" s="49">
        <f t="shared" si="9"/>
        <v>0.75098675700000006</v>
      </c>
      <c r="E45" s="49">
        <f t="shared" si="9"/>
        <v>12.072883270159055</v>
      </c>
      <c r="F45" s="49">
        <f>F47+F48+F49</f>
        <v>12.072883270159055</v>
      </c>
      <c r="G45" s="49">
        <f>G47+G48+G49</f>
        <v>8.3956466924600743</v>
      </c>
      <c r="H45" s="50"/>
      <c r="I45" s="50">
        <f>SUM(I47:I49)</f>
        <v>3.9840514791524879</v>
      </c>
      <c r="J45" s="50">
        <f>SUM(J47:J49)</f>
        <v>2.7705634085118245</v>
      </c>
      <c r="K45" s="51">
        <f>IF(I45=0,0,J45/I45)</f>
        <v>0.69541355652894221</v>
      </c>
      <c r="L45" s="51">
        <f>+I45/$I$89</f>
        <v>5.5141438058921986E-2</v>
      </c>
      <c r="M45" s="6"/>
      <c r="N45" s="52"/>
      <c r="O45" s="53">
        <f>+F45-'2019-20'!F45</f>
        <v>0.45671107864804839</v>
      </c>
      <c r="P45" s="54">
        <f>+F45/'2019-20'!F45-1</f>
        <v>3.931683097654215E-2</v>
      </c>
      <c r="Q45" s="34"/>
      <c r="R45" s="53">
        <f>+I45-'2019-20'!I45</f>
        <v>0.15071465595385591</v>
      </c>
      <c r="S45" s="54">
        <f>+I45/'2019-20'!I45-1</f>
        <v>3.931683097654215E-2</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(MIN((B24-D24)*'oilseed data'!Z41,B24-D24-G24)*0.57)</f>
        <v>9.1466334494600741</v>
      </c>
      <c r="C47" s="56"/>
      <c r="D47" s="56">
        <f>+'oilseed data'!Z36</f>
        <v>0.75098675700000006</v>
      </c>
      <c r="E47" s="56">
        <f>B47-D47</f>
        <v>8.3956466924600743</v>
      </c>
      <c r="F47" s="56">
        <f>(B47-D47)</f>
        <v>8.3956466924600743</v>
      </c>
      <c r="G47" s="56">
        <f>F47</f>
        <v>8.3956466924600743</v>
      </c>
      <c r="H47" s="61">
        <v>0.33</v>
      </c>
      <c r="I47" s="58">
        <f>F47*H47</f>
        <v>2.7705634085118245</v>
      </c>
      <c r="J47" s="58">
        <f>G47*H47</f>
        <v>2.7705634085118245</v>
      </c>
      <c r="K47" s="26"/>
      <c r="L47" s="26"/>
      <c r="M47" s="6">
        <f>+IF(H47&lt;15%,1,IF(H47&lt;30%,2,IF(H47&lt;50%,3,4)))</f>
        <v>3</v>
      </c>
      <c r="N47" s="52"/>
      <c r="O47" s="59">
        <f>+F47-'2019-20'!F47</f>
        <v>0.63440470768498525</v>
      </c>
      <c r="P47" s="60">
        <f>+F47/'2019-20'!F47-1</f>
        <v>8.1740101510746843E-2</v>
      </c>
      <c r="Q47" s="34"/>
      <c r="R47" s="59">
        <f>+I47-'2019-20'!I47</f>
        <v>0.20935355353604512</v>
      </c>
      <c r="S47" s="60">
        <f>+I47/'2019-20'!I47-1</f>
        <v>8.1740101510746843E-2</v>
      </c>
      <c r="T47" s="35"/>
    </row>
    <row r="48" spans="1:27" ht="15" customHeight="1" outlineLevel="1" x14ac:dyDescent="0.25">
      <c r="A48" s="55" t="s">
        <v>39</v>
      </c>
      <c r="B48" s="56">
        <f>C24*'oilseed data'!Z41*0.57</f>
        <v>3.2106286066989806</v>
      </c>
      <c r="C48" s="56"/>
      <c r="D48" s="56"/>
      <c r="E48" s="56">
        <f>B48-D48</f>
        <v>3.2106286066989806</v>
      </c>
      <c r="F48" s="56">
        <f>(B48-D48)</f>
        <v>3.2106286066989806</v>
      </c>
      <c r="G48" s="56">
        <v>0</v>
      </c>
      <c r="H48" s="61">
        <v>0.33</v>
      </c>
      <c r="I48" s="58">
        <f>F48*H48</f>
        <v>1.0595074402106637</v>
      </c>
      <c r="J48" s="58">
        <f>G48*H48</f>
        <v>0</v>
      </c>
      <c r="K48" s="26"/>
      <c r="L48" s="26"/>
      <c r="M48" s="6">
        <f>+IF(H48&lt;15%,1,IF(H48&lt;30%,2,IF(H48&lt;50%,3,4)))</f>
        <v>3</v>
      </c>
      <c r="N48" s="52"/>
      <c r="O48" s="59">
        <f>+F48-'2019-20'!F48</f>
        <v>-0.1757301060369354</v>
      </c>
      <c r="P48" s="60">
        <f>+F48/'2019-20'!F48-1</f>
        <v>-5.1893529582682341E-2</v>
      </c>
      <c r="Q48" s="34"/>
      <c r="R48" s="59">
        <f>+I48-'2019-20'!I48</f>
        <v>-5.799093499218877E-2</v>
      </c>
      <c r="S48" s="60">
        <f>+I48/'2019-20'!I48-1</f>
        <v>-5.1893529582682452E-2</v>
      </c>
      <c r="T48" s="64"/>
    </row>
    <row r="49" spans="1:27" ht="15" customHeight="1" outlineLevel="1" x14ac:dyDescent="0.25">
      <c r="A49" s="55" t="s">
        <v>40</v>
      </c>
      <c r="B49" s="56"/>
      <c r="C49" s="56">
        <f>+'oilseed data'!Z32</f>
        <v>0.4666079709999999</v>
      </c>
      <c r="D49" s="56"/>
      <c r="E49" s="56">
        <f>C49</f>
        <v>0.4666079709999999</v>
      </c>
      <c r="F49" s="56">
        <f>IF((C49-D49)&lt;0,0,C49-D49)</f>
        <v>0.4666079709999999</v>
      </c>
      <c r="G49" s="56">
        <v>0</v>
      </c>
      <c r="H49" s="61">
        <v>0.33</v>
      </c>
      <c r="I49" s="58">
        <f>F49*H49</f>
        <v>0.15398063042999999</v>
      </c>
      <c r="J49" s="58">
        <f>G49*H49</f>
        <v>0</v>
      </c>
      <c r="K49" s="26"/>
      <c r="L49" s="26"/>
      <c r="M49" s="6">
        <f>+IF(H49&lt;15%,1,IF(H49&lt;30%,2,IF(H49&lt;50%,3,4)))</f>
        <v>3</v>
      </c>
      <c r="N49" s="52"/>
      <c r="O49" s="59">
        <f>+F49-'2019-20'!F49</f>
        <v>-1.9635230000000226E-3</v>
      </c>
      <c r="P49" s="60">
        <f>+F49/'2019-20'!F49-1</f>
        <v>-4.1904448417001694E-3</v>
      </c>
      <c r="Q49" s="34"/>
      <c r="R49" s="59">
        <f>+I49-'2019-20'!I49</f>
        <v>-6.4796258999999523E-4</v>
      </c>
      <c r="S49" s="60">
        <f>+I49/'2019-20'!I49-1</f>
        <v>-4.1904448417000584E-3</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4.3637124830610912</v>
      </c>
      <c r="C51" s="49">
        <f t="shared" si="10"/>
        <v>2.6737903970000003</v>
      </c>
      <c r="D51" s="49">
        <f t="shared" si="10"/>
        <v>0.61039698199999992</v>
      </c>
      <c r="E51" s="49">
        <f t="shared" si="10"/>
        <v>6.4271058980610913</v>
      </c>
      <c r="F51" s="49">
        <f>F53+F54+F55</f>
        <v>6.4271058980610913</v>
      </c>
      <c r="G51" s="49">
        <f>G53+G54+G55</f>
        <v>3.3632026701293576</v>
      </c>
      <c r="H51" s="50"/>
      <c r="I51" s="50">
        <f>SUM(I53:I55)</f>
        <v>2.3137581233019926</v>
      </c>
      <c r="J51" s="50">
        <f>SUM(J53:J55)</f>
        <v>1.2107529612465686</v>
      </c>
      <c r="K51" s="51">
        <f>IF(I51=0,0,J51/I51)</f>
        <v>0.52328415362565561</v>
      </c>
      <c r="L51" s="51">
        <f>+I51/$I$89</f>
        <v>3.2023670102406622E-2</v>
      </c>
      <c r="M51" s="6"/>
      <c r="N51" s="52"/>
      <c r="O51" s="53">
        <f>+F51-'2019-20'!F51</f>
        <v>-1.1630138856874943</v>
      </c>
      <c r="P51" s="54">
        <f>+F51/'2019-20'!F51-1</f>
        <v>-0.15322734275915584</v>
      </c>
      <c r="Q51" s="34"/>
      <c r="R51" s="53">
        <f>+I51-'2019-20'!I51</f>
        <v>-0.41868499884749788</v>
      </c>
      <c r="S51" s="54">
        <f>+I51/'2019-20'!I51-1</f>
        <v>-0.15322734275915584</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MIN((B25-D25)*'oilseed data'!Z42,B25-D25-F25)*55%</f>
        <v>3.9735996521293577</v>
      </c>
      <c r="C53" s="56"/>
      <c r="D53" s="56">
        <f>+'oilseed data'!Z37</f>
        <v>0.61039698199999992</v>
      </c>
      <c r="E53" s="56">
        <f>B53-D53</f>
        <v>3.3632026701293576</v>
      </c>
      <c r="F53" s="56">
        <f>(B53-D53)</f>
        <v>3.3632026701293576</v>
      </c>
      <c r="G53" s="56">
        <f>F53</f>
        <v>3.3632026701293576</v>
      </c>
      <c r="H53" s="61">
        <v>0.36</v>
      </c>
      <c r="I53" s="58">
        <f>F53*H53</f>
        <v>1.2107529612465686</v>
      </c>
      <c r="J53" s="58">
        <f>G53*H53</f>
        <v>1.2107529612465686</v>
      </c>
      <c r="K53" s="26"/>
      <c r="L53" s="26"/>
      <c r="M53" s="6">
        <f>+IF(H53&lt;15%,1,IF(H53&lt;30%,2,IF(H53&lt;50%,3,4)))</f>
        <v>3</v>
      </c>
      <c r="N53" s="52"/>
      <c r="O53" s="59">
        <f>+F53-'2019-20'!F53</f>
        <v>-0.73689849287436093</v>
      </c>
      <c r="P53" s="60">
        <f>+F53/'2019-20'!F53-1</f>
        <v>-0.17972690516116729</v>
      </c>
      <c r="Q53" s="34"/>
      <c r="R53" s="59">
        <f>+I53-'2019-20'!I53</f>
        <v>-0.26528345743477</v>
      </c>
      <c r="S53" s="60">
        <f>+I53/'2019-20'!I53-1</f>
        <v>-0.17972690516116729</v>
      </c>
      <c r="T53" s="35"/>
    </row>
    <row r="54" spans="1:27" ht="15" customHeight="1" outlineLevel="1" x14ac:dyDescent="0.25">
      <c r="A54" s="55" t="s">
        <v>43</v>
      </c>
      <c r="B54" s="56">
        <f>C25*'oilseed data'!Z42*55%</f>
        <v>0.39011283093173388</v>
      </c>
      <c r="C54" s="56"/>
      <c r="D54" s="56"/>
      <c r="E54" s="56">
        <f>B54-D54</f>
        <v>0.39011283093173388</v>
      </c>
      <c r="F54" s="56">
        <f>(B54-D54)</f>
        <v>0.39011283093173388</v>
      </c>
      <c r="G54" s="56">
        <v>0</v>
      </c>
      <c r="H54" s="61">
        <v>0.36</v>
      </c>
      <c r="I54" s="58">
        <f>F54*H54</f>
        <v>0.14044061913542419</v>
      </c>
      <c r="J54" s="58">
        <f>G54*H54</f>
        <v>0</v>
      </c>
      <c r="K54" s="26"/>
      <c r="L54" s="26"/>
      <c r="M54" s="6">
        <f>+IF(H54&lt;15%,1,IF(H54&lt;30%,2,IF(H54&lt;50%,3,4)))</f>
        <v>3</v>
      </c>
      <c r="N54" s="52"/>
      <c r="O54" s="59">
        <f>+F54-'2019-20'!F54</f>
        <v>-8.114097181313279E-2</v>
      </c>
      <c r="P54" s="60">
        <f>+F54/'2019-20'!F54-1</f>
        <v>-0.17218104414334434</v>
      </c>
      <c r="Q54" s="34"/>
      <c r="R54" s="59">
        <f>+I54-'2019-20'!I54</f>
        <v>-2.9210749852727813E-2</v>
      </c>
      <c r="S54" s="60">
        <f>+I54/'2019-20'!I54-1</f>
        <v>-0.17218104414334445</v>
      </c>
      <c r="T54" s="64"/>
      <c r="U54" s="52"/>
      <c r="V54" s="52"/>
      <c r="W54" s="52"/>
      <c r="X54" s="52"/>
      <c r="Y54" s="52"/>
      <c r="Z54" s="52"/>
      <c r="AA54" s="52"/>
    </row>
    <row r="55" spans="1:27" ht="15" customHeight="1" outlineLevel="1" x14ac:dyDescent="0.25">
      <c r="A55" s="55" t="s">
        <v>44</v>
      </c>
      <c r="B55" s="56"/>
      <c r="C55" s="56">
        <f>+'oilseed data'!Z33</f>
        <v>2.6737903970000003</v>
      </c>
      <c r="D55" s="56"/>
      <c r="E55" s="56">
        <f>C55</f>
        <v>2.6737903970000003</v>
      </c>
      <c r="F55" s="56">
        <f>C55-D55</f>
        <v>2.6737903970000003</v>
      </c>
      <c r="G55" s="56">
        <v>0</v>
      </c>
      <c r="H55" s="61">
        <v>0.36</v>
      </c>
      <c r="I55" s="58">
        <f>F55*H55</f>
        <v>0.96256454292000004</v>
      </c>
      <c r="J55" s="58">
        <f>G55*H55</f>
        <v>0</v>
      </c>
      <c r="K55" s="26"/>
      <c r="L55" s="26"/>
      <c r="M55" s="6">
        <f>+IF(H55&lt;15%,1,IF(H55&lt;30%,2,IF(H55&lt;50%,3,4)))</f>
        <v>3</v>
      </c>
      <c r="N55" s="52"/>
      <c r="O55" s="59">
        <f>+F55-'2019-20'!F55</f>
        <v>-0.34497442099999986</v>
      </c>
      <c r="P55" s="60">
        <f>+F55/'2019-20'!F55-1</f>
        <v>-0.1142766799662629</v>
      </c>
      <c r="Q55" s="34"/>
      <c r="R55" s="59">
        <f>+I55-'2019-20'!I55</f>
        <v>-0.12419079156000001</v>
      </c>
      <c r="S55" s="60">
        <f>+I55/'2019-20'!I55-1</f>
        <v>-0.1142766799662629</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0.59499999999999997</v>
      </c>
      <c r="C57" s="49">
        <f t="shared" si="11"/>
        <v>1.5101690579999998</v>
      </c>
      <c r="D57" s="49">
        <f t="shared" si="11"/>
        <v>0.17375082100000006</v>
      </c>
      <c r="E57" s="49">
        <f t="shared" si="11"/>
        <v>1.9314182369999999</v>
      </c>
      <c r="F57" s="49">
        <f>F59+F60+F61</f>
        <v>1.9314182369999999</v>
      </c>
      <c r="G57" s="49">
        <f>G59+G60+G61</f>
        <v>9.5166211999999958E-2</v>
      </c>
      <c r="H57" s="50"/>
      <c r="I57" s="50">
        <f>SUM(I59:I61)</f>
        <v>0.42277227432000003</v>
      </c>
      <c r="J57" s="50">
        <f>SUM(J59:J61)</f>
        <v>5.3913244159999985E-2</v>
      </c>
      <c r="K57" s="51">
        <f>IF(I57=0,0,J57/I57)</f>
        <v>0.1275231310915923</v>
      </c>
      <c r="L57" s="51">
        <f>+I57/$I$89</f>
        <v>5.8513980804296706E-3</v>
      </c>
      <c r="M57" s="6"/>
      <c r="N57" s="52"/>
      <c r="O57" s="53">
        <f>+F57-'2019-20'!F57</f>
        <v>-0.17849676300000006</v>
      </c>
      <c r="P57" s="54">
        <f>+F57/'2019-20'!F57-1</f>
        <v>-8.4599030292689559E-2</v>
      </c>
      <c r="Q57" s="34"/>
      <c r="R57" s="53">
        <f>+I57-'2019-20'!I57</f>
        <v>-3.5066912130000016E-2</v>
      </c>
      <c r="S57" s="54">
        <f>+I57/'2019-20'!I57-1</f>
        <v>-7.6592203480663867E-2</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1.4192592129999999</v>
      </c>
      <c r="D59" s="56">
        <v>8.9055932000000018E-2</v>
      </c>
      <c r="E59" s="56">
        <f>B59+C59-D59</f>
        <v>1.330203281</v>
      </c>
      <c r="F59" s="56">
        <f>E59</f>
        <v>1.330203281</v>
      </c>
      <c r="G59" s="56">
        <f>IF(B59&gt;E59,F59,F59*(B59-D59)/E59)</f>
        <v>-8.9055932000000018E-2</v>
      </c>
      <c r="H59" s="63">
        <v>0.16</v>
      </c>
      <c r="I59" s="58">
        <f>F59*H59</f>
        <v>0.21283252495999999</v>
      </c>
      <c r="J59" s="58">
        <f>G59*H59</f>
        <v>-1.4248949120000003E-2</v>
      </c>
      <c r="K59" s="26"/>
      <c r="L59" s="26"/>
      <c r="M59" s="6">
        <f>+IF(H59&lt;15%,1,IF(H59&lt;30%,2,IF(H59&lt;50%,3,4)))</f>
        <v>2</v>
      </c>
      <c r="N59" s="52"/>
      <c r="O59" s="59">
        <f>+F59-'2019-20'!F59</f>
        <v>-0.14520228899999998</v>
      </c>
      <c r="P59" s="60">
        <f>+F59/'2019-20'!F59-1</f>
        <v>-9.8415169328661234E-2</v>
      </c>
      <c r="Q59" s="34"/>
      <c r="R59" s="59">
        <f>+I59-'2019-20'!I59</f>
        <v>-2.3232366239999996E-2</v>
      </c>
      <c r="S59" s="60">
        <f>+I59/'2019-20'!I59-1</f>
        <v>-9.8415169328661234E-2</v>
      </c>
      <c r="T59" s="35"/>
    </row>
    <row r="60" spans="1:27" ht="15" customHeight="1" outlineLevel="4" x14ac:dyDescent="0.25">
      <c r="A60" s="55" t="s">
        <v>47</v>
      </c>
      <c r="B60" s="56">
        <v>0.36799999999999999</v>
      </c>
      <c r="C60" s="56">
        <v>5.6505248000000008E-2</v>
      </c>
      <c r="D60" s="56">
        <v>7.5124360000000008E-3</v>
      </c>
      <c r="E60" s="56">
        <f>B60+C60-D60</f>
        <v>0.41699281199999999</v>
      </c>
      <c r="F60" s="56">
        <f>E60</f>
        <v>0.41699281199999999</v>
      </c>
      <c r="G60" s="56">
        <v>0</v>
      </c>
      <c r="H60" s="61">
        <v>0.34</v>
      </c>
      <c r="I60" s="58">
        <f>F60*H60</f>
        <v>0.14177755608000001</v>
      </c>
      <c r="J60" s="58">
        <f>G60*H60</f>
        <v>0</v>
      </c>
      <c r="K60" s="26"/>
      <c r="L60" s="26"/>
      <c r="M60" s="6">
        <f>+IF(H60&lt;15%,1,IF(H60&lt;30%,2,IF(H60&lt;50%,3,4)))</f>
        <v>3</v>
      </c>
      <c r="N60" s="52"/>
      <c r="O60" s="59">
        <f>+F60-'2019-20'!F60</f>
        <v>-1.6146983000000004E-2</v>
      </c>
      <c r="P60" s="60">
        <f>+F60/'2019-20'!F60-1</f>
        <v>-3.7278918230083224E-2</v>
      </c>
      <c r="Q60" s="34"/>
      <c r="R60" s="59">
        <f>+I60-'2019-20'!I60</f>
        <v>-5.489974219999999E-3</v>
      </c>
      <c r="S60" s="60">
        <f>+I60/'2019-20'!I60-1</f>
        <v>-3.7278918230083224E-2</v>
      </c>
      <c r="T60" s="64"/>
      <c r="U60" s="52"/>
      <c r="V60" s="52"/>
      <c r="W60" s="52"/>
      <c r="X60" s="52"/>
      <c r="Y60" s="52"/>
      <c r="Z60" s="52"/>
      <c r="AA60" s="52"/>
    </row>
    <row r="61" spans="1:27" ht="15" customHeight="1" outlineLevel="4" x14ac:dyDescent="0.25">
      <c r="A61" s="55" t="s">
        <v>48</v>
      </c>
      <c r="B61" s="56">
        <v>0.22700000000000001</v>
      </c>
      <c r="C61" s="56">
        <v>3.4404597000000002E-2</v>
      </c>
      <c r="D61" s="56">
        <v>7.7182453000000026E-2</v>
      </c>
      <c r="E61" s="56">
        <f>B61+C61-D61</f>
        <v>0.18422214399999998</v>
      </c>
      <c r="F61" s="56">
        <f>E61</f>
        <v>0.18422214399999998</v>
      </c>
      <c r="G61" s="56">
        <f>IF(B61&gt;E61,F61,F61*(B61-D61)/E61)</f>
        <v>0.18422214399999998</v>
      </c>
      <c r="H61" s="61">
        <v>0.37</v>
      </c>
      <c r="I61" s="58">
        <f>F61*H61</f>
        <v>6.8162193279999991E-2</v>
      </c>
      <c r="J61" s="58">
        <f>G61*H61</f>
        <v>6.8162193279999991E-2</v>
      </c>
      <c r="K61" s="26"/>
      <c r="L61" s="26"/>
      <c r="M61" s="6">
        <f>+IF(H61&lt;15%,1,IF(H61&lt;30%,2,IF(H61&lt;50%,3,4)))</f>
        <v>3</v>
      </c>
      <c r="N61" s="52"/>
      <c r="O61" s="59">
        <f>+F61-'2019-20'!F61</f>
        <v>-1.7147491000000042E-2</v>
      </c>
      <c r="P61" s="60">
        <f>+F61/'2019-20'!F61-1</f>
        <v>-8.5154303428121358E-2</v>
      </c>
      <c r="Q61" s="34"/>
      <c r="R61" s="59">
        <f>+I61-'2019-20'!I61</f>
        <v>-6.344571670000021E-3</v>
      </c>
      <c r="S61" s="60">
        <f>+I61/'2019-20'!I61-1</f>
        <v>-8.5154303428121358E-2</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29.812554538020578</v>
      </c>
      <c r="C63" s="49">
        <f t="shared" ref="C63:D63" si="13">SUM(C65:C72)</f>
        <v>3.3553059099999998</v>
      </c>
      <c r="D63" s="49">
        <f t="shared" si="13"/>
        <v>1.2916934539999998</v>
      </c>
      <c r="E63" s="49">
        <f t="shared" si="12"/>
        <v>31.876166994020576</v>
      </c>
      <c r="F63" s="49">
        <f>SUM(F65:F72)</f>
        <v>29.092769234693101</v>
      </c>
      <c r="G63" s="49">
        <f>SUM(G65:G72)</f>
        <v>27.248631284693097</v>
      </c>
      <c r="H63" s="50"/>
      <c r="I63" s="50">
        <f>SUM(I65:I72)</f>
        <v>4.3396448466753288</v>
      </c>
      <c r="J63" s="50">
        <f>SUM(J65:J72)</f>
        <v>4.0972912759393285</v>
      </c>
      <c r="K63" s="51">
        <f>IF(I63=0,0,J63/I63)</f>
        <v>0.94415359337027982</v>
      </c>
      <c r="L63" s="51">
        <f>+I63/$I$89</f>
        <v>6.0063043553235364E-2</v>
      </c>
      <c r="M63" s="6"/>
      <c r="N63" s="52"/>
      <c r="O63" s="53">
        <f>+F63-'2019-20'!F63</f>
        <v>-0.92820158648980566</v>
      </c>
      <c r="P63" s="54">
        <f>+F63/'2019-20'!F63-1</f>
        <v>-3.0918440047077445E-2</v>
      </c>
      <c r="Q63" s="34"/>
      <c r="R63" s="53">
        <f>+I63-'2019-20'!I63</f>
        <v>-1.6239795277845914E-2</v>
      </c>
      <c r="S63" s="54">
        <f>+I63/'2019-20'!I63-1</f>
        <v>-3.7282427366037707E-3</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4.0533050210675476</v>
      </c>
      <c r="C65" s="56">
        <v>0.47402467199999992</v>
      </c>
      <c r="D65" s="56">
        <v>0.41109916299999988</v>
      </c>
      <c r="E65" s="56">
        <f t="shared" ref="E65:E67" si="14">B65+C65-D65</f>
        <v>4.116230530067547</v>
      </c>
      <c r="F65" s="56">
        <f>E65</f>
        <v>4.116230530067547</v>
      </c>
      <c r="G65" s="56">
        <f>+F65</f>
        <v>4.116230530067547</v>
      </c>
      <c r="H65" s="63">
        <v>0.19</v>
      </c>
      <c r="I65" s="58">
        <f>F65*H65</f>
        <v>0.7820838007128339</v>
      </c>
      <c r="J65" s="58">
        <f>G65*H65</f>
        <v>0.7820838007128339</v>
      </c>
      <c r="K65" s="26"/>
      <c r="L65" s="26"/>
      <c r="M65" s="6">
        <f t="shared" ref="M65:M71" si="15">+IF(H65&lt;15%,1,IF(H65&lt;30%,2,IF(H65&lt;50%,3,4)))</f>
        <v>2</v>
      </c>
      <c r="N65" s="52"/>
      <c r="O65" s="59">
        <f>+F65-'2019-20'!F65</f>
        <v>0.29917267249528301</v>
      </c>
      <c r="P65" s="60">
        <f>+F65/'2019-20'!F65-1</f>
        <v>7.8377819686905159E-2</v>
      </c>
      <c r="Q65" s="34"/>
      <c r="R65" s="59">
        <f>+I65-'2019-20'!I65</f>
        <v>5.6842807774103776E-2</v>
      </c>
      <c r="S65" s="60">
        <f>+I65/'2019-20'!I65-1</f>
        <v>7.8377819686905159E-2</v>
      </c>
      <c r="T65" s="64"/>
      <c r="U65" s="52"/>
      <c r="V65" s="52"/>
      <c r="W65" s="52"/>
      <c r="X65" s="52"/>
      <c r="Y65" s="52"/>
      <c r="Z65" s="52"/>
      <c r="AA65" s="52"/>
    </row>
    <row r="66" spans="1:27" ht="15.75" outlineLevel="4" x14ac:dyDescent="0.25">
      <c r="A66" s="55" t="s">
        <v>51</v>
      </c>
      <c r="B66" s="56">
        <v>1.0188612348548185</v>
      </c>
      <c r="C66" s="56"/>
      <c r="D66" s="56"/>
      <c r="E66" s="56">
        <f t="shared" si="14"/>
        <v>1.0188612348548185</v>
      </c>
      <c r="F66" s="56">
        <v>0.6694603640473431</v>
      </c>
      <c r="G66" s="56">
        <f>+F66</f>
        <v>0.6694603640473431</v>
      </c>
      <c r="H66" s="65">
        <v>0.73</v>
      </c>
      <c r="I66" s="58">
        <f>F66*H66</f>
        <v>0.48870606575456044</v>
      </c>
      <c r="J66" s="58">
        <f>G66*H66</f>
        <v>0.48870606575456044</v>
      </c>
      <c r="K66" s="26"/>
      <c r="L66" s="26"/>
      <c r="M66" s="6">
        <f t="shared" si="15"/>
        <v>4</v>
      </c>
      <c r="N66" s="52"/>
      <c r="O66" s="59">
        <f>+F66-'2019-20'!F66</f>
        <v>8.0232957424013485E-3</v>
      </c>
      <c r="P66" s="60">
        <f>+F66/'2019-20'!F66-1</f>
        <v>1.2130096916041611E-2</v>
      </c>
      <c r="Q66" s="34"/>
      <c r="R66" s="59">
        <f>+I66-'2019-20'!I66</f>
        <v>5.8570058919529822E-3</v>
      </c>
      <c r="S66" s="60">
        <f>+I66/'2019-20'!I66-1</f>
        <v>1.2130096916041611E-2</v>
      </c>
      <c r="T66" s="64"/>
      <c r="U66" s="52"/>
      <c r="V66" s="52"/>
      <c r="W66" s="52"/>
      <c r="X66" s="52"/>
      <c r="Y66" s="52"/>
      <c r="Z66" s="52"/>
      <c r="AA66" s="52"/>
    </row>
    <row r="67" spans="1:27" ht="29.25" customHeight="1" outlineLevel="4" x14ac:dyDescent="0.25">
      <c r="A67" s="66" t="s">
        <v>52</v>
      </c>
      <c r="B67" s="67">
        <f>'cereal data'!K60*(I77*0.362+(1-I77)*0.276)</f>
        <v>3.1026900289065629</v>
      </c>
      <c r="C67" s="67">
        <v>0.51130681400000011</v>
      </c>
      <c r="D67" s="67">
        <v>0.30703836299999998</v>
      </c>
      <c r="E67" s="67">
        <f t="shared" si="14"/>
        <v>3.3069584799065632</v>
      </c>
      <c r="F67" s="67">
        <f>E67</f>
        <v>3.3069584799065632</v>
      </c>
      <c r="G67" s="67">
        <f>IF(B67&gt;E67,F67,F67*(B67-D67)/E67)</f>
        <v>2.7956516659065631</v>
      </c>
      <c r="H67" s="68" t="s">
        <v>53</v>
      </c>
      <c r="I67" s="69">
        <f>(B67-D67)*0.3+C67*0.27</f>
        <v>0.97674833955196894</v>
      </c>
      <c r="J67" s="69">
        <f>(B67-D67)*0.3</f>
        <v>0.83869549977196889</v>
      </c>
      <c r="K67" s="26"/>
      <c r="L67" s="26"/>
      <c r="M67" s="6">
        <v>2</v>
      </c>
      <c r="N67" s="52"/>
      <c r="O67" s="59">
        <f>+F67-'2019-20'!F67</f>
        <v>5.1736876911152585E-2</v>
      </c>
      <c r="P67" s="70">
        <f>+F67/'2019-20'!F67-1</f>
        <v>1.5893503798188435E-2</v>
      </c>
      <c r="Q67" s="34"/>
      <c r="R67" s="59">
        <f>+I67-'2019-20'!I67</f>
        <v>1.4662939563345634E-2</v>
      </c>
      <c r="S67" s="70">
        <f>+I67/'2019-20'!I67-1</f>
        <v>1.5240787942025769E-2</v>
      </c>
      <c r="T67" s="64"/>
      <c r="U67" s="52"/>
      <c r="V67" s="52"/>
      <c r="W67" s="52"/>
      <c r="X67" s="52"/>
      <c r="Y67" s="52"/>
      <c r="Z67" s="52"/>
      <c r="AA67" s="52"/>
    </row>
    <row r="68" spans="1:27" ht="15" customHeight="1" outlineLevel="4" x14ac:dyDescent="0.25">
      <c r="A68" s="55" t="s">
        <v>54</v>
      </c>
      <c r="B68" s="56">
        <v>5.8838962230999998</v>
      </c>
      <c r="C68" s="56"/>
      <c r="D68" s="56"/>
      <c r="E68" s="56">
        <f>B68+C68-D68</f>
        <v>5.8838962230999998</v>
      </c>
      <c r="F68" s="56">
        <f>E68</f>
        <v>5.8838962230999998</v>
      </c>
      <c r="G68" s="56">
        <f>+F68</f>
        <v>5.8838962230999998</v>
      </c>
      <c r="H68" s="57">
        <v>5.3999999999999999E-2</v>
      </c>
      <c r="I68" s="58">
        <f>+F68*$H$68</f>
        <v>0.3177303960474</v>
      </c>
      <c r="J68" s="58">
        <f>+G68*$H$68</f>
        <v>0.3177303960474</v>
      </c>
      <c r="K68" s="26"/>
      <c r="L68" s="26"/>
      <c r="M68" s="6">
        <f t="shared" si="15"/>
        <v>1</v>
      </c>
      <c r="N68" s="52"/>
      <c r="O68" s="59">
        <f>+F68-'2019-20'!F68</f>
        <v>-0.42658698687500074</v>
      </c>
      <c r="P68" s="60">
        <f>+F68/'2019-20'!F68-1</f>
        <v>-6.7599734074356377E-2</v>
      </c>
      <c r="Q68" s="34"/>
      <c r="R68" s="59">
        <f>+I68-'2019-20'!I68</f>
        <v>-2.3035697291250046E-2</v>
      </c>
      <c r="S68" s="60">
        <f>+I68/'2019-20'!I68-1</f>
        <v>-6.7599734074356377E-2</v>
      </c>
      <c r="T68" s="64"/>
      <c r="U68" s="52"/>
      <c r="V68" s="52"/>
      <c r="W68" s="52"/>
      <c r="X68" s="52"/>
      <c r="Y68" s="52"/>
      <c r="Z68" s="52"/>
      <c r="AA68" s="52"/>
    </row>
    <row r="69" spans="1:27" ht="15" customHeight="1" outlineLevel="4" x14ac:dyDescent="0.25">
      <c r="A69" s="55" t="s">
        <v>55</v>
      </c>
      <c r="B69" s="56">
        <f>('cereal data'!K63+'cereal data'!K65)*0.15</f>
        <v>7.3607600300916456</v>
      </c>
      <c r="C69" s="56">
        <v>4.8766747000000006E-2</v>
      </c>
      <c r="D69" s="56">
        <v>0.18431601899999997</v>
      </c>
      <c r="E69" s="56">
        <f>B69+C69-D69</f>
        <v>7.225210758091646</v>
      </c>
      <c r="F69" s="56">
        <f>E69</f>
        <v>7.225210758091646</v>
      </c>
      <c r="G69" s="56">
        <f>IF(B69&gt;E69,F69,F69*(B69-D69)/E69)</f>
        <v>7.225210758091646</v>
      </c>
      <c r="H69" s="71">
        <v>0.155</v>
      </c>
      <c r="I69" s="58">
        <f>F69*H69</f>
        <v>1.1199076675042052</v>
      </c>
      <c r="J69" s="58">
        <f>G69*H69</f>
        <v>1.1199076675042052</v>
      </c>
      <c r="K69" s="26"/>
      <c r="L69" s="26"/>
      <c r="M69" s="6">
        <f t="shared" si="15"/>
        <v>2</v>
      </c>
      <c r="N69" s="52"/>
      <c r="O69" s="59">
        <f>+F69-'2019-20'!F69</f>
        <v>3.4326082257315704E-2</v>
      </c>
      <c r="P69" s="60">
        <f>+F69/'2019-20'!F69-1</f>
        <v>4.7735548273597495E-3</v>
      </c>
      <c r="Q69" s="34"/>
      <c r="R69" s="59">
        <f>+I69-'2019-20'!I69</f>
        <v>5.3205427498841384E-3</v>
      </c>
      <c r="S69" s="60">
        <f>+I69/'2019-20'!I69-1</f>
        <v>4.7735548273599715E-3</v>
      </c>
      <c r="T69" s="64"/>
      <c r="U69" s="52"/>
      <c r="V69" s="72"/>
      <c r="W69" s="73"/>
      <c r="X69" s="73"/>
      <c r="Y69" s="73"/>
      <c r="Z69" s="74"/>
      <c r="AA69" s="74"/>
    </row>
    <row r="70" spans="1:27" ht="15.75" outlineLevel="4" x14ac:dyDescent="0.25">
      <c r="A70" s="55" t="s">
        <v>56</v>
      </c>
      <c r="B70" s="56">
        <v>0</v>
      </c>
      <c r="C70" s="56">
        <v>0.25799853499999997</v>
      </c>
      <c r="D70" s="56">
        <v>9.7663380000000011E-3</v>
      </c>
      <c r="E70" s="56">
        <f>B70+C70-D70</f>
        <v>0.24823219699999996</v>
      </c>
      <c r="F70" s="56">
        <f>E70</f>
        <v>0.24823219699999996</v>
      </c>
      <c r="G70" s="56">
        <f>IF(B70&gt;E70,F70,F70*B70/E70)</f>
        <v>0</v>
      </c>
      <c r="H70" s="57">
        <v>7.4999999999999997E-2</v>
      </c>
      <c r="I70" s="58">
        <f>F70*H70</f>
        <v>1.8617414774999997E-2</v>
      </c>
      <c r="J70" s="58">
        <f>G70*H70</f>
        <v>0</v>
      </c>
      <c r="K70" s="26"/>
      <c r="L70" s="26"/>
      <c r="M70" s="6">
        <f t="shared" si="15"/>
        <v>1</v>
      </c>
      <c r="N70" s="52"/>
      <c r="O70" s="59">
        <f>+F70-'2019-20'!F70</f>
        <v>4.4461695999999967E-2</v>
      </c>
      <c r="P70" s="60">
        <f>+F70/'2019-20'!F70-1</f>
        <v>0.21819495845475667</v>
      </c>
      <c r="Q70" s="34"/>
      <c r="R70" s="59">
        <f>+I70-'2019-20'!I70</f>
        <v>3.3346271999999989E-3</v>
      </c>
      <c r="S70" s="60">
        <f>+I70/'2019-20'!I70-1</f>
        <v>0.21819495845475689</v>
      </c>
      <c r="T70" s="64"/>
      <c r="U70" s="52"/>
      <c r="V70" s="72"/>
      <c r="W70" s="73"/>
      <c r="X70" s="72"/>
      <c r="Y70" s="75"/>
      <c r="Z70" s="76"/>
      <c r="AA70" s="74"/>
    </row>
    <row r="71" spans="1:27" ht="15" customHeight="1" outlineLevel="4" x14ac:dyDescent="0.25">
      <c r="A71" s="55" t="s">
        <v>57</v>
      </c>
      <c r="B71" s="56">
        <v>5.5274799999999997</v>
      </c>
      <c r="C71" s="56">
        <v>1.0845989389999997</v>
      </c>
      <c r="D71" s="56">
        <v>0.11470855700000002</v>
      </c>
      <c r="E71" s="56">
        <f>B71+C71-D71</f>
        <v>6.4973703819999997</v>
      </c>
      <c r="F71" s="56">
        <f>E71</f>
        <v>6.4973703819999997</v>
      </c>
      <c r="G71" s="56">
        <f>IF(B71&gt;E71,F71,F71*(B71-D71)/E71)</f>
        <v>5.4127714429999996</v>
      </c>
      <c r="H71" s="57">
        <v>7.9000000000000001E-2</v>
      </c>
      <c r="I71" s="58">
        <f>F71*H71</f>
        <v>0.513292260178</v>
      </c>
      <c r="J71" s="58">
        <f>G71*H71</f>
        <v>0.42760894399699995</v>
      </c>
      <c r="K71" s="26"/>
      <c r="L71" s="26"/>
      <c r="M71" s="6">
        <f t="shared" si="15"/>
        <v>1</v>
      </c>
      <c r="N71" s="52"/>
      <c r="O71" s="59">
        <f>+F71-'2019-20'!F71</f>
        <v>-0.76024456062000034</v>
      </c>
      <c r="P71" s="60">
        <f>+F71/'2019-20'!F71-1</f>
        <v>-0.10475129455484067</v>
      </c>
      <c r="Q71" s="34"/>
      <c r="R71" s="59">
        <f>+I71-'2019-20'!I71</f>
        <v>-6.0059320288979978E-2</v>
      </c>
      <c r="S71" s="60">
        <f>+I71/'2019-20'!I71-1</f>
        <v>-0.10475129455484056</v>
      </c>
      <c r="T71" s="64"/>
      <c r="U71" s="52"/>
      <c r="V71" s="52"/>
      <c r="W71" s="52"/>
      <c r="X71" s="52"/>
      <c r="Y71" s="52"/>
      <c r="Z71" s="52"/>
      <c r="AA71" s="52"/>
    </row>
    <row r="72" spans="1:27" ht="30" customHeight="1" outlineLevel="4" x14ac:dyDescent="0.25">
      <c r="A72" s="66" t="s">
        <v>58</v>
      </c>
      <c r="B72" s="67">
        <v>2.8655620000000002</v>
      </c>
      <c r="C72" s="67">
        <v>0.97861020300000001</v>
      </c>
      <c r="D72" s="67">
        <v>0.26476501400000002</v>
      </c>
      <c r="E72" s="67">
        <f>B72+C72-D72</f>
        <v>3.5794071890000003</v>
      </c>
      <c r="F72" s="67">
        <f>E72*0.32</f>
        <v>1.14541030048</v>
      </c>
      <c r="G72" s="67">
        <f>+IF(B72&gt;F72,F72,B72-D72)</f>
        <v>1.14541030048</v>
      </c>
      <c r="H72" s="77" t="s">
        <v>59</v>
      </c>
      <c r="I72" s="69">
        <f>G72*0.107+(F72-G72)*0.042</f>
        <v>0.12255890215136001</v>
      </c>
      <c r="J72" s="69">
        <f>G72*0.107</f>
        <v>0.12255890215136001</v>
      </c>
      <c r="K72" s="26"/>
      <c r="L72" s="26"/>
      <c r="M72" s="6">
        <v>1</v>
      </c>
      <c r="N72" s="52"/>
      <c r="O72" s="59">
        <f>+F72-'2019-20'!F72</f>
        <v>-0.17909066240096005</v>
      </c>
      <c r="P72" s="70">
        <f>+F72/'2019-20'!F72-1</f>
        <v>-0.13521368984996041</v>
      </c>
      <c r="Q72" s="34"/>
      <c r="R72" s="59">
        <f>+I72-'2019-20'!I72</f>
        <v>-1.9162700876902722E-2</v>
      </c>
      <c r="S72" s="70">
        <f>+I72/'2019-20'!I72-1</f>
        <v>-0.13521368984996041</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8.0598794505666227</v>
      </c>
      <c r="G74" s="29">
        <f>SUM(G76:G80)</f>
        <v>7.9543544536223152</v>
      </c>
      <c r="H74" s="30"/>
      <c r="I74" s="30">
        <f>SUM(I76:I80)</f>
        <v>1.8528027699570062</v>
      </c>
      <c r="J74" s="30">
        <f>SUM(J76:J80)</f>
        <v>1.7867818246067024</v>
      </c>
      <c r="K74" s="31">
        <f>IF(I74=0,0,J74/I74)</f>
        <v>0.96436698691257039</v>
      </c>
      <c r="L74" s="31">
        <f>+I74/$I$89</f>
        <v>2.5643797453319246E-2</v>
      </c>
      <c r="M74" s="6"/>
      <c r="N74" s="52"/>
      <c r="O74" s="32">
        <f>+F74-'2019-20'!F74</f>
        <v>-7.7058011000001869E-2</v>
      </c>
      <c r="P74" s="33">
        <f>+F74/'2019-20'!F74-1</f>
        <v>-9.4701491026534246E-3</v>
      </c>
      <c r="Q74" s="34"/>
      <c r="R74" s="32">
        <f>+I74-'2019-20'!I74</f>
        <v>-5.0087707149999883E-2</v>
      </c>
      <c r="S74" s="33">
        <f>+I74/'2019-20'!I74-1</f>
        <v>-2.6321907515218124E-2</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0.4</v>
      </c>
      <c r="C76" s="56">
        <v>0.21085321299999998</v>
      </c>
      <c r="D76" s="56">
        <v>0.20052461099999999</v>
      </c>
      <c r="E76" s="56">
        <f>B76+C76-D76</f>
        <v>0.41032860199999999</v>
      </c>
      <c r="F76" s="56">
        <f>E76</f>
        <v>0.41032860199999999</v>
      </c>
      <c r="G76" s="56">
        <f>IF(B76&gt;E76,F76,F76*B76/E76)</f>
        <v>0.4</v>
      </c>
      <c r="H76" s="65">
        <v>0.65</v>
      </c>
      <c r="I76" s="58">
        <f>F76*H76</f>
        <v>0.2667135913</v>
      </c>
      <c r="J76" s="58">
        <f>G76*H76</f>
        <v>0.26</v>
      </c>
      <c r="K76" s="26"/>
      <c r="L76" s="26"/>
      <c r="M76" s="6">
        <f>+IF(H76&lt;15%,1,IF(H76&lt;30%,2,IF(H76&lt;50%,3,4)))</f>
        <v>4</v>
      </c>
      <c r="N76" s="52"/>
      <c r="O76" s="59">
        <f>+F76-'2019-20'!F76</f>
        <v>-7.7058010999999982E-2</v>
      </c>
      <c r="P76" s="60">
        <f>+F76/'2019-20'!F76-1</f>
        <v>-0.1581044881920054</v>
      </c>
      <c r="Q76" s="34"/>
      <c r="R76" s="59">
        <f>+I76-'2019-20'!I76</f>
        <v>-5.0087707149999994E-2</v>
      </c>
      <c r="S76" s="60">
        <f>+I76/'2019-20'!I76-1</f>
        <v>-0.1581044881920054</v>
      </c>
      <c r="T76" s="34"/>
      <c r="U76" s="52"/>
      <c r="V76" s="52"/>
      <c r="W76" s="52"/>
      <c r="X76" s="52"/>
      <c r="Y76" s="52"/>
      <c r="Z76" s="52"/>
      <c r="AA76" s="52"/>
    </row>
    <row r="77" spans="1:27" ht="15.75" outlineLevel="1" x14ac:dyDescent="0.25">
      <c r="A77" s="55" t="s">
        <v>63</v>
      </c>
      <c r="B77" s="56">
        <v>2.1187</v>
      </c>
      <c r="C77" s="56">
        <v>9.8067368999999988E-2</v>
      </c>
      <c r="D77" s="56">
        <v>0.82523700400000011</v>
      </c>
      <c r="E77" s="56">
        <f>B77+C77-D77</f>
        <v>1.3915303649999997</v>
      </c>
      <c r="F77" s="56">
        <v>0.57699999999999996</v>
      </c>
      <c r="G77" s="56">
        <f>+F77</f>
        <v>0.57699999999999996</v>
      </c>
      <c r="H77" s="57">
        <v>0.125</v>
      </c>
      <c r="I77" s="58">
        <f>F77*H77</f>
        <v>7.2124999999999995E-2</v>
      </c>
      <c r="J77" s="58">
        <f>G77*H77</f>
        <v>7.2124999999999995E-2</v>
      </c>
      <c r="K77" s="26"/>
      <c r="L77" s="26"/>
      <c r="M77" s="6">
        <f>+IF(H77&lt;15%,1,IF(H77&lt;30%,2,IF(H77&lt;50%,3,4)))</f>
        <v>1</v>
      </c>
      <c r="N77" s="52"/>
      <c r="O77" s="59">
        <f>+F77-'2019-20'!F77</f>
        <v>0</v>
      </c>
      <c r="P77" s="60">
        <f>+F77/'2019-20'!F77-1</f>
        <v>0</v>
      </c>
      <c r="Q77" s="34"/>
      <c r="R77" s="59">
        <f>+I77-'2019-20'!I77</f>
        <v>0</v>
      </c>
      <c r="S77" s="60">
        <f>+I77/'2019-20'!I77-1</f>
        <v>0</v>
      </c>
      <c r="T77" s="34"/>
      <c r="U77" s="52"/>
      <c r="V77" s="52"/>
      <c r="W77" s="52"/>
      <c r="X77" s="52"/>
      <c r="Y77" s="52"/>
      <c r="Z77" s="52"/>
      <c r="AA77" s="52"/>
    </row>
    <row r="78" spans="1:27" ht="15" customHeight="1" outlineLevel="1" x14ac:dyDescent="0.25">
      <c r="A78" s="55" t="s">
        <v>64</v>
      </c>
      <c r="B78" s="56">
        <v>1.44756</v>
      </c>
      <c r="C78" s="56">
        <v>2.6794703000000003E-2</v>
      </c>
      <c r="D78" s="56">
        <v>0.82217038599999992</v>
      </c>
      <c r="E78" s="56">
        <f>B78+C78-D78</f>
        <v>0.65218431700000001</v>
      </c>
      <c r="F78" s="56">
        <v>0.14499999999999999</v>
      </c>
      <c r="G78" s="56">
        <f>+F78</f>
        <v>0.14499999999999999</v>
      </c>
      <c r="H78" s="61">
        <v>0.34</v>
      </c>
      <c r="I78" s="58">
        <f>F78*H78</f>
        <v>4.9300000000000004E-2</v>
      </c>
      <c r="J78" s="58">
        <f>G78*H78</f>
        <v>4.9300000000000004E-2</v>
      </c>
      <c r="K78" s="26"/>
      <c r="L78" s="26"/>
      <c r="M78" s="6">
        <f>+IF(H78&lt;15%,1,IF(H78&lt;30%,2,IF(H78&lt;50%,3,4)))</f>
        <v>3</v>
      </c>
      <c r="N78" s="52"/>
      <c r="O78" s="59">
        <f>+F78-'2019-20'!F78</f>
        <v>0</v>
      </c>
      <c r="P78" s="60">
        <f>+F78/'2019-20'!F78-1</f>
        <v>0</v>
      </c>
      <c r="Q78" s="34"/>
      <c r="R78" s="59">
        <f>+I78-'2019-20'!I78</f>
        <v>0</v>
      </c>
      <c r="S78" s="60">
        <f>+I78/'2019-20'!I78-1</f>
        <v>0</v>
      </c>
      <c r="T78" s="34"/>
      <c r="U78" s="52"/>
      <c r="V78" s="52"/>
      <c r="W78" s="52"/>
      <c r="X78" s="52"/>
      <c r="Y78" s="52"/>
      <c r="Z78" s="52"/>
      <c r="AA78" s="52"/>
    </row>
    <row r="79" spans="1:27" ht="15" customHeight="1" outlineLevel="1" x14ac:dyDescent="0.25">
      <c r="A79" s="55" t="s">
        <v>65</v>
      </c>
      <c r="B79" s="56">
        <v>2.96</v>
      </c>
      <c r="C79" s="56">
        <v>0.104982307</v>
      </c>
      <c r="D79" s="56">
        <v>1.1337459679999997</v>
      </c>
      <c r="E79" s="56">
        <v>1.7549999999999999</v>
      </c>
      <c r="F79" s="56">
        <v>1.5275508485666232</v>
      </c>
      <c r="G79" s="56">
        <v>1.4323544536223152</v>
      </c>
      <c r="H79" s="65">
        <v>0.623</v>
      </c>
      <c r="I79" s="58">
        <f>F79*H79</f>
        <v>0.95166417865700625</v>
      </c>
      <c r="J79" s="58">
        <f>G79*H79</f>
        <v>0.8923568246067024</v>
      </c>
      <c r="K79" s="78"/>
      <c r="L79" s="78"/>
      <c r="M79" s="6">
        <f>+IF(H79&lt;15%,1,IF(H79&lt;30%,2,IF(H79&lt;50%,3,4)))</f>
        <v>4</v>
      </c>
      <c r="N79" s="52"/>
      <c r="O79" s="59">
        <f>+F79-'2019-20'!F79</f>
        <v>0</v>
      </c>
      <c r="P79" s="60">
        <f>+F79/'2019-20'!F79-1</f>
        <v>0</v>
      </c>
      <c r="Q79" s="34"/>
      <c r="R79" s="59">
        <f>+I79-'2019-20'!I79</f>
        <v>0</v>
      </c>
      <c r="S79" s="60">
        <f>+I79/'2019-20'!I79-1</f>
        <v>0</v>
      </c>
      <c r="T79" s="34"/>
      <c r="U79" s="52"/>
      <c r="V79" s="52"/>
      <c r="W79" s="52"/>
      <c r="X79" s="52"/>
      <c r="Y79" s="52"/>
      <c r="Z79" s="52"/>
      <c r="AA79" s="52"/>
    </row>
    <row r="80" spans="1:27" ht="15" customHeight="1" outlineLevel="1" x14ac:dyDescent="0.25">
      <c r="A80" s="55" t="s">
        <v>66</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59">
        <f>+F80-'2019-20'!F80</f>
        <v>0</v>
      </c>
      <c r="P80" s="60">
        <f>+F80/'2019-20'!F80-1</f>
        <v>0</v>
      </c>
      <c r="Q80" s="34"/>
      <c r="R80" s="59">
        <f>+I80-'2019-20'!I80</f>
        <v>0</v>
      </c>
      <c r="S80" s="60">
        <f>+I80/'2019-20'!I80-1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959.20687046085732</v>
      </c>
      <c r="G82" s="82">
        <f>SUM(G84:G87)</f>
        <v>959.20687046085732</v>
      </c>
      <c r="H82" s="30"/>
      <c r="I82" s="82">
        <f>SUM(I84:I87)</f>
        <v>29.913414454818891</v>
      </c>
      <c r="J82" s="82">
        <f>SUM(J84:J87)</f>
        <v>29.913414454818891</v>
      </c>
      <c r="K82" s="31">
        <f>IF(I82=0,0,J82/I82)</f>
        <v>1</v>
      </c>
      <c r="L82" s="31">
        <f>+I82/$I$89</f>
        <v>0.41401791591361231</v>
      </c>
      <c r="M82" s="6"/>
      <c r="O82" s="32">
        <f>+F82-'2019-20'!F82</f>
        <v>44.930725688571556</v>
      </c>
      <c r="P82" s="33">
        <f>+F82/'2019-20'!F82-1</f>
        <v>4.9143495589904385E-2</v>
      </c>
      <c r="Q82" s="34"/>
      <c r="R82" s="32">
        <f>+I82-'2019-20'!I82</f>
        <v>1.4449138302646425</v>
      </c>
      <c r="S82" s="33">
        <f>+I82/'2019-20'!I82-1</f>
        <v>5.0754827214833931E-2</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617.64271089142585</v>
      </c>
      <c r="C84" s="79"/>
      <c r="D84" s="79"/>
      <c r="E84" s="79">
        <f>+B84+C84-D84</f>
        <v>617.64271089142585</v>
      </c>
      <c r="F84" s="79">
        <f t="shared" ref="F84:G86" si="16">+E84</f>
        <v>617.64271089142585</v>
      </c>
      <c r="G84" s="79">
        <f t="shared" si="16"/>
        <v>617.64271089142585</v>
      </c>
      <c r="H84" s="57">
        <v>2.5972429865201825E-2</v>
      </c>
      <c r="I84" s="79">
        <f>+F84*H84</f>
        <v>16.041681990380685</v>
      </c>
      <c r="J84" s="79">
        <f>+H84*G84</f>
        <v>16.041681990380685</v>
      </c>
      <c r="K84" s="93"/>
      <c r="L84" s="93"/>
      <c r="M84" s="6">
        <f>+IF(H84&lt;15%,1,IF(H84&lt;30%,2,IF(H84&lt;50%,3,4)))</f>
        <v>1</v>
      </c>
      <c r="O84" s="59">
        <f>+F84-'2019-20'!F84</f>
        <v>24.3478742128259</v>
      </c>
      <c r="P84" s="60">
        <f>+F84/'2019-20'!F84-1</f>
        <v>4.1038405709260539E-2</v>
      </c>
      <c r="Q84" s="34"/>
      <c r="R84" s="59">
        <f>+I84-'2019-20'!I84</f>
        <v>0.63237345535937628</v>
      </c>
      <c r="S84" s="60">
        <f>+I84/'2019-20'!I84-1</f>
        <v>4.1038405709260539E-2</v>
      </c>
      <c r="T84" s="34"/>
    </row>
    <row r="85" spans="1:27" s="96" customFormat="1" ht="15" customHeight="1" outlineLevel="1" x14ac:dyDescent="0.2">
      <c r="A85" s="55" t="s">
        <v>69</v>
      </c>
      <c r="B85" s="79">
        <v>255.35285999999999</v>
      </c>
      <c r="C85" s="79"/>
      <c r="D85" s="79"/>
      <c r="E85" s="79">
        <f>+B85+C85-D85</f>
        <v>255.35285999999999</v>
      </c>
      <c r="F85" s="79">
        <f t="shared" si="16"/>
        <v>255.35285999999999</v>
      </c>
      <c r="G85" s="79">
        <f t="shared" si="16"/>
        <v>255.35285999999999</v>
      </c>
      <c r="H85" s="57">
        <v>2.9487499999999996E-2</v>
      </c>
      <c r="I85" s="79">
        <f>+F85*H85</f>
        <v>7.5297174592499987</v>
      </c>
      <c r="J85" s="79">
        <f>+H85*G85</f>
        <v>7.5297174592499987</v>
      </c>
      <c r="K85" s="94"/>
      <c r="L85" s="94"/>
      <c r="M85" s="6">
        <f>+IF(H85&lt;15%,1,IF(H85&lt;30%,2,IF(H85&lt;50%,3,4)))</f>
        <v>1</v>
      </c>
      <c r="N85" s="95"/>
      <c r="O85" s="59">
        <f>+F85-'2019-20'!F85</f>
        <v>15.550139999999999</v>
      </c>
      <c r="P85" s="60">
        <f>+F85/'2019-20'!F85-1</f>
        <v>6.48455530446026E-2</v>
      </c>
      <c r="Q85" s="34"/>
      <c r="R85" s="59">
        <f>+I85-'2019-20'!I85</f>
        <v>0.45853475324999948</v>
      </c>
      <c r="S85" s="60">
        <f>+I85/'2019-20'!I85-1</f>
        <v>6.48455530446026E-2</v>
      </c>
      <c r="T85" s="34"/>
      <c r="U85" s="95"/>
      <c r="V85" s="95"/>
      <c r="W85" s="95"/>
      <c r="X85" s="95"/>
      <c r="Y85" s="95"/>
      <c r="Z85" s="95"/>
      <c r="AA85" s="95"/>
    </row>
    <row r="86" spans="1:27" ht="15" customHeight="1" outlineLevel="1" x14ac:dyDescent="0.25">
      <c r="A86" s="55" t="s">
        <v>70</v>
      </c>
      <c r="B86" s="79">
        <v>84.922430251431479</v>
      </c>
      <c r="C86" s="79"/>
      <c r="D86" s="79"/>
      <c r="E86" s="79">
        <f>+B86+C86-D86</f>
        <v>84.922430251431479</v>
      </c>
      <c r="F86" s="79">
        <f t="shared" si="16"/>
        <v>84.922430251431479</v>
      </c>
      <c r="G86" s="79">
        <f t="shared" si="16"/>
        <v>84.922430251431479</v>
      </c>
      <c r="H86" s="57">
        <v>7.2099999999999997E-2</v>
      </c>
      <c r="I86" s="79">
        <f>+F86*H86</f>
        <v>6.1229072211282096</v>
      </c>
      <c r="J86" s="79">
        <f>+H86*G86</f>
        <v>6.1229072211282096</v>
      </c>
      <c r="K86" s="94"/>
      <c r="L86" s="94"/>
      <c r="M86" s="6">
        <f>+IF(H86&lt;15%,1,IF(H86&lt;30%,2,IF(H86&lt;50%,3,4)))</f>
        <v>1</v>
      </c>
      <c r="O86" s="59">
        <f>+F86-'2019-20'!F86</f>
        <v>5.1231392157457236</v>
      </c>
      <c r="P86" s="60">
        <f>+F86/'2019-20'!F86-1</f>
        <v>6.4200309918225784E-2</v>
      </c>
      <c r="Q86" s="34"/>
      <c r="R86" s="59">
        <f>+I86-'2019-20'!I86</f>
        <v>0.3693783374552666</v>
      </c>
      <c r="S86" s="60">
        <f>+I86/'2019-20'!I86-1</f>
        <v>6.4200309918225784E-2</v>
      </c>
      <c r="T86" s="34"/>
    </row>
    <row r="87" spans="1:27" ht="14.25" customHeight="1" outlineLevel="1" x14ac:dyDescent="0.25">
      <c r="A87" s="55" t="s">
        <v>71</v>
      </c>
      <c r="B87" s="56">
        <v>3.4380000000000002</v>
      </c>
      <c r="C87" s="56">
        <v>3.4577321000000008E-2</v>
      </c>
      <c r="D87" s="56">
        <v>2.1837080030000005</v>
      </c>
      <c r="E87" s="56">
        <f>B87+C87-D87</f>
        <v>1.2888693179999997</v>
      </c>
      <c r="F87" s="56">
        <f>E87</f>
        <v>1.2888693179999997</v>
      </c>
      <c r="G87" s="56">
        <f>IF(B87&gt;E87,F87,F87*B87/E87)</f>
        <v>1.2888693179999997</v>
      </c>
      <c r="H87" s="71">
        <v>0.17</v>
      </c>
      <c r="I87" s="56">
        <f>F87*H87</f>
        <v>0.21910778405999998</v>
      </c>
      <c r="J87" s="56">
        <f>G87*H87</f>
        <v>0.21910778405999998</v>
      </c>
      <c r="K87" s="94"/>
      <c r="L87" s="94"/>
      <c r="M87" s="6">
        <f>+IF(H87&lt;15%,1,IF(H87&lt;30%,2,IF(H87&lt;50%,3,4)))</f>
        <v>2</v>
      </c>
      <c r="O87" s="59">
        <f>+F87-'2019-20'!F87</f>
        <v>-9.0427739999999979E-2</v>
      </c>
      <c r="P87" s="60">
        <f>+F87/'2019-20'!F87-1</f>
        <v>-6.5560743043359682E-2</v>
      </c>
      <c r="Q87" s="34"/>
      <c r="R87" s="59">
        <f>+I87-'2019-20'!I87</f>
        <v>-1.5372715799999992E-2</v>
      </c>
      <c r="S87" s="60">
        <f>+I87/'2019-20'!I87-1</f>
        <v>-6.5560743043359682E-2</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72.25149759234219</v>
      </c>
      <c r="J89" s="82">
        <f>+J74+J82+J34+J6</f>
        <v>55.867451442384734</v>
      </c>
      <c r="K89" s="31">
        <f>IF(I89=0,0,J89/I89)</f>
        <v>0.77323589550489857</v>
      </c>
      <c r="L89" s="31"/>
      <c r="M89" s="6"/>
      <c r="O89" s="32"/>
      <c r="P89" s="33"/>
      <c r="Q89" s="34"/>
      <c r="R89" s="32">
        <f>+I89-'2019-20'!I89</f>
        <v>1.4123122066973082</v>
      </c>
      <c r="S89" s="33">
        <f>+I89/'2019-20'!I89-1</f>
        <v>1.993687814179057E-2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46.896274284710657</v>
      </c>
      <c r="J91" s="105">
        <f t="shared" si="17"/>
        <v>45.498823521839746</v>
      </c>
      <c r="K91" s="106">
        <f>+J91/I91</f>
        <v>0.97020124126733642</v>
      </c>
      <c r="L91" s="5"/>
      <c r="M91" s="6"/>
      <c r="O91" s="74"/>
      <c r="P91" s="52"/>
      <c r="R91" s="59">
        <f>+I91-'2019-20'!I91</f>
        <v>1.4263843820075124</v>
      </c>
      <c r="S91" s="60">
        <f>+I91/'2019-20'!I91-1</f>
        <v>3.136986663173591E-2</v>
      </c>
    </row>
    <row r="92" spans="1:27" x14ac:dyDescent="0.25">
      <c r="A92" s="107" t="s">
        <v>75</v>
      </c>
      <c r="B92" s="108"/>
      <c r="C92" s="109"/>
      <c r="D92" s="109"/>
      <c r="E92" s="110"/>
      <c r="F92" s="110"/>
      <c r="G92" s="110"/>
      <c r="H92" s="111">
        <v>2</v>
      </c>
      <c r="I92" s="112">
        <f t="shared" si="17"/>
        <v>3.9605768294714085</v>
      </c>
      <c r="J92" s="112">
        <f t="shared" si="17"/>
        <v>3.5360030725485112</v>
      </c>
      <c r="K92" s="113">
        <f>+J92/I92</f>
        <v>0.89280001999618774</v>
      </c>
      <c r="L92" s="5"/>
      <c r="M92" s="6"/>
      <c r="O92" s="74"/>
      <c r="P92" s="52"/>
      <c r="R92" s="59">
        <f>+I92-'2019-20'!I92</f>
        <v>0.14857221216133443</v>
      </c>
      <c r="S92" s="60">
        <f>+I92/'2019-20'!I92-1</f>
        <v>3.8974824817020748E-2</v>
      </c>
    </row>
    <row r="93" spans="1:27" x14ac:dyDescent="0.25">
      <c r="A93" s="114" t="s">
        <v>76</v>
      </c>
      <c r="B93" s="110"/>
      <c r="C93" s="110"/>
      <c r="D93" s="110"/>
      <c r="E93" s="110"/>
      <c r="F93" s="110"/>
      <c r="G93" s="110"/>
      <c r="H93" s="115">
        <v>3</v>
      </c>
      <c r="I93" s="112">
        <f t="shared" si="17"/>
        <v>19.328039665242521</v>
      </c>
      <c r="J93" s="112">
        <f t="shared" si="17"/>
        <v>5.0195389804291768</v>
      </c>
      <c r="K93" s="113">
        <f>+J93/I93</f>
        <v>0.25970243580655406</v>
      </c>
      <c r="L93" s="5"/>
      <c r="M93" s="6"/>
      <c r="O93" s="74"/>
      <c r="P93" s="52"/>
      <c r="R93" s="59">
        <f>+I93-'2019-20'!I93</f>
        <v>-0.2255439462134845</v>
      </c>
      <c r="S93" s="60">
        <f>+I93/'2019-20'!I93-1</f>
        <v>-1.1534660382219841E-2</v>
      </c>
    </row>
    <row r="94" spans="1:27" x14ac:dyDescent="0.25">
      <c r="A94" s="116" t="s">
        <v>77</v>
      </c>
      <c r="B94" s="117"/>
      <c r="C94" s="117"/>
      <c r="D94" s="117"/>
      <c r="E94" s="117"/>
      <c r="F94" s="117"/>
      <c r="G94" s="117"/>
      <c r="H94" s="118">
        <v>4</v>
      </c>
      <c r="I94" s="119">
        <f t="shared" si="17"/>
        <v>1.8945838357115665</v>
      </c>
      <c r="J94" s="119">
        <f t="shared" si="17"/>
        <v>1.6410628903612627</v>
      </c>
      <c r="K94" s="120">
        <f>+J94/I94</f>
        <v>0.86618647294903872</v>
      </c>
      <c r="L94" s="5"/>
      <c r="M94" s="6"/>
      <c r="O94" s="74"/>
      <c r="P94" s="52"/>
      <c r="R94" s="59">
        <f>+I94-'2019-20'!I94</f>
        <v>-4.4230701258046956E-2</v>
      </c>
      <c r="S94" s="60">
        <f>+I94/'2019-20'!I94-1</f>
        <v>-2.281327090067109E-2</v>
      </c>
    </row>
    <row r="95" spans="1:27" ht="25.5" customHeight="1" x14ac:dyDescent="0.25">
      <c r="A95" s="309" t="s">
        <v>78</v>
      </c>
      <c r="B95" s="310"/>
      <c r="C95" s="310"/>
      <c r="D95" s="310"/>
      <c r="E95" s="310"/>
      <c r="F95" s="310"/>
      <c r="G95" s="310"/>
      <c r="H95" s="310"/>
      <c r="I95" s="310"/>
      <c r="J95" s="310"/>
      <c r="K95" s="310"/>
      <c r="L95" s="310"/>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Z96"/>
  <sheetViews>
    <sheetView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5" max="15" width="12.42578125" customWidth="1"/>
  </cols>
  <sheetData>
    <row r="1" spans="1:19" ht="15.75" x14ac:dyDescent="0.25">
      <c r="A1" s="1" t="str">
        <f>"Updated on " &amp; TEXT(Updates!B2,"[$-0809]dd mmm yyyy")</f>
        <v>Updated on 17 May 2024</v>
      </c>
      <c r="B1" s="2"/>
      <c r="C1" s="2"/>
      <c r="D1" s="2"/>
      <c r="E1" s="2"/>
      <c r="F1" s="2"/>
      <c r="G1" s="2"/>
      <c r="H1" s="3"/>
      <c r="I1" s="4"/>
      <c r="J1" s="4"/>
      <c r="K1" s="4"/>
      <c r="L1" s="5"/>
      <c r="M1" s="6"/>
    </row>
    <row r="2" spans="1:19" ht="45" x14ac:dyDescent="0.25">
      <c r="A2" s="8" t="s">
        <v>80</v>
      </c>
      <c r="B2" s="9"/>
      <c r="C2" s="9"/>
      <c r="D2" s="9"/>
      <c r="E2" s="9"/>
      <c r="F2" s="9"/>
      <c r="G2" s="9"/>
      <c r="H2" s="9"/>
      <c r="I2" s="9"/>
      <c r="J2" s="9"/>
      <c r="K2" s="9"/>
      <c r="L2" s="5"/>
      <c r="M2" s="6"/>
    </row>
    <row r="3" spans="1:19" ht="44.25" customHeight="1" x14ac:dyDescent="0.25">
      <c r="A3" s="10" t="s">
        <v>81</v>
      </c>
      <c r="B3" s="311" t="s">
        <v>2</v>
      </c>
      <c r="C3" s="312"/>
      <c r="D3" s="312"/>
      <c r="E3" s="312"/>
      <c r="F3" s="312"/>
      <c r="G3" s="313"/>
      <c r="H3" s="314" t="s">
        <v>3</v>
      </c>
      <c r="I3" s="307" t="s">
        <v>4</v>
      </c>
      <c r="J3" s="308"/>
      <c r="K3" s="11"/>
      <c r="L3" s="12"/>
      <c r="M3" s="13"/>
    </row>
    <row r="4" spans="1:19" ht="50.25" customHeight="1" x14ac:dyDescent="0.25">
      <c r="A4" s="14" t="s">
        <v>6</v>
      </c>
      <c r="B4" s="15" t="s">
        <v>7</v>
      </c>
      <c r="C4" s="15" t="s">
        <v>8</v>
      </c>
      <c r="D4" s="16" t="s">
        <v>9</v>
      </c>
      <c r="E4" s="16" t="s">
        <v>10</v>
      </c>
      <c r="F4" s="16" t="s">
        <v>11</v>
      </c>
      <c r="G4" s="16" t="s">
        <v>12</v>
      </c>
      <c r="H4" s="315"/>
      <c r="I4" s="17" t="s">
        <v>13</v>
      </c>
      <c r="J4" s="17" t="s">
        <v>14</v>
      </c>
      <c r="K4" s="16" t="s">
        <v>15</v>
      </c>
      <c r="L4" s="15" t="s">
        <v>16</v>
      </c>
      <c r="M4" s="13"/>
    </row>
    <row r="5" spans="1:19" ht="7.5" customHeight="1" x14ac:dyDescent="0.25">
      <c r="A5" s="20"/>
      <c r="B5" s="21"/>
      <c r="C5" s="21"/>
      <c r="D5" s="21"/>
      <c r="E5" s="21"/>
      <c r="F5" s="22"/>
      <c r="G5" s="22"/>
      <c r="H5" s="23"/>
      <c r="I5" s="24"/>
      <c r="J5" s="25"/>
      <c r="K5" s="26"/>
      <c r="L5" s="26"/>
      <c r="M5" s="6"/>
    </row>
    <row r="6" spans="1:19" ht="36" customHeight="1" x14ac:dyDescent="0.25">
      <c r="A6" s="27" t="s">
        <v>18</v>
      </c>
      <c r="B6" s="28"/>
      <c r="C6" s="28"/>
      <c r="D6" s="28"/>
      <c r="E6" s="28"/>
      <c r="F6" s="29">
        <f>F9+F21+F27</f>
        <v>167.37963008384418</v>
      </c>
      <c r="G6" s="29">
        <f>G9+G21+G27</f>
        <v>147.56461659086489</v>
      </c>
      <c r="H6" s="30"/>
      <c r="I6" s="30">
        <f>I9+I21+I27</f>
        <v>16.712945865117444</v>
      </c>
      <c r="J6" s="30">
        <f>J9+J21+J27</f>
        <v>14.979232896606838</v>
      </c>
      <c r="K6" s="31">
        <f>J6/I6</f>
        <v>0.89626526750564428</v>
      </c>
      <c r="L6" s="31">
        <f>+I6/$I$89</f>
        <v>0.23592797932575066</v>
      </c>
      <c r="M6" s="6"/>
      <c r="O6" s="124"/>
      <c r="P6" s="125"/>
      <c r="Q6" s="125"/>
      <c r="R6" s="126"/>
      <c r="S6" s="126"/>
    </row>
    <row r="7" spans="1:19" ht="7.5" customHeight="1" x14ac:dyDescent="0.25">
      <c r="A7" s="20"/>
      <c r="B7" s="21"/>
      <c r="C7" s="21"/>
      <c r="D7" s="21"/>
      <c r="E7" s="21"/>
      <c r="F7" s="22"/>
      <c r="G7" s="22"/>
      <c r="H7" s="23"/>
      <c r="I7" s="24"/>
      <c r="J7" s="25"/>
      <c r="K7" s="26"/>
      <c r="L7" s="26"/>
      <c r="M7" s="6"/>
      <c r="O7" s="124"/>
      <c r="P7" s="125"/>
      <c r="Q7" s="125"/>
      <c r="R7" s="126"/>
      <c r="S7" s="126"/>
    </row>
    <row r="8" spans="1:19" ht="8.25" hidden="1" customHeight="1" x14ac:dyDescent="0.25">
      <c r="A8" s="38"/>
      <c r="B8" s="39"/>
      <c r="C8" s="39"/>
      <c r="D8" s="39"/>
      <c r="E8" s="39"/>
      <c r="F8" s="40"/>
      <c r="G8" s="40"/>
      <c r="H8" s="41"/>
      <c r="I8" s="42"/>
      <c r="J8" s="43"/>
      <c r="K8" s="44"/>
      <c r="L8" s="45"/>
      <c r="M8" s="6"/>
      <c r="O8" s="124"/>
      <c r="P8" s="125"/>
      <c r="Q8" s="125"/>
      <c r="R8" s="126"/>
      <c r="S8" s="126"/>
    </row>
    <row r="9" spans="1:19" ht="22.5" customHeight="1" outlineLevel="1" x14ac:dyDescent="0.25">
      <c r="A9" s="48" t="s">
        <v>19</v>
      </c>
      <c r="B9" s="49">
        <f>SUM(B11:B19)</f>
        <v>294.49117204305008</v>
      </c>
      <c r="C9" s="49">
        <f t="shared" ref="C9:J9" si="0">SUM(C11:C19)</f>
        <v>25.848646777000003</v>
      </c>
      <c r="D9" s="49">
        <f t="shared" si="0"/>
        <v>55.11039382700001</v>
      </c>
      <c r="E9" s="49">
        <f t="shared" si="0"/>
        <v>265.22942499305009</v>
      </c>
      <c r="F9" s="49">
        <f t="shared" si="0"/>
        <v>163.03</v>
      </c>
      <c r="G9" s="49">
        <f t="shared" si="0"/>
        <v>143.48387019490309</v>
      </c>
      <c r="H9" s="50"/>
      <c r="I9" s="50">
        <f t="shared" si="0"/>
        <v>15.549299999999999</v>
      </c>
      <c r="J9" s="50">
        <f t="shared" si="0"/>
        <v>13.896983133786764</v>
      </c>
      <c r="K9" s="51">
        <f>J9/I9</f>
        <v>0.89373689708133253</v>
      </c>
      <c r="L9" s="51">
        <f>+I9/$I$89</f>
        <v>0.21950139481913025</v>
      </c>
      <c r="M9" s="6"/>
      <c r="N9" s="52"/>
      <c r="O9" s="124"/>
      <c r="P9" s="125"/>
      <c r="Q9" s="125"/>
      <c r="R9" s="126"/>
      <c r="S9" s="126"/>
    </row>
    <row r="10" spans="1:19" ht="7.5" customHeight="1" outlineLevel="1" x14ac:dyDescent="0.25">
      <c r="A10" s="20"/>
      <c r="B10" s="21"/>
      <c r="C10" s="21"/>
      <c r="D10" s="21"/>
      <c r="E10" s="21"/>
      <c r="F10" s="22"/>
      <c r="G10" s="22"/>
      <c r="H10" s="23"/>
      <c r="I10" s="24"/>
      <c r="J10" s="25"/>
      <c r="K10" s="26"/>
      <c r="L10" s="26"/>
      <c r="M10" s="6"/>
      <c r="N10" s="52"/>
      <c r="O10" s="124"/>
      <c r="P10" s="125"/>
      <c r="Q10" s="125"/>
      <c r="R10" s="126"/>
      <c r="S10" s="126"/>
    </row>
    <row r="11" spans="1:19" ht="15" customHeight="1" outlineLevel="1" x14ac:dyDescent="0.25">
      <c r="A11" s="55" t="str">
        <f>+'cereal data'!A3</f>
        <v>Common  wheat</v>
      </c>
      <c r="B11" s="56">
        <f>+'cereal data'!J3</f>
        <v>131.12555031399998</v>
      </c>
      <c r="C11" s="56">
        <f>+'cereal data'!J15</f>
        <v>2.7303618869999999</v>
      </c>
      <c r="D11" s="56">
        <f>+'cereal data'!J27</f>
        <v>36.870737443000003</v>
      </c>
      <c r="E11" s="56">
        <f>+B11+C11-D11</f>
        <v>96.985174757999971</v>
      </c>
      <c r="F11" s="56">
        <f>+'cereal data'!J39</f>
        <v>40.5</v>
      </c>
      <c r="G11" s="56">
        <f>IF(B11&gt;E11,F11,F11*B11/E11)-C11</f>
        <v>37.769638112999999</v>
      </c>
      <c r="H11" s="57">
        <v>0.11</v>
      </c>
      <c r="I11" s="58">
        <f>F11*H11</f>
        <v>4.4550000000000001</v>
      </c>
      <c r="J11" s="58">
        <f>G11*H11</f>
        <v>4.1546601924299997</v>
      </c>
      <c r="K11" s="26"/>
      <c r="L11" s="26"/>
      <c r="M11" s="6">
        <f>+IF(H11&lt;15%,1,IF(H11&lt;30%,2,IF(H11&lt;50%,3,4)))</f>
        <v>1</v>
      </c>
      <c r="N11" s="52"/>
      <c r="O11" s="124"/>
      <c r="P11" s="125"/>
      <c r="Q11" s="125"/>
      <c r="R11" s="126"/>
      <c r="S11" s="126"/>
    </row>
    <row r="12" spans="1:19" ht="15" customHeight="1" outlineLevel="1" x14ac:dyDescent="0.25">
      <c r="A12" s="55" t="str">
        <f>+'cereal data'!A4</f>
        <v>Barley</v>
      </c>
      <c r="B12" s="56">
        <f>+'cereal data'!J4</f>
        <v>55.041932700000004</v>
      </c>
      <c r="C12" s="56">
        <f>+'cereal data'!J16</f>
        <v>1.891836429</v>
      </c>
      <c r="D12" s="56">
        <f>+'cereal data'!J28</f>
        <v>10.520487842</v>
      </c>
      <c r="E12" s="56">
        <f t="shared" ref="E12:E19" si="1">+B12+C12-D12</f>
        <v>46.413281287000004</v>
      </c>
      <c r="F12" s="56">
        <f>+'cereal data'!J40</f>
        <v>34.5</v>
      </c>
      <c r="G12" s="56">
        <f>IF(B12&gt;E12,F12,F12*B12/E12)</f>
        <v>34.5</v>
      </c>
      <c r="H12" s="57">
        <v>0.1</v>
      </c>
      <c r="I12" s="58">
        <f t="shared" ref="I12:I19" si="2">F12*H12</f>
        <v>3.45</v>
      </c>
      <c r="J12" s="58">
        <f t="shared" ref="J12:J19" si="3">G12*H12</f>
        <v>3.45</v>
      </c>
      <c r="K12" s="26"/>
      <c r="L12" s="26"/>
      <c r="M12" s="6">
        <f t="shared" ref="M12:M19" si="4">+IF(H12&lt;15%,1,IF(H12&lt;30%,2,IF(H12&lt;50%,3,4)))</f>
        <v>1</v>
      </c>
      <c r="N12" s="52"/>
      <c r="O12" s="124"/>
      <c r="P12" s="125"/>
      <c r="Q12" s="125"/>
      <c r="R12" s="126"/>
      <c r="S12" s="126"/>
    </row>
    <row r="13" spans="1:19" ht="15" customHeight="1" outlineLevel="1" x14ac:dyDescent="0.25">
      <c r="A13" s="55" t="str">
        <f>+'cereal data'!A5</f>
        <v>Durum</v>
      </c>
      <c r="B13" s="56">
        <f>+'cereal data'!J5</f>
        <v>7.3970468300000007</v>
      </c>
      <c r="C13" s="56">
        <f>+'cereal data'!J17</f>
        <v>2.4053691449999999</v>
      </c>
      <c r="D13" s="56">
        <f>+'cereal data'!J29</f>
        <v>1.3060742569999999</v>
      </c>
      <c r="E13" s="56">
        <f t="shared" si="1"/>
        <v>8.496341718</v>
      </c>
      <c r="F13" s="56">
        <f>+'cereal data'!J41</f>
        <v>0.4</v>
      </c>
      <c r="G13" s="56">
        <f>IF(B13&gt;E13,F13,F13*B13/E13)</f>
        <v>0.34824620174251808</v>
      </c>
      <c r="H13" s="57">
        <v>0.12</v>
      </c>
      <c r="I13" s="58">
        <f t="shared" si="2"/>
        <v>4.8000000000000001E-2</v>
      </c>
      <c r="J13" s="58">
        <f t="shared" si="3"/>
        <v>4.1789544209102171E-2</v>
      </c>
      <c r="K13" s="26"/>
      <c r="L13" s="26"/>
      <c r="M13" s="6">
        <f t="shared" si="4"/>
        <v>1</v>
      </c>
      <c r="N13" s="52"/>
      <c r="O13" s="124"/>
      <c r="P13" s="125"/>
      <c r="Q13" s="125"/>
      <c r="R13" s="126"/>
      <c r="S13" s="126"/>
    </row>
    <row r="14" spans="1:19" ht="15" customHeight="1" outlineLevel="1" x14ac:dyDescent="0.25">
      <c r="A14" s="55" t="str">
        <f>+'cereal data'!A6</f>
        <v>Maize</v>
      </c>
      <c r="B14" s="56">
        <f>+'cereal data'!J6</f>
        <v>70.120372295999999</v>
      </c>
      <c r="C14" s="56">
        <f>+'cereal data'!J18</f>
        <v>18.45462779</v>
      </c>
      <c r="D14" s="56">
        <f>+'cereal data'!J30</f>
        <v>5.8664226639999999</v>
      </c>
      <c r="E14" s="56">
        <f t="shared" si="1"/>
        <v>82.708577422000005</v>
      </c>
      <c r="F14" s="56">
        <f>+'cereal data'!J42</f>
        <v>68.099999999999994</v>
      </c>
      <c r="G14" s="56">
        <f>F14-C14*0.9</f>
        <v>51.490834988999993</v>
      </c>
      <c r="H14" s="57">
        <v>0.08</v>
      </c>
      <c r="I14" s="58">
        <f t="shared" si="2"/>
        <v>5.4479999999999995</v>
      </c>
      <c r="J14" s="58">
        <f t="shared" si="3"/>
        <v>4.1192667991199992</v>
      </c>
      <c r="K14" s="26"/>
      <c r="L14" s="26"/>
      <c r="M14" s="6">
        <f t="shared" si="4"/>
        <v>1</v>
      </c>
      <c r="N14" s="52"/>
      <c r="O14" s="124"/>
      <c r="P14" s="125"/>
      <c r="Q14" s="125"/>
      <c r="R14" s="126"/>
      <c r="S14" s="126"/>
    </row>
    <row r="15" spans="1:19" ht="15" customHeight="1" outlineLevel="1" x14ac:dyDescent="0.25">
      <c r="A15" s="55" t="str">
        <f>+'cereal data'!A7</f>
        <v>Rye</v>
      </c>
      <c r="B15" s="56">
        <f>+'cereal data'!J7</f>
        <v>8.2691425871382194</v>
      </c>
      <c r="C15" s="56">
        <f>+'cereal data'!J19</f>
        <v>3.962948E-3</v>
      </c>
      <c r="D15" s="56">
        <f>+'cereal data'!J31</f>
        <v>0.28338061999999997</v>
      </c>
      <c r="E15" s="56">
        <f t="shared" si="1"/>
        <v>7.9897249151382193</v>
      </c>
      <c r="F15" s="56">
        <f>+'cereal data'!J43</f>
        <v>2.58</v>
      </c>
      <c r="G15" s="56">
        <f>IF(B15&gt;E15,F15,F15*B15/(B15+C15-D15))</f>
        <v>2.58</v>
      </c>
      <c r="H15" s="57">
        <v>0.11</v>
      </c>
      <c r="I15" s="58">
        <f t="shared" si="2"/>
        <v>0.2838</v>
      </c>
      <c r="J15" s="58">
        <f t="shared" si="3"/>
        <v>0.2838</v>
      </c>
      <c r="K15" s="26"/>
      <c r="L15" s="26"/>
      <c r="M15" s="6">
        <f t="shared" si="4"/>
        <v>1</v>
      </c>
      <c r="N15" s="52"/>
      <c r="O15" s="124"/>
      <c r="P15" s="125"/>
      <c r="Q15" s="125"/>
      <c r="R15" s="126"/>
      <c r="S15" s="126"/>
    </row>
    <row r="16" spans="1:19" ht="15" customHeight="1" outlineLevel="1" x14ac:dyDescent="0.25">
      <c r="A16" s="55" t="str">
        <f>+'cereal data'!A8</f>
        <v>Sorghum</v>
      </c>
      <c r="B16" s="56">
        <f>+'cereal data'!J8</f>
        <v>0.96493399999999996</v>
      </c>
      <c r="C16" s="56">
        <f>+'cereal data'!J20</f>
        <v>8.2550089000000007E-2</v>
      </c>
      <c r="D16" s="56">
        <f>+'cereal data'!J32</f>
        <v>1.4616183000000001E-2</v>
      </c>
      <c r="E16" s="56">
        <f t="shared" si="1"/>
        <v>1.0328679059999999</v>
      </c>
      <c r="F16" s="56">
        <f>+'cereal data'!J44</f>
        <v>0.44999999999999996</v>
      </c>
      <c r="G16" s="56">
        <f>IF(B16&gt;E16,F16,F16*B16/(B16+C16-D16))</f>
        <v>0.42040254855203141</v>
      </c>
      <c r="H16" s="57">
        <v>0.11</v>
      </c>
      <c r="I16" s="58">
        <f t="shared" si="2"/>
        <v>4.9499999999999995E-2</v>
      </c>
      <c r="J16" s="58">
        <f t="shared" si="3"/>
        <v>4.6244280340723455E-2</v>
      </c>
      <c r="K16" s="26"/>
      <c r="L16" s="26"/>
      <c r="M16" s="6">
        <f t="shared" si="4"/>
        <v>1</v>
      </c>
      <c r="N16" s="52"/>
      <c r="O16" s="124"/>
      <c r="P16" s="125"/>
      <c r="Q16" s="125"/>
      <c r="R16" s="126"/>
      <c r="S16" s="126"/>
    </row>
    <row r="17" spans="1:26" ht="15" customHeight="1" outlineLevel="1" x14ac:dyDescent="0.25">
      <c r="A17" s="55" t="str">
        <f>+'cereal data'!A9</f>
        <v>Oats</v>
      </c>
      <c r="B17" s="56">
        <f>+'cereal data'!J9</f>
        <v>6.8685555499999991</v>
      </c>
      <c r="C17" s="56">
        <f>+'cereal data'!J21</f>
        <v>0.114377469</v>
      </c>
      <c r="D17" s="56">
        <f>+'cereal data'!J33</f>
        <v>0.21792127900000002</v>
      </c>
      <c r="E17" s="56">
        <f t="shared" si="1"/>
        <v>6.7650117399999985</v>
      </c>
      <c r="F17" s="56">
        <f>+'cereal data'!J45</f>
        <v>5.0999999999999996</v>
      </c>
      <c r="G17" s="56">
        <f>IF(B17&gt;E17,F17,F17*B17/(B17+C17-D17))</f>
        <v>5.0999999999999996</v>
      </c>
      <c r="H17" s="57">
        <v>0.11</v>
      </c>
      <c r="I17" s="58">
        <f t="shared" si="2"/>
        <v>0.56099999999999994</v>
      </c>
      <c r="J17" s="58">
        <f t="shared" si="3"/>
        <v>0.56099999999999994</v>
      </c>
      <c r="K17" s="26"/>
      <c r="L17" s="26"/>
      <c r="M17" s="6">
        <f t="shared" si="4"/>
        <v>1</v>
      </c>
      <c r="N17" s="52"/>
      <c r="O17" s="124"/>
      <c r="P17" s="125"/>
      <c r="Q17" s="125"/>
      <c r="R17" s="126"/>
      <c r="S17" s="126"/>
    </row>
    <row r="18" spans="1:26" ht="15" customHeight="1" outlineLevel="1" x14ac:dyDescent="0.25">
      <c r="A18" s="55" t="str">
        <f>+'cereal data'!A10</f>
        <v>Triticale</v>
      </c>
      <c r="B18" s="56">
        <f>+'cereal data'!J10</f>
        <v>10.979116399999997</v>
      </c>
      <c r="C18" s="56">
        <f>+'cereal data'!J22</f>
        <v>6.6285900000000002E-4</v>
      </c>
      <c r="D18" s="56">
        <f>+'cereal data'!J34</f>
        <v>1.2796938000000001E-2</v>
      </c>
      <c r="E18" s="56">
        <f t="shared" si="1"/>
        <v>10.966982320999998</v>
      </c>
      <c r="F18" s="56">
        <f>+'cereal data'!J46</f>
        <v>8.1</v>
      </c>
      <c r="G18" s="56">
        <f>IF(B18&gt;E18,F18,F18*B18/(B18+C18-D18))</f>
        <v>8.1</v>
      </c>
      <c r="H18" s="57">
        <v>0.11</v>
      </c>
      <c r="I18" s="58">
        <f t="shared" si="2"/>
        <v>0.89100000000000001</v>
      </c>
      <c r="J18" s="58">
        <f t="shared" si="3"/>
        <v>0.89100000000000001</v>
      </c>
      <c r="K18" s="26"/>
      <c r="L18" s="26"/>
      <c r="M18" s="6">
        <f t="shared" si="4"/>
        <v>1</v>
      </c>
      <c r="N18" s="52"/>
      <c r="O18" s="124"/>
      <c r="P18" s="125"/>
      <c r="Q18" s="125"/>
      <c r="R18" s="126"/>
      <c r="S18" s="126"/>
    </row>
    <row r="19" spans="1:26" ht="15" customHeight="1" outlineLevel="1" x14ac:dyDescent="0.25">
      <c r="A19" s="55" t="str">
        <f>+'cereal data'!A11</f>
        <v>Others</v>
      </c>
      <c r="B19" s="56">
        <f>+'cereal data'!J11</f>
        <v>3.7245213659118477</v>
      </c>
      <c r="C19" s="56">
        <f>+'cereal data'!J23</f>
        <v>0.16489816099999999</v>
      </c>
      <c r="D19" s="56">
        <f>+'cereal data'!J35</f>
        <v>1.7956600999999999E-2</v>
      </c>
      <c r="E19" s="56">
        <f t="shared" si="1"/>
        <v>3.8714629259118478</v>
      </c>
      <c r="F19" s="56">
        <f>+'cereal data'!J47</f>
        <v>3.3</v>
      </c>
      <c r="G19" s="56">
        <f>IF(B19&gt;E19,F19,F19*B19/(B19+C19-D19))</f>
        <v>3.1747483426085523</v>
      </c>
      <c r="H19" s="57">
        <v>0.11</v>
      </c>
      <c r="I19" s="58">
        <f t="shared" si="2"/>
        <v>0.36299999999999999</v>
      </c>
      <c r="J19" s="58">
        <f t="shared" si="3"/>
        <v>0.34922231768694073</v>
      </c>
      <c r="K19" s="26"/>
      <c r="L19" s="26"/>
      <c r="M19" s="6">
        <f t="shared" si="4"/>
        <v>1</v>
      </c>
      <c r="N19" s="52"/>
      <c r="O19" s="124"/>
      <c r="P19" s="125"/>
      <c r="Q19" s="125"/>
      <c r="R19" s="126"/>
      <c r="S19" s="126"/>
    </row>
    <row r="20" spans="1:26" ht="12.75" customHeight="1" outlineLevel="1" x14ac:dyDescent="0.25">
      <c r="A20" s="20"/>
      <c r="B20" s="21"/>
      <c r="C20" s="21"/>
      <c r="D20" s="21"/>
      <c r="E20" s="21"/>
      <c r="F20" s="22"/>
      <c r="G20" s="22"/>
      <c r="H20" s="23"/>
      <c r="I20" s="24"/>
      <c r="J20" s="25"/>
      <c r="K20" s="26"/>
      <c r="L20" s="26"/>
      <c r="M20" s="6"/>
      <c r="N20" s="52"/>
      <c r="O20" s="124"/>
      <c r="P20" s="125"/>
      <c r="Q20" s="125"/>
      <c r="R20" s="126"/>
      <c r="S20" s="126"/>
    </row>
    <row r="21" spans="1:26" ht="22.5" customHeight="1" outlineLevel="1" x14ac:dyDescent="0.25">
      <c r="A21" s="48" t="s">
        <v>20</v>
      </c>
      <c r="B21" s="49">
        <f t="shared" ref="B21:G21" si="5">SUM(B23:B25)</f>
        <v>28.365299999999998</v>
      </c>
      <c r="C21" s="49">
        <f t="shared" si="5"/>
        <v>21.783187920999996</v>
      </c>
      <c r="D21" s="49">
        <f t="shared" si="5"/>
        <v>1.1341957279999999</v>
      </c>
      <c r="E21" s="49">
        <f t="shared" si="5"/>
        <v>49.014292192999996</v>
      </c>
      <c r="F21" s="49">
        <f t="shared" si="5"/>
        <v>1.5586792</v>
      </c>
      <c r="G21" s="49">
        <f t="shared" si="5"/>
        <v>1.5586792</v>
      </c>
      <c r="H21" s="50"/>
      <c r="I21" s="50">
        <f>SUM(I23:I25)</f>
        <v>0.4552517412</v>
      </c>
      <c r="J21" s="50">
        <f>SUM(J23:J25)</f>
        <v>0.4552517412</v>
      </c>
      <c r="K21" s="51">
        <f>J21/I21</f>
        <v>1</v>
      </c>
      <c r="L21" s="51">
        <f>+I21/$I$89</f>
        <v>6.4265524613479523E-3</v>
      </c>
      <c r="M21" s="6"/>
      <c r="N21" s="52"/>
      <c r="O21" s="124"/>
      <c r="P21" s="125"/>
      <c r="Q21" s="125"/>
      <c r="R21" s="126"/>
      <c r="S21" s="126"/>
    </row>
    <row r="22" spans="1:26" ht="14.25" customHeight="1" outlineLevel="1" x14ac:dyDescent="0.25">
      <c r="A22" s="20" t="s">
        <v>21</v>
      </c>
      <c r="B22" s="21"/>
      <c r="C22" s="21"/>
      <c r="D22" s="21"/>
      <c r="E22" s="21"/>
      <c r="F22" s="22"/>
      <c r="G22" s="22"/>
      <c r="H22" s="23"/>
      <c r="I22" s="24"/>
      <c r="J22" s="25"/>
      <c r="K22" s="26"/>
      <c r="L22" s="26"/>
      <c r="M22" s="6"/>
      <c r="N22" s="52"/>
      <c r="O22" s="124"/>
      <c r="P22" s="125"/>
      <c r="Q22" s="125"/>
      <c r="R22" s="126"/>
      <c r="S22" s="126"/>
    </row>
    <row r="23" spans="1:26" ht="15" customHeight="1" outlineLevel="1" x14ac:dyDescent="0.25">
      <c r="A23" s="55" t="s">
        <v>22</v>
      </c>
      <c r="B23" s="56">
        <f>+'oilseed data'!Y4</f>
        <v>2.7415400000000001</v>
      </c>
      <c r="C23" s="56">
        <f>+'oilseed data'!Y12</f>
        <v>14.730722702</v>
      </c>
      <c r="D23" s="56">
        <f>+'oilseed data'!Y16</f>
        <v>0.240731476</v>
      </c>
      <c r="E23" s="56">
        <f>+B23+C23-D23</f>
        <v>17.231531225999998</v>
      </c>
      <c r="F23" s="56">
        <v>1.2</v>
      </c>
      <c r="G23" s="56">
        <f>F23</f>
        <v>1.2</v>
      </c>
      <c r="H23" s="61">
        <v>0.33</v>
      </c>
      <c r="I23" s="58">
        <f>F23*H23</f>
        <v>0.39600000000000002</v>
      </c>
      <c r="J23" s="58">
        <f>G23*H23</f>
        <v>0.39600000000000002</v>
      </c>
      <c r="K23" s="26"/>
      <c r="L23" s="26"/>
      <c r="M23" s="6">
        <f>+IF(H23&lt;15%,1,IF(H23&lt;30%,2,IF(H23&lt;50%,3,4)))</f>
        <v>3</v>
      </c>
      <c r="N23" s="52"/>
      <c r="O23" s="124"/>
      <c r="P23" s="125"/>
      <c r="Q23" s="125"/>
      <c r="R23" s="126"/>
      <c r="S23" s="126"/>
    </row>
    <row r="24" spans="1:26" ht="15" customHeight="1" outlineLevel="1" x14ac:dyDescent="0.25">
      <c r="A24" s="55" t="s">
        <v>23</v>
      </c>
      <c r="B24" s="56">
        <f>+'oilseed data'!Y5</f>
        <v>15.3796</v>
      </c>
      <c r="C24" s="56">
        <f>+'oilseed data'!Y13</f>
        <v>6.0818675599999983</v>
      </c>
      <c r="D24" s="56">
        <f>+'oilseed data'!Y17</f>
        <v>0.33150687299999992</v>
      </c>
      <c r="E24" s="56">
        <f>+B24+C24-D24</f>
        <v>21.129960687000001</v>
      </c>
      <c r="F24" s="56">
        <f>+B24*1%</f>
        <v>0.15379600000000002</v>
      </c>
      <c r="G24" s="56">
        <f>F24</f>
        <v>0.15379600000000002</v>
      </c>
      <c r="H24" s="62">
        <f>H47*0.57</f>
        <v>0.18809999999999999</v>
      </c>
      <c r="I24" s="58">
        <f>F24*H24</f>
        <v>2.8929027600000001E-2</v>
      </c>
      <c r="J24" s="58">
        <f>G24*H24</f>
        <v>2.8929027600000001E-2</v>
      </c>
      <c r="K24" s="26"/>
      <c r="L24" s="26"/>
      <c r="M24" s="6">
        <f>+IF(H24&lt;15%,1,IF(H24&lt;30%,2,IF(H24&lt;50%,3,4)))</f>
        <v>2</v>
      </c>
      <c r="N24" s="52"/>
      <c r="O24" s="124"/>
      <c r="P24" s="125"/>
      <c r="Q24" s="125"/>
      <c r="R24" s="126"/>
      <c r="S24" s="126"/>
    </row>
    <row r="25" spans="1:26" ht="15" customHeight="1" outlineLevel="1" x14ac:dyDescent="0.25">
      <c r="A25" s="55" t="s">
        <v>24</v>
      </c>
      <c r="B25" s="56">
        <f>+'oilseed data'!Y6</f>
        <v>10.244159999999999</v>
      </c>
      <c r="C25" s="56">
        <f>+'oilseed data'!Y14</f>
        <v>0.97059765900000006</v>
      </c>
      <c r="D25" s="56">
        <f>+'oilseed data'!Y18</f>
        <v>0.56195737899999998</v>
      </c>
      <c r="E25" s="56">
        <f>+B25+C25-D25</f>
        <v>10.652800279999999</v>
      </c>
      <c r="F25" s="56">
        <f>+B25*2%</f>
        <v>0.20488319999999999</v>
      </c>
      <c r="G25" s="56">
        <f>F25</f>
        <v>0.20488319999999999</v>
      </c>
      <c r="H25" s="57">
        <v>0.14799999999999999</v>
      </c>
      <c r="I25" s="58">
        <f>F25*H25</f>
        <v>3.0322713599999995E-2</v>
      </c>
      <c r="J25" s="58">
        <f>G25*H25</f>
        <v>3.0322713599999995E-2</v>
      </c>
      <c r="K25" s="26"/>
      <c r="L25" s="26"/>
      <c r="M25" s="6">
        <f>+IF(H25&lt;15%,1,IF(H25&lt;30%,2,IF(H25&lt;50%,3,4)))</f>
        <v>1</v>
      </c>
      <c r="N25" s="52"/>
      <c r="O25" s="124"/>
      <c r="P25" s="125"/>
      <c r="Q25" s="125"/>
      <c r="R25" s="126"/>
      <c r="S25" s="126"/>
    </row>
    <row r="26" spans="1:26" ht="12.75" customHeight="1" outlineLevel="1" x14ac:dyDescent="0.25">
      <c r="A26" s="20"/>
      <c r="B26" s="21"/>
      <c r="C26" s="21"/>
      <c r="D26" s="21"/>
      <c r="E26" s="21"/>
      <c r="F26" s="22"/>
      <c r="G26" s="22"/>
      <c r="H26" s="23"/>
      <c r="I26" s="24"/>
      <c r="J26" s="25"/>
      <c r="K26" s="26"/>
      <c r="L26" s="26"/>
      <c r="M26" s="6"/>
      <c r="N26" s="52"/>
      <c r="O26" s="124"/>
      <c r="P26" s="125"/>
      <c r="Q26" s="125"/>
      <c r="R26" s="126"/>
      <c r="S26" s="126"/>
    </row>
    <row r="27" spans="1:26" ht="20.25" customHeight="1" outlineLevel="1" x14ac:dyDescent="0.25">
      <c r="A27" s="48" t="s">
        <v>25</v>
      </c>
      <c r="B27" s="49">
        <f t="shared" ref="B27:G27" si="6">SUM(B29:B32)</f>
        <v>3.68283</v>
      </c>
      <c r="C27" s="49">
        <f t="shared" si="6"/>
        <v>1.0581361499999999</v>
      </c>
      <c r="D27" s="49">
        <f t="shared" si="6"/>
        <v>0.52593970400000001</v>
      </c>
      <c r="E27" s="49">
        <f t="shared" si="6"/>
        <v>4.2150264459999995</v>
      </c>
      <c r="F27" s="49">
        <f t="shared" si="6"/>
        <v>2.7909508838441748</v>
      </c>
      <c r="G27" s="49">
        <f t="shared" si="6"/>
        <v>2.5220671959617826</v>
      </c>
      <c r="H27" s="50"/>
      <c r="I27" s="50">
        <f>SUM(I29:I32)</f>
        <v>0.70839412391744372</v>
      </c>
      <c r="J27" s="50">
        <f>SUM(J29:J32)</f>
        <v>0.62699802162007567</v>
      </c>
      <c r="K27" s="51">
        <f>J27/I27</f>
        <v>0.88509771672406767</v>
      </c>
      <c r="L27" s="51">
        <f>+I27/$I$89</f>
        <v>1.0000032045272438E-2</v>
      </c>
      <c r="M27" s="6"/>
      <c r="N27" s="52"/>
      <c r="O27" s="124"/>
      <c r="P27" s="125"/>
      <c r="Q27" s="125"/>
      <c r="R27" s="126"/>
      <c r="S27" s="126"/>
    </row>
    <row r="28" spans="1:26" ht="7.5" customHeight="1" outlineLevel="1" x14ac:dyDescent="0.25">
      <c r="A28" s="20"/>
      <c r="B28" s="21"/>
      <c r="C28" s="21"/>
      <c r="D28" s="21"/>
      <c r="E28" s="21"/>
      <c r="F28" s="22"/>
      <c r="G28" s="22"/>
      <c r="H28" s="23"/>
      <c r="I28" s="24"/>
      <c r="J28" s="25"/>
      <c r="K28" s="26"/>
      <c r="L28" s="26"/>
      <c r="M28" s="6"/>
      <c r="N28" s="52"/>
      <c r="O28" s="124"/>
      <c r="P28" s="125"/>
      <c r="Q28" s="125"/>
      <c r="R28" s="126"/>
      <c r="S28" s="126"/>
    </row>
    <row r="29" spans="1:26" ht="15" customHeight="1" outlineLevel="1" x14ac:dyDescent="0.25">
      <c r="A29" s="55" t="s">
        <v>26</v>
      </c>
      <c r="B29" s="56">
        <f>'protein crop data'!J4</f>
        <v>2.0122499999999999</v>
      </c>
      <c r="C29" s="56">
        <f>'protein crop data'!J20</f>
        <v>0.38541246800000006</v>
      </c>
      <c r="D29" s="56">
        <f>'protein crop data'!J28</f>
        <v>0.22717747000000002</v>
      </c>
      <c r="E29" s="56">
        <f>'protein crop data'!J12</f>
        <v>2.1704849980000001</v>
      </c>
      <c r="F29" s="56">
        <f>'protein crop data'!J36</f>
        <v>1.3950787212</v>
      </c>
      <c r="G29" s="56">
        <f>IF(B29&gt;E29,F29,F29*B29/E29)</f>
        <v>1.2933732135082463</v>
      </c>
      <c r="H29" s="63">
        <v>0.22500000000000001</v>
      </c>
      <c r="I29" s="58">
        <f>F29*H29</f>
        <v>0.31389271226999998</v>
      </c>
      <c r="J29" s="58">
        <f>G29*H29</f>
        <v>0.29100897303935541</v>
      </c>
      <c r="K29" s="26"/>
      <c r="L29" s="26"/>
      <c r="M29" s="6">
        <f>+IF(H29&lt;15%,1,IF(H29&lt;30%,2,IF(H29&lt;50%,3,4)))</f>
        <v>2</v>
      </c>
      <c r="N29" s="52"/>
      <c r="O29" s="124"/>
      <c r="P29" s="125"/>
      <c r="Q29" s="125"/>
      <c r="R29" s="126"/>
      <c r="S29" s="126"/>
    </row>
    <row r="30" spans="1:26" ht="15" customHeight="1" outlineLevel="1" x14ac:dyDescent="0.25">
      <c r="A30" s="55" t="s">
        <v>27</v>
      </c>
      <c r="B30" s="56">
        <f>'protein crop data'!J5</f>
        <v>1.0331899999999998</v>
      </c>
      <c r="C30" s="56">
        <f>'protein crop data'!J21</f>
        <v>0.11322007399999999</v>
      </c>
      <c r="D30" s="56">
        <f>'protein crop data'!J29</f>
        <v>0.261672925</v>
      </c>
      <c r="E30" s="56">
        <f>'protein crop data'!J13</f>
        <v>0.88473714899999978</v>
      </c>
      <c r="F30" s="56">
        <f>'protein crop data'!J37</f>
        <v>0.75663064883999998</v>
      </c>
      <c r="G30" s="56">
        <f>IF(B30&gt;E30,F30,F30*B30/E30)</f>
        <v>0.75663064883999998</v>
      </c>
      <c r="H30" s="63">
        <v>0.26</v>
      </c>
      <c r="I30" s="58">
        <f>F30*H30</f>
        <v>0.1967239686984</v>
      </c>
      <c r="J30" s="58">
        <f>G30*H30</f>
        <v>0.1967239686984</v>
      </c>
      <c r="K30" s="26"/>
      <c r="L30" s="26"/>
      <c r="M30" s="6">
        <f>+IF(H30&lt;15%,1,IF(H30&lt;30%,2,IF(H30&lt;50%,3,4)))</f>
        <v>2</v>
      </c>
      <c r="N30" s="52"/>
      <c r="O30" s="124"/>
      <c r="P30" s="125"/>
      <c r="Q30" s="125"/>
      <c r="R30" s="126"/>
      <c r="S30" s="126"/>
    </row>
    <row r="31" spans="1:26" ht="15" customHeight="1" outlineLevel="1" x14ac:dyDescent="0.25">
      <c r="A31" s="55" t="s">
        <v>28</v>
      </c>
      <c r="B31" s="56">
        <f>'protein crop data'!J6</f>
        <v>0.2145</v>
      </c>
      <c r="C31" s="56">
        <f>'protein crop data'!J22</f>
        <v>0.16900570199999998</v>
      </c>
      <c r="D31" s="56">
        <f>'protein crop data'!J30</f>
        <v>2.48096E-4</v>
      </c>
      <c r="E31" s="56">
        <f>'protein crop data'!J14</f>
        <v>0.38325760600000003</v>
      </c>
      <c r="F31" s="56">
        <f>'protein crop data'!J39</f>
        <v>0.37967064497999997</v>
      </c>
      <c r="G31" s="56">
        <f>IF(B31&gt;E31,F31,F31*B31/E31)</f>
        <v>0.21249246478936151</v>
      </c>
      <c r="H31" s="61">
        <v>0.35</v>
      </c>
      <c r="I31" s="58">
        <f>F31*H31</f>
        <v>0.13288472574299998</v>
      </c>
      <c r="J31" s="58">
        <f>G31*H31</f>
        <v>7.4372362676276518E-2</v>
      </c>
      <c r="K31" s="26"/>
      <c r="L31" s="26"/>
      <c r="M31" s="6">
        <f>+IF(H31&lt;15%,1,IF(H31&lt;30%,2,IF(H31&lt;50%,3,4)))</f>
        <v>3</v>
      </c>
      <c r="N31" s="52"/>
      <c r="O31" s="124"/>
      <c r="P31" s="125"/>
      <c r="Q31" s="125"/>
      <c r="R31" s="127"/>
      <c r="S31" s="128"/>
      <c r="T31" s="52"/>
      <c r="U31" s="52"/>
      <c r="V31" s="52"/>
      <c r="W31" s="52"/>
      <c r="X31" s="52"/>
      <c r="Y31" s="52"/>
      <c r="Z31" s="52"/>
    </row>
    <row r="32" spans="1:26" ht="15" customHeight="1" outlineLevel="1" x14ac:dyDescent="0.25">
      <c r="A32" s="55" t="s">
        <v>29</v>
      </c>
      <c r="B32" s="56">
        <f>'protein crop data'!J9</f>
        <v>0.4228900000000001</v>
      </c>
      <c r="C32" s="56">
        <f>'protein crop data'!J25</f>
        <v>0.39049790599999995</v>
      </c>
      <c r="D32" s="56">
        <f>'protein crop data'!J33</f>
        <v>3.6841213000000039E-2</v>
      </c>
      <c r="E32" s="56">
        <f>'protein crop data'!J17</f>
        <v>0.77654669300000001</v>
      </c>
      <c r="F32" s="56">
        <f>'protein crop data'!J41</f>
        <v>0.25957086882417507</v>
      </c>
      <c r="G32" s="56">
        <f>+(MIN(F32,B32-D32))</f>
        <v>0.25957086882417507</v>
      </c>
      <c r="H32" s="63">
        <v>0.25</v>
      </c>
      <c r="I32" s="58">
        <f>F32*H32</f>
        <v>6.4892717206043768E-2</v>
      </c>
      <c r="J32" s="58">
        <f>G32*H32</f>
        <v>6.4892717206043768E-2</v>
      </c>
      <c r="K32" s="26"/>
      <c r="L32" s="26"/>
      <c r="M32" s="6"/>
      <c r="N32" s="52"/>
      <c r="O32" s="124"/>
      <c r="P32" s="125"/>
      <c r="Q32" s="125"/>
      <c r="R32" s="127"/>
      <c r="S32" s="128"/>
      <c r="T32" s="52"/>
      <c r="U32" s="52"/>
      <c r="V32" s="52"/>
      <c r="W32" s="52"/>
      <c r="X32" s="52"/>
      <c r="Y32" s="52"/>
      <c r="Z32" s="52"/>
    </row>
    <row r="33" spans="1:26" ht="12.75" customHeight="1" outlineLevel="1" x14ac:dyDescent="0.25">
      <c r="A33" s="20"/>
      <c r="B33" s="21"/>
      <c r="C33" s="21"/>
      <c r="D33" s="21"/>
      <c r="E33" s="21"/>
      <c r="F33" s="22"/>
      <c r="G33" s="22"/>
      <c r="H33" s="23"/>
      <c r="I33" s="24"/>
      <c r="J33" s="25"/>
      <c r="K33" s="26"/>
      <c r="L33" s="26"/>
      <c r="M33" s="6"/>
      <c r="N33" s="52"/>
      <c r="O33" s="124"/>
      <c r="P33" s="125"/>
      <c r="Q33" s="125"/>
      <c r="R33" s="127"/>
      <c r="S33" s="127"/>
      <c r="T33" s="52"/>
      <c r="U33" s="52"/>
      <c r="V33" s="52"/>
      <c r="W33" s="52"/>
      <c r="X33" s="52"/>
      <c r="Y33" s="52"/>
      <c r="Z33" s="52"/>
    </row>
    <row r="34" spans="1:26" ht="36" customHeight="1" x14ac:dyDescent="0.25">
      <c r="A34" s="27" t="s">
        <v>30</v>
      </c>
      <c r="B34" s="28"/>
      <c r="C34" s="28"/>
      <c r="D34" s="28"/>
      <c r="E34" s="28"/>
      <c r="F34" s="29">
        <f>+F36+F63</f>
        <v>78.478983937314808</v>
      </c>
      <c r="G34" s="29">
        <f>+G36+G63</f>
        <v>41.070746808242511</v>
      </c>
      <c r="H34" s="30"/>
      <c r="I34" s="30">
        <f>+I36+I63</f>
        <v>23.754848418866182</v>
      </c>
      <c r="J34" s="30">
        <f>+J36+J63</f>
        <v>8.6384428071000361</v>
      </c>
      <c r="K34" s="31">
        <f>IF(I34=0,0,J34/I34)</f>
        <v>0.36364967078633748</v>
      </c>
      <c r="L34" s="31">
        <f>+I34/$I$89</f>
        <v>0.33533486148303382</v>
      </c>
      <c r="M34" s="6"/>
      <c r="N34" s="52"/>
      <c r="O34" s="124"/>
      <c r="P34" s="125"/>
      <c r="Q34" s="125"/>
      <c r="R34" s="126"/>
      <c r="S34" s="126"/>
    </row>
    <row r="35" spans="1:26" ht="7.5" customHeight="1" x14ac:dyDescent="0.25">
      <c r="A35" s="20"/>
      <c r="B35" s="21"/>
      <c r="C35" s="21"/>
      <c r="D35" s="21"/>
      <c r="E35" s="21"/>
      <c r="F35" s="22"/>
      <c r="G35" s="22"/>
      <c r="H35" s="23"/>
      <c r="I35" s="24"/>
      <c r="J35" s="25"/>
      <c r="K35" s="26"/>
      <c r="L35" s="26"/>
      <c r="M35" s="6"/>
      <c r="N35" s="52"/>
      <c r="O35" s="124"/>
      <c r="P35" s="125"/>
      <c r="Q35" s="125"/>
      <c r="R35" s="126"/>
      <c r="S35" s="126"/>
    </row>
    <row r="36" spans="1:26" ht="19.5" customHeight="1" x14ac:dyDescent="0.25">
      <c r="A36" s="48" t="s">
        <v>31</v>
      </c>
      <c r="B36" s="49">
        <f t="shared" ref="B36:E36" si="7">+B38+B45+B51+B57</f>
        <v>28.948050118088485</v>
      </c>
      <c r="C36" s="49">
        <f t="shared" si="7"/>
        <v>21.969986246000001</v>
      </c>
      <c r="D36" s="49">
        <f t="shared" si="7"/>
        <v>2.255006029</v>
      </c>
      <c r="E36" s="49">
        <f t="shared" si="7"/>
        <v>48.663030335088486</v>
      </c>
      <c r="F36" s="49">
        <f>+F38+F45+F51+F57</f>
        <v>48.458013116131909</v>
      </c>
      <c r="G36" s="49">
        <f>+G38+G45+G51+G57</f>
        <v>12.930552999059609</v>
      </c>
      <c r="H36" s="50"/>
      <c r="I36" s="50">
        <f>+I38+I45+I51+I57</f>
        <v>19.398963776913007</v>
      </c>
      <c r="J36" s="50">
        <f>+J38+J45+J51+J57</f>
        <v>4.5225206822178619</v>
      </c>
      <c r="K36" s="51">
        <f>IF(I36=0,0,J36/I36)</f>
        <v>0.23313207520909857</v>
      </c>
      <c r="L36" s="51">
        <f>+I36/$I$89</f>
        <v>0.27384509959150499</v>
      </c>
      <c r="M36" s="6"/>
      <c r="N36" s="52"/>
      <c r="O36" s="124"/>
      <c r="P36" s="125"/>
      <c r="Q36" s="125"/>
      <c r="R36" s="126"/>
      <c r="S36" s="126"/>
    </row>
    <row r="37" spans="1:26" ht="7.5" customHeight="1" x14ac:dyDescent="0.25">
      <c r="A37" s="20"/>
      <c r="B37" s="21"/>
      <c r="C37" s="21"/>
      <c r="D37" s="21"/>
      <c r="E37" s="21"/>
      <c r="F37" s="22"/>
      <c r="G37" s="22"/>
      <c r="H37" s="23"/>
      <c r="I37" s="24"/>
      <c r="J37" s="25"/>
      <c r="K37" s="26"/>
      <c r="L37" s="26"/>
      <c r="M37" s="6"/>
      <c r="N37" s="52"/>
      <c r="O37" s="124"/>
      <c r="P37" s="125"/>
      <c r="Q37" s="125"/>
      <c r="R37" s="126"/>
      <c r="S37" s="126"/>
    </row>
    <row r="38" spans="1:26" ht="19.5" customHeight="1" outlineLevel="1" x14ac:dyDescent="0.25">
      <c r="A38" s="48" t="s">
        <v>32</v>
      </c>
      <c r="B38" s="49">
        <f t="shared" ref="B38:E38" si="8">B40+B41+B42+B43</f>
        <v>11.376726499828894</v>
      </c>
      <c r="C38" s="49">
        <f t="shared" si="8"/>
        <v>16.795962412000002</v>
      </c>
      <c r="D38" s="49">
        <f t="shared" si="8"/>
        <v>0.825865552</v>
      </c>
      <c r="E38" s="49">
        <f t="shared" si="8"/>
        <v>27.346823359828896</v>
      </c>
      <c r="F38" s="49">
        <f>F40+F41+F42+F43</f>
        <v>27.141806140872319</v>
      </c>
      <c r="G38" s="49">
        <f>G40+G41+G42+G43</f>
        <v>1.0070859592808001</v>
      </c>
      <c r="H38" s="50"/>
      <c r="I38" s="50">
        <f>SUM(I40:I43)</f>
        <v>12.375344645114886</v>
      </c>
      <c r="J38" s="50">
        <f>SUM(J40:J43)</f>
        <v>0.43304696249074404</v>
      </c>
      <c r="K38" s="51">
        <f>IF(I38=0,0,J38/I38)</f>
        <v>3.4992719387551559E-2</v>
      </c>
      <c r="L38" s="51">
        <f>+I38/$I$89</f>
        <v>0.17469631500904684</v>
      </c>
      <c r="M38" s="6"/>
      <c r="N38" s="52"/>
      <c r="O38" s="124"/>
      <c r="P38" s="125"/>
      <c r="Q38" s="125"/>
      <c r="R38" s="126"/>
      <c r="S38" s="126"/>
    </row>
    <row r="39" spans="1:26" ht="7.5" customHeight="1" outlineLevel="1" x14ac:dyDescent="0.25">
      <c r="A39" s="20"/>
      <c r="B39" s="21"/>
      <c r="C39" s="21"/>
      <c r="D39" s="21"/>
      <c r="E39" s="21"/>
      <c r="F39" s="22"/>
      <c r="G39" s="22"/>
      <c r="H39" s="23"/>
      <c r="I39" s="24"/>
      <c r="J39" s="25"/>
      <c r="K39" s="26"/>
      <c r="L39" s="26"/>
      <c r="M39" s="6"/>
      <c r="N39" s="52"/>
      <c r="O39" s="124"/>
      <c r="P39" s="125"/>
      <c r="Q39" s="125"/>
      <c r="R39" s="126"/>
      <c r="S39" s="126"/>
    </row>
    <row r="40" spans="1:26" ht="15" customHeight="1" outlineLevel="1" x14ac:dyDescent="0.25">
      <c r="A40" s="55" t="s">
        <v>33</v>
      </c>
      <c r="B40" s="56">
        <f>(MIN((B23-D23)*'oilseed data'!Y40,B23-D23-G23)*0.79)</f>
        <v>1.0276387339600002</v>
      </c>
      <c r="C40" s="56"/>
      <c r="D40" s="56"/>
      <c r="E40" s="56">
        <f>B40-D40</f>
        <v>1.0276387339600002</v>
      </c>
      <c r="F40" s="56">
        <f>(B40-D40)*0.98</f>
        <v>1.0070859592808001</v>
      </c>
      <c r="G40" s="56">
        <f>F40</f>
        <v>1.0070859592808001</v>
      </c>
      <c r="H40" s="61">
        <v>0.43</v>
      </c>
      <c r="I40" s="58">
        <f>F40*H40</f>
        <v>0.43304696249074404</v>
      </c>
      <c r="J40" s="58">
        <f>G40*H40</f>
        <v>0.43304696249074404</v>
      </c>
      <c r="K40" s="26"/>
      <c r="L40" s="26"/>
      <c r="M40" s="6">
        <f>+IF(H40&lt;15%,1,IF(H40&lt;30%,2,IF(H40&lt;50%,3,4)))</f>
        <v>3</v>
      </c>
      <c r="N40" s="52"/>
      <c r="O40" s="124"/>
      <c r="P40" s="125"/>
      <c r="Q40" s="125"/>
      <c r="R40" s="126"/>
      <c r="S40" s="126"/>
    </row>
    <row r="41" spans="1:26" ht="15" customHeight="1" outlineLevel="1" x14ac:dyDescent="0.25">
      <c r="A41" s="55" t="s">
        <v>34</v>
      </c>
      <c r="B41" s="56">
        <f>(MIN(C23*'oilseed data'!Y40,C23-(F23-G23))*0.79-B43)</f>
        <v>10.049087765868894</v>
      </c>
      <c r="C41" s="56"/>
      <c r="D41" s="56">
        <f>+'oilseed data'!Y35</f>
        <v>0.825865552</v>
      </c>
      <c r="E41" s="56">
        <f>B41-D41</f>
        <v>9.223222213868894</v>
      </c>
      <c r="F41" s="56">
        <f>(B41-D41)*0.98</f>
        <v>9.0387577695915162</v>
      </c>
      <c r="G41" s="56">
        <v>0</v>
      </c>
      <c r="H41" s="61">
        <v>0.45500000000000002</v>
      </c>
      <c r="I41" s="58">
        <f>F41*H41</f>
        <v>4.1126347851641398</v>
      </c>
      <c r="J41" s="58">
        <f>G41*H41</f>
        <v>0</v>
      </c>
      <c r="K41" s="26"/>
      <c r="L41" s="26"/>
      <c r="M41" s="6">
        <f>+IF(H41&lt;15%,1,IF(H41&lt;30%,2,IF(H41&lt;50%,3,4)))</f>
        <v>3</v>
      </c>
      <c r="N41" s="52"/>
      <c r="O41" s="124"/>
      <c r="P41" s="125"/>
      <c r="Q41" s="125"/>
      <c r="R41" s="126"/>
      <c r="S41" s="128"/>
    </row>
    <row r="42" spans="1:26" ht="15" customHeight="1" outlineLevel="1" x14ac:dyDescent="0.25">
      <c r="A42" s="55" t="s">
        <v>35</v>
      </c>
      <c r="B42" s="56"/>
      <c r="C42" s="56">
        <f>+'oilseed data'!Y31</f>
        <v>16.795962412000002</v>
      </c>
      <c r="D42" s="56"/>
      <c r="E42" s="56">
        <f>C42</f>
        <v>16.795962412000002</v>
      </c>
      <c r="F42" s="56">
        <f>(C42-D42)</f>
        <v>16.795962412000002</v>
      </c>
      <c r="G42" s="56">
        <v>0</v>
      </c>
      <c r="H42" s="61">
        <v>0.45500000000000002</v>
      </c>
      <c r="I42" s="58">
        <f>F42*H42</f>
        <v>7.6421628974600013</v>
      </c>
      <c r="J42" s="58">
        <f>G42*H42</f>
        <v>0</v>
      </c>
      <c r="K42" s="26"/>
      <c r="L42" s="26"/>
      <c r="M42" s="6">
        <f>+IF(H42&lt;15%,1,IF(H42&lt;30%,2,IF(H42&lt;50%,3,4)))</f>
        <v>3</v>
      </c>
      <c r="N42" s="52"/>
      <c r="O42" s="124"/>
      <c r="P42" s="125"/>
      <c r="Q42" s="125"/>
      <c r="R42" s="126"/>
      <c r="S42" s="128"/>
    </row>
    <row r="43" spans="1:26"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124"/>
      <c r="P43" s="125"/>
      <c r="Q43" s="125"/>
      <c r="R43" s="126"/>
      <c r="S43" s="128"/>
    </row>
    <row r="44" spans="1:26" ht="12.75" customHeight="1" outlineLevel="1" x14ac:dyDescent="0.25">
      <c r="A44" s="20"/>
      <c r="B44" s="21"/>
      <c r="C44" s="21"/>
      <c r="D44" s="21"/>
      <c r="E44" s="21"/>
      <c r="F44" s="22"/>
      <c r="G44" s="22"/>
      <c r="H44" s="23"/>
      <c r="I44" s="24"/>
      <c r="J44" s="25"/>
      <c r="K44" s="26"/>
      <c r="L44" s="26"/>
      <c r="M44" s="6"/>
      <c r="N44" s="52"/>
      <c r="O44" s="124"/>
      <c r="P44" s="125"/>
      <c r="Q44" s="125"/>
      <c r="R44" s="126"/>
      <c r="S44" s="126"/>
    </row>
    <row r="45" spans="1:26" ht="19.5" customHeight="1" outlineLevel="1" x14ac:dyDescent="0.25">
      <c r="A45" s="48" t="s">
        <v>37</v>
      </c>
      <c r="B45" s="49">
        <f t="shared" ref="B45:E45" si="9">B47+B48+B49</f>
        <v>11.765074751511005</v>
      </c>
      <c r="C45" s="49">
        <f t="shared" si="9"/>
        <v>0.46857149399999992</v>
      </c>
      <c r="D45" s="49">
        <f t="shared" si="9"/>
        <v>0.61747405399999988</v>
      </c>
      <c r="E45" s="49">
        <f t="shared" si="9"/>
        <v>11.616172191511007</v>
      </c>
      <c r="F45" s="49">
        <f>F47+F48+F49</f>
        <v>11.616172191511007</v>
      </c>
      <c r="G45" s="49">
        <f>G47+G48+G49</f>
        <v>7.7612419847750891</v>
      </c>
      <c r="H45" s="50"/>
      <c r="I45" s="50">
        <f>SUM(I47:I49)</f>
        <v>3.833336823198632</v>
      </c>
      <c r="J45" s="50">
        <f>SUM(J47:J49)</f>
        <v>2.5612098549757794</v>
      </c>
      <c r="K45" s="51">
        <f>IF(I45=0,0,J45/I45)</f>
        <v>0.66814109302261671</v>
      </c>
      <c r="L45" s="51">
        <f>+I45/$I$89</f>
        <v>5.411322564383178E-2</v>
      </c>
      <c r="M45" s="6"/>
      <c r="N45" s="52"/>
      <c r="O45" s="124"/>
      <c r="P45" s="125"/>
      <c r="Q45" s="125"/>
      <c r="R45" s="126"/>
      <c r="S45" s="126"/>
    </row>
    <row r="46" spans="1:26" ht="7.5" customHeight="1" outlineLevel="1" x14ac:dyDescent="0.25">
      <c r="A46" s="20"/>
      <c r="B46" s="21"/>
      <c r="C46" s="21"/>
      <c r="D46" s="21"/>
      <c r="E46" s="21"/>
      <c r="F46" s="22"/>
      <c r="G46" s="22"/>
      <c r="H46" s="23"/>
      <c r="I46" s="24"/>
      <c r="J46" s="25"/>
      <c r="K46" s="26"/>
      <c r="L46" s="26"/>
      <c r="M46" s="6"/>
      <c r="N46" s="52"/>
      <c r="O46" s="124"/>
      <c r="P46" s="125"/>
      <c r="Q46" s="125"/>
      <c r="R46" s="126"/>
      <c r="S46" s="126"/>
    </row>
    <row r="47" spans="1:26" ht="15" customHeight="1" outlineLevel="1" x14ac:dyDescent="0.25">
      <c r="A47" s="55" t="s">
        <v>38</v>
      </c>
      <c r="B47" s="56">
        <f>(MIN((B24-D24)*'oilseed data'!Y41,B24-D24-G24)*0.57)</f>
        <v>8.3787160387750887</v>
      </c>
      <c r="C47" s="56"/>
      <c r="D47" s="56">
        <f>+'oilseed data'!Y36</f>
        <v>0.61747405399999988</v>
      </c>
      <c r="E47" s="56">
        <f>B47-D47</f>
        <v>7.7612419847750891</v>
      </c>
      <c r="F47" s="56">
        <f>(B47-D47)</f>
        <v>7.7612419847750891</v>
      </c>
      <c r="G47" s="56">
        <f>F47</f>
        <v>7.7612419847750891</v>
      </c>
      <c r="H47" s="61">
        <v>0.33</v>
      </c>
      <c r="I47" s="58">
        <f>F47*H47</f>
        <v>2.5612098549757794</v>
      </c>
      <c r="J47" s="58">
        <f>G47*H47</f>
        <v>2.5612098549757794</v>
      </c>
      <c r="K47" s="26"/>
      <c r="L47" s="26"/>
      <c r="M47" s="6">
        <f>+IF(H47&lt;15%,1,IF(H47&lt;30%,2,IF(H47&lt;50%,3,4)))</f>
        <v>3</v>
      </c>
      <c r="N47" s="52"/>
      <c r="O47" s="124"/>
      <c r="P47" s="125"/>
      <c r="Q47" s="125"/>
      <c r="R47" s="126"/>
      <c r="S47" s="126"/>
    </row>
    <row r="48" spans="1:26" ht="15" customHeight="1" outlineLevel="1" x14ac:dyDescent="0.25">
      <c r="A48" s="55" t="s">
        <v>39</v>
      </c>
      <c r="B48" s="56">
        <f>C24*'oilseed data'!Y41*0.57</f>
        <v>3.386358712735916</v>
      </c>
      <c r="C48" s="56"/>
      <c r="D48" s="56"/>
      <c r="E48" s="56">
        <f>B48-D48</f>
        <v>3.386358712735916</v>
      </c>
      <c r="F48" s="56">
        <f>(B48-D48)</f>
        <v>3.386358712735916</v>
      </c>
      <c r="G48" s="56">
        <v>0</v>
      </c>
      <c r="H48" s="61">
        <v>0.33</v>
      </c>
      <c r="I48" s="58">
        <f>F48*H48</f>
        <v>1.1174983752028524</v>
      </c>
      <c r="J48" s="58">
        <f>G48*H48</f>
        <v>0</v>
      </c>
      <c r="K48" s="26"/>
      <c r="L48" s="26"/>
      <c r="M48" s="6">
        <f>+IF(H48&lt;15%,1,IF(H48&lt;30%,2,IF(H48&lt;50%,3,4)))</f>
        <v>3</v>
      </c>
      <c r="N48" s="52"/>
      <c r="O48" s="124"/>
      <c r="P48" s="125"/>
      <c r="Q48" s="125"/>
      <c r="R48" s="126"/>
      <c r="S48" s="128"/>
    </row>
    <row r="49" spans="1:26" ht="15" customHeight="1" outlineLevel="1" x14ac:dyDescent="0.25">
      <c r="A49" s="55" t="s">
        <v>40</v>
      </c>
      <c r="B49" s="56"/>
      <c r="C49" s="56">
        <f>+'oilseed data'!Y32</f>
        <v>0.46857149399999992</v>
      </c>
      <c r="D49" s="56"/>
      <c r="E49" s="56">
        <f>C49</f>
        <v>0.46857149399999992</v>
      </c>
      <c r="F49" s="56">
        <f>IF((C49-D49)&lt;0,0,C49-D49)</f>
        <v>0.46857149399999992</v>
      </c>
      <c r="G49" s="56">
        <v>0</v>
      </c>
      <c r="H49" s="61">
        <v>0.33</v>
      </c>
      <c r="I49" s="58">
        <f>F49*H49</f>
        <v>0.15462859301999998</v>
      </c>
      <c r="J49" s="58">
        <f>G49*H49</f>
        <v>0</v>
      </c>
      <c r="K49" s="26"/>
      <c r="L49" s="26"/>
      <c r="M49" s="6">
        <f>+IF(H49&lt;15%,1,IF(H49&lt;30%,2,IF(H49&lt;50%,3,4)))</f>
        <v>3</v>
      </c>
      <c r="N49" s="52"/>
      <c r="O49" s="124"/>
      <c r="P49" s="125"/>
      <c r="Q49" s="125"/>
      <c r="R49" s="127"/>
      <c r="S49" s="128"/>
      <c r="T49" s="52"/>
      <c r="U49" s="52"/>
      <c r="V49" s="52"/>
      <c r="W49" s="52"/>
      <c r="X49" s="52"/>
      <c r="Y49" s="52"/>
      <c r="Z49" s="52"/>
    </row>
    <row r="50" spans="1:26" ht="12.75" customHeight="1" outlineLevel="1" x14ac:dyDescent="0.25">
      <c r="A50" s="20"/>
      <c r="B50" s="21"/>
      <c r="C50" s="21"/>
      <c r="D50" s="21"/>
      <c r="E50" s="21"/>
      <c r="F50" s="22"/>
      <c r="G50" s="22"/>
      <c r="H50" s="23"/>
      <c r="I50" s="24"/>
      <c r="J50" s="25"/>
      <c r="K50" s="26"/>
      <c r="L50" s="26"/>
      <c r="M50" s="6"/>
      <c r="N50" s="52"/>
      <c r="O50" s="124"/>
      <c r="P50" s="125"/>
      <c r="Q50" s="125"/>
      <c r="R50" s="127"/>
      <c r="S50" s="127"/>
      <c r="T50" s="52"/>
      <c r="U50" s="52"/>
      <c r="V50" s="52"/>
      <c r="W50" s="52"/>
      <c r="X50" s="52"/>
      <c r="Y50" s="52"/>
      <c r="Z50" s="52"/>
    </row>
    <row r="51" spans="1:26" ht="19.5" customHeight="1" outlineLevel="1" x14ac:dyDescent="0.25">
      <c r="A51" s="48" t="s">
        <v>41</v>
      </c>
      <c r="B51" s="49">
        <f t="shared" ref="B51:E51" si="10">B53+B54+B55</f>
        <v>5.1722488667485855</v>
      </c>
      <c r="C51" s="49">
        <f t="shared" si="10"/>
        <v>3.0187648180000002</v>
      </c>
      <c r="D51" s="49">
        <f t="shared" si="10"/>
        <v>0.60089390099999995</v>
      </c>
      <c r="E51" s="49">
        <f t="shared" si="10"/>
        <v>7.5901197837485856</v>
      </c>
      <c r="F51" s="49">
        <f>F53+F54+F55</f>
        <v>7.5901197837485856</v>
      </c>
      <c r="G51" s="49">
        <f>G53+G54+G55</f>
        <v>4.1001011630037185</v>
      </c>
      <c r="H51" s="50"/>
      <c r="I51" s="50">
        <f>SUM(I53:I55)</f>
        <v>2.7324431221494905</v>
      </c>
      <c r="J51" s="50">
        <f>SUM(J53:J55)</f>
        <v>1.4760364186813386</v>
      </c>
      <c r="K51" s="51">
        <f>IF(I51=0,0,J51/I51)</f>
        <v>0.54018925653618255</v>
      </c>
      <c r="L51" s="51">
        <f>+I51/$I$89</f>
        <v>3.8572480856099781E-2</v>
      </c>
      <c r="M51" s="6"/>
      <c r="N51" s="52"/>
      <c r="O51" s="124"/>
      <c r="P51" s="125"/>
      <c r="Q51" s="125"/>
      <c r="R51" s="126"/>
      <c r="S51" s="126"/>
    </row>
    <row r="52" spans="1:26" ht="7.5" customHeight="1" outlineLevel="1" x14ac:dyDescent="0.25">
      <c r="A52" s="20"/>
      <c r="B52" s="21"/>
      <c r="C52" s="21"/>
      <c r="D52" s="21"/>
      <c r="E52" s="21"/>
      <c r="F52" s="22"/>
      <c r="G52" s="22"/>
      <c r="H52" s="23"/>
      <c r="I52" s="24"/>
      <c r="J52" s="25"/>
      <c r="K52" s="26"/>
      <c r="L52" s="26"/>
      <c r="M52" s="6"/>
      <c r="N52" s="52"/>
      <c r="O52" s="124"/>
      <c r="P52" s="125"/>
      <c r="Q52" s="125"/>
      <c r="R52" s="126"/>
      <c r="S52" s="126"/>
    </row>
    <row r="53" spans="1:26" ht="15" customHeight="1" outlineLevel="1" x14ac:dyDescent="0.25">
      <c r="A53" s="55" t="s">
        <v>42</v>
      </c>
      <c r="B53" s="56">
        <f>MIN((B25-D25)*'oilseed data'!Y42,B25-D25-F25)*55%</f>
        <v>4.7009950640037186</v>
      </c>
      <c r="C53" s="56"/>
      <c r="D53" s="56">
        <f>+'oilseed data'!Y37</f>
        <v>0.60089390099999995</v>
      </c>
      <c r="E53" s="56">
        <f>B53-D53</f>
        <v>4.1001011630037185</v>
      </c>
      <c r="F53" s="56">
        <f>(B53-D53)</f>
        <v>4.1001011630037185</v>
      </c>
      <c r="G53" s="56">
        <f>F53</f>
        <v>4.1001011630037185</v>
      </c>
      <c r="H53" s="61">
        <v>0.36</v>
      </c>
      <c r="I53" s="58">
        <f>F53*H53</f>
        <v>1.4760364186813386</v>
      </c>
      <c r="J53" s="58">
        <f>G53*H53</f>
        <v>1.4760364186813386</v>
      </c>
      <c r="K53" s="26"/>
      <c r="L53" s="26"/>
      <c r="M53" s="6">
        <f>+IF(H53&lt;15%,1,IF(H53&lt;30%,2,IF(H53&lt;50%,3,4)))</f>
        <v>3</v>
      </c>
      <c r="N53" s="52"/>
      <c r="O53" s="124"/>
      <c r="P53" s="125"/>
      <c r="Q53" s="125"/>
      <c r="R53" s="126"/>
      <c r="S53" s="126"/>
    </row>
    <row r="54" spans="1:26" ht="15" customHeight="1" outlineLevel="1" x14ac:dyDescent="0.25">
      <c r="A54" s="55" t="s">
        <v>43</v>
      </c>
      <c r="B54" s="56">
        <f>C25*'oilseed data'!Y42*55%</f>
        <v>0.47125380274486667</v>
      </c>
      <c r="C54" s="56"/>
      <c r="D54" s="56"/>
      <c r="E54" s="56">
        <f>B54-D54</f>
        <v>0.47125380274486667</v>
      </c>
      <c r="F54" s="56">
        <f>(B54-D54)</f>
        <v>0.47125380274486667</v>
      </c>
      <c r="G54" s="56">
        <v>0</v>
      </c>
      <c r="H54" s="61">
        <v>0.36</v>
      </c>
      <c r="I54" s="58">
        <f>F54*H54</f>
        <v>0.169651368988152</v>
      </c>
      <c r="J54" s="58">
        <f>G54*H54</f>
        <v>0</v>
      </c>
      <c r="K54" s="26"/>
      <c r="L54" s="26"/>
      <c r="M54" s="6">
        <f>+IF(H54&lt;15%,1,IF(H54&lt;30%,2,IF(H54&lt;50%,3,4)))</f>
        <v>3</v>
      </c>
      <c r="N54" s="52"/>
      <c r="O54" s="124"/>
      <c r="P54" s="125"/>
      <c r="Q54" s="125"/>
      <c r="R54" s="127"/>
      <c r="S54" s="128"/>
      <c r="T54" s="52"/>
      <c r="U54" s="52"/>
      <c r="V54" s="52"/>
      <c r="W54" s="52"/>
      <c r="X54" s="52"/>
      <c r="Y54" s="52"/>
      <c r="Z54" s="52"/>
    </row>
    <row r="55" spans="1:26" ht="15" customHeight="1" outlineLevel="1" x14ac:dyDescent="0.25">
      <c r="A55" s="55" t="s">
        <v>44</v>
      </c>
      <c r="B55" s="56"/>
      <c r="C55" s="56">
        <f>+'oilseed data'!Y33</f>
        <v>3.0187648180000002</v>
      </c>
      <c r="D55" s="56"/>
      <c r="E55" s="56">
        <f>C55</f>
        <v>3.0187648180000002</v>
      </c>
      <c r="F55" s="56">
        <f>C55-D55</f>
        <v>3.0187648180000002</v>
      </c>
      <c r="G55" s="56">
        <v>0</v>
      </c>
      <c r="H55" s="61">
        <v>0.36</v>
      </c>
      <c r="I55" s="58">
        <f>F55*H55</f>
        <v>1.0867553344800001</v>
      </c>
      <c r="J55" s="58">
        <f>G55*H55</f>
        <v>0</v>
      </c>
      <c r="K55" s="26"/>
      <c r="L55" s="26"/>
      <c r="M55" s="6">
        <f>+IF(H55&lt;15%,1,IF(H55&lt;30%,2,IF(H55&lt;50%,3,4)))</f>
        <v>3</v>
      </c>
      <c r="N55" s="52"/>
      <c r="O55" s="124"/>
      <c r="P55" s="125"/>
      <c r="Q55" s="125"/>
      <c r="R55" s="127"/>
      <c r="S55" s="128"/>
      <c r="T55" s="52"/>
      <c r="U55" s="52"/>
      <c r="V55" s="52"/>
      <c r="W55" s="52"/>
      <c r="X55" s="52"/>
      <c r="Y55" s="52"/>
      <c r="Z55" s="52"/>
    </row>
    <row r="56" spans="1:26" ht="12.75" customHeight="1" outlineLevel="1" x14ac:dyDescent="0.25">
      <c r="A56" s="20"/>
      <c r="B56" s="21"/>
      <c r="C56" s="21"/>
      <c r="D56" s="21"/>
      <c r="E56" s="21"/>
      <c r="F56" s="22"/>
      <c r="G56" s="22"/>
      <c r="H56" s="23"/>
      <c r="I56" s="24"/>
      <c r="J56" s="25"/>
      <c r="K56" s="26"/>
      <c r="L56" s="26"/>
      <c r="M56" s="6"/>
      <c r="N56" s="52"/>
      <c r="O56" s="124"/>
      <c r="P56" s="125"/>
      <c r="Q56" s="125"/>
      <c r="R56" s="127"/>
      <c r="S56" s="127"/>
      <c r="T56" s="52"/>
      <c r="U56" s="52"/>
      <c r="V56" s="52"/>
      <c r="W56" s="52"/>
      <c r="X56" s="52"/>
      <c r="Y56" s="52"/>
      <c r="Z56" s="52"/>
    </row>
    <row r="57" spans="1:26" ht="19.5" customHeight="1" outlineLevel="1" x14ac:dyDescent="0.25">
      <c r="A57" s="48" t="s">
        <v>45</v>
      </c>
      <c r="B57" s="49">
        <f t="shared" ref="B57:E57" si="11">B59+B60+B61</f>
        <v>0.63400000000000001</v>
      </c>
      <c r="C57" s="49">
        <f t="shared" si="11"/>
        <v>1.6866875219999999</v>
      </c>
      <c r="D57" s="49">
        <f t="shared" si="11"/>
        <v>0.21077252199999999</v>
      </c>
      <c r="E57" s="49">
        <f t="shared" si="11"/>
        <v>2.109915</v>
      </c>
      <c r="F57" s="49">
        <f>F59+F60+F61</f>
        <v>2.109915</v>
      </c>
      <c r="G57" s="49">
        <f>G59+G60+G61</f>
        <v>6.2123892000000014E-2</v>
      </c>
      <c r="H57" s="50"/>
      <c r="I57" s="50">
        <f>SUM(I59:I61)</f>
        <v>0.45783918645000005</v>
      </c>
      <c r="J57" s="50">
        <f>SUM(J59:J61)</f>
        <v>5.222744607000001E-2</v>
      </c>
      <c r="K57" s="51">
        <f>IF(I57=0,0,J57/I57)</f>
        <v>0.11407377877582284</v>
      </c>
      <c r="L57" s="51">
        <f>+I57/$I$89</f>
        <v>6.4630780825265998E-3</v>
      </c>
      <c r="M57" s="6"/>
      <c r="N57" s="52"/>
      <c r="O57" s="124"/>
      <c r="P57" s="125"/>
      <c r="Q57" s="125"/>
      <c r="R57" s="126"/>
      <c r="S57" s="126"/>
    </row>
    <row r="58" spans="1:26" ht="7.5" customHeight="1" outlineLevel="1" x14ac:dyDescent="0.25">
      <c r="A58" s="20"/>
      <c r="B58" s="21"/>
      <c r="C58" s="21"/>
      <c r="D58" s="21"/>
      <c r="E58" s="21"/>
      <c r="F58" s="22"/>
      <c r="G58" s="22"/>
      <c r="H58" s="23"/>
      <c r="I58" s="24"/>
      <c r="J58" s="25"/>
      <c r="K58" s="26"/>
      <c r="L58" s="26"/>
      <c r="M58" s="6"/>
      <c r="N58" s="52"/>
      <c r="O58" s="124"/>
      <c r="P58" s="125"/>
      <c r="Q58" s="125"/>
      <c r="R58" s="126"/>
      <c r="S58" s="126"/>
    </row>
    <row r="59" spans="1:26" ht="15" customHeight="1" outlineLevel="1" x14ac:dyDescent="0.25">
      <c r="A59" s="55" t="s">
        <v>46</v>
      </c>
      <c r="B59" s="56">
        <v>0</v>
      </c>
      <c r="C59" s="56">
        <v>1.614651313</v>
      </c>
      <c r="D59" s="56">
        <v>0.13924574300000001</v>
      </c>
      <c r="E59" s="56">
        <f>B59+C59-D59</f>
        <v>1.4754055699999999</v>
      </c>
      <c r="F59" s="56">
        <f>E59</f>
        <v>1.4754055699999999</v>
      </c>
      <c r="G59" s="56">
        <f>IF(B59&gt;E59,F59,F59*(B59-D59)/E59)</f>
        <v>-0.13924574300000001</v>
      </c>
      <c r="H59" s="63">
        <v>0.16</v>
      </c>
      <c r="I59" s="58">
        <f>F59*H59</f>
        <v>0.23606489119999999</v>
      </c>
      <c r="J59" s="58">
        <f>G59*H59</f>
        <v>-2.2279318880000003E-2</v>
      </c>
      <c r="K59" s="26"/>
      <c r="L59" s="26"/>
      <c r="M59" s="6">
        <f>+IF(H59&lt;15%,1,IF(H59&lt;30%,2,IF(H59&lt;50%,3,4)))</f>
        <v>2</v>
      </c>
      <c r="N59" s="52"/>
      <c r="O59" s="124"/>
      <c r="P59" s="125"/>
      <c r="Q59" s="125"/>
      <c r="R59" s="126"/>
      <c r="S59" s="126"/>
    </row>
    <row r="60" spans="1:26" ht="15" customHeight="1" outlineLevel="4" x14ac:dyDescent="0.25">
      <c r="A60" s="55" t="s">
        <v>47</v>
      </c>
      <c r="B60" s="56">
        <v>0.39700000000000002</v>
      </c>
      <c r="C60" s="56">
        <v>4.1994390000000006E-2</v>
      </c>
      <c r="D60" s="56">
        <v>5.8545949999999998E-3</v>
      </c>
      <c r="E60" s="56">
        <f>B60+C60-D60</f>
        <v>0.43313979499999999</v>
      </c>
      <c r="F60" s="56">
        <f>E60</f>
        <v>0.43313979499999999</v>
      </c>
      <c r="G60" s="56">
        <v>0</v>
      </c>
      <c r="H60" s="61">
        <v>0.34</v>
      </c>
      <c r="I60" s="58">
        <f>F60*H60</f>
        <v>0.1472675303</v>
      </c>
      <c r="J60" s="58">
        <f>G60*H60</f>
        <v>0</v>
      </c>
      <c r="K60" s="26"/>
      <c r="L60" s="26"/>
      <c r="M60" s="6">
        <f>+IF(H60&lt;15%,1,IF(H60&lt;30%,2,IF(H60&lt;50%,3,4)))</f>
        <v>3</v>
      </c>
      <c r="N60" s="52"/>
      <c r="O60" s="124"/>
      <c r="P60" s="125"/>
      <c r="Q60" s="125"/>
      <c r="R60" s="127"/>
      <c r="S60" s="128"/>
      <c r="T60" s="52"/>
      <c r="U60" s="52"/>
      <c r="V60" s="52"/>
      <c r="W60" s="52"/>
      <c r="X60" s="52"/>
      <c r="Y60" s="52"/>
      <c r="Z60" s="52"/>
    </row>
    <row r="61" spans="1:26" ht="15" customHeight="1" outlineLevel="4" x14ac:dyDescent="0.25">
      <c r="A61" s="55" t="s">
        <v>48</v>
      </c>
      <c r="B61" s="56">
        <v>0.23699999999999999</v>
      </c>
      <c r="C61" s="56">
        <v>3.0041819000000001E-2</v>
      </c>
      <c r="D61" s="56">
        <v>6.5672183999999995E-2</v>
      </c>
      <c r="E61" s="56">
        <f>B61+C61-D61</f>
        <v>0.20136963500000002</v>
      </c>
      <c r="F61" s="56">
        <f>E61</f>
        <v>0.20136963500000002</v>
      </c>
      <c r="G61" s="56">
        <f>IF(B61&gt;E61,F61,F61*(B61-D61)/E61)</f>
        <v>0.20136963500000002</v>
      </c>
      <c r="H61" s="61">
        <v>0.37</v>
      </c>
      <c r="I61" s="58">
        <f>F61*H61</f>
        <v>7.4506764950000012E-2</v>
      </c>
      <c r="J61" s="58">
        <f>G61*H61</f>
        <v>7.4506764950000012E-2</v>
      </c>
      <c r="K61" s="26"/>
      <c r="L61" s="26"/>
      <c r="M61" s="6">
        <f>+IF(H61&lt;15%,1,IF(H61&lt;30%,2,IF(H61&lt;50%,3,4)))</f>
        <v>3</v>
      </c>
      <c r="N61" s="52"/>
      <c r="O61" s="124"/>
      <c r="P61" s="125"/>
      <c r="Q61" s="125"/>
      <c r="R61" s="127"/>
      <c r="S61" s="128"/>
      <c r="T61" s="52"/>
      <c r="U61" s="52"/>
      <c r="V61" s="52"/>
      <c r="W61" s="52"/>
      <c r="X61" s="52"/>
      <c r="Y61" s="52"/>
      <c r="Z61" s="52"/>
    </row>
    <row r="62" spans="1:26" ht="12.75" customHeight="1" outlineLevel="1" x14ac:dyDescent="0.25">
      <c r="A62" s="20"/>
      <c r="B62" s="21"/>
      <c r="C62" s="21"/>
      <c r="D62" s="21"/>
      <c r="E62" s="21"/>
      <c r="F62" s="22"/>
      <c r="G62" s="22"/>
      <c r="H62" s="23"/>
      <c r="I62" s="24"/>
      <c r="J62" s="25"/>
      <c r="K62" s="26"/>
      <c r="L62" s="26"/>
      <c r="M62" s="6"/>
      <c r="N62" s="52"/>
      <c r="O62" s="124"/>
      <c r="P62" s="125"/>
      <c r="Q62" s="125"/>
      <c r="R62" s="127"/>
      <c r="S62" s="127"/>
      <c r="T62" s="52"/>
      <c r="U62" s="52"/>
      <c r="V62" s="52"/>
      <c r="W62" s="52"/>
      <c r="X62" s="52"/>
      <c r="Y62" s="52"/>
      <c r="Z62" s="52"/>
    </row>
    <row r="63" spans="1:26" ht="19.5" customHeight="1" x14ac:dyDescent="0.25">
      <c r="A63" s="48" t="s">
        <v>49</v>
      </c>
      <c r="B63" s="49">
        <f t="shared" ref="B63:E63" si="12">SUM(B65:B72)</f>
        <v>31.246913390329226</v>
      </c>
      <c r="C63" s="49">
        <f t="shared" si="12"/>
        <v>3.5713904340000004</v>
      </c>
      <c r="D63" s="49">
        <f t="shared" si="12"/>
        <v>1.6441500120000001</v>
      </c>
      <c r="E63" s="49">
        <f t="shared" si="12"/>
        <v>33.174153812329223</v>
      </c>
      <c r="F63" s="49">
        <f>SUM(F65:F72)</f>
        <v>30.020970821182907</v>
      </c>
      <c r="G63" s="49">
        <f>SUM(G65:G72)</f>
        <v>28.140193809182904</v>
      </c>
      <c r="H63" s="50"/>
      <c r="I63" s="50">
        <f>SUM(I65:I72)</f>
        <v>4.3558846419531747</v>
      </c>
      <c r="J63" s="50">
        <f>SUM(J65:J72)</f>
        <v>4.1159221248821742</v>
      </c>
      <c r="K63" s="51">
        <f>IF(I63=0,0,J63/I63)</f>
        <v>0.94491072725851588</v>
      </c>
      <c r="L63" s="51">
        <f>+I63/$I$89</f>
        <v>6.1489761891528862E-2</v>
      </c>
      <c r="M63" s="6"/>
      <c r="N63" s="52"/>
      <c r="O63" s="124"/>
      <c r="P63" s="125"/>
      <c r="Q63" s="125"/>
      <c r="R63" s="127"/>
      <c r="S63" s="127"/>
      <c r="T63" s="52"/>
      <c r="U63" s="52"/>
      <c r="V63" s="52"/>
      <c r="W63" s="52"/>
      <c r="X63" s="52"/>
      <c r="Y63" s="52"/>
      <c r="Z63" s="52"/>
    </row>
    <row r="64" spans="1:26" ht="7.5" customHeight="1" outlineLevel="2" x14ac:dyDescent="0.25">
      <c r="A64" s="20"/>
      <c r="B64" s="21"/>
      <c r="C64" s="21"/>
      <c r="D64" s="21"/>
      <c r="E64" s="21"/>
      <c r="F64" s="22"/>
      <c r="G64" s="22"/>
      <c r="H64" s="23"/>
      <c r="I64" s="24"/>
      <c r="J64" s="25"/>
      <c r="K64" s="26"/>
      <c r="L64" s="26"/>
      <c r="M64" s="6"/>
      <c r="N64" s="52"/>
      <c r="O64" s="124"/>
      <c r="P64" s="125"/>
      <c r="Q64" s="125"/>
      <c r="R64" s="127"/>
      <c r="S64" s="127"/>
      <c r="T64" s="52"/>
      <c r="U64" s="52"/>
      <c r="V64" s="52"/>
      <c r="W64" s="52"/>
      <c r="X64" s="52"/>
      <c r="Y64" s="52"/>
      <c r="Z64" s="52"/>
    </row>
    <row r="65" spans="1:26" ht="15" customHeight="1" outlineLevel="4" x14ac:dyDescent="0.25">
      <c r="A65" s="55" t="s">
        <v>50</v>
      </c>
      <c r="B65" s="56">
        <v>3.9725808705722643</v>
      </c>
      <c r="C65" s="56">
        <v>0.47889493299999997</v>
      </c>
      <c r="D65" s="56">
        <v>0.63441794600000001</v>
      </c>
      <c r="E65" s="56">
        <f t="shared" ref="E65:E67" si="13">B65+C65-D65</f>
        <v>3.817057857572264</v>
      </c>
      <c r="F65" s="56">
        <f>E65</f>
        <v>3.817057857572264</v>
      </c>
      <c r="G65" s="56">
        <f>+F65</f>
        <v>3.817057857572264</v>
      </c>
      <c r="H65" s="63">
        <v>0.19</v>
      </c>
      <c r="I65" s="58">
        <f>F65*H65</f>
        <v>0.72524099293873012</v>
      </c>
      <c r="J65" s="58">
        <f>G65*H65</f>
        <v>0.72524099293873012</v>
      </c>
      <c r="K65" s="26"/>
      <c r="L65" s="26"/>
      <c r="M65" s="6">
        <f t="shared" ref="M65:M71" si="14">+IF(H65&lt;15%,1,IF(H65&lt;30%,2,IF(H65&lt;50%,3,4)))</f>
        <v>2</v>
      </c>
      <c r="N65" s="52"/>
      <c r="O65" s="124"/>
      <c r="P65" s="125"/>
      <c r="Q65" s="125"/>
      <c r="R65" s="127"/>
      <c r="S65" s="128"/>
      <c r="T65" s="52"/>
      <c r="U65" s="52"/>
      <c r="V65" s="52"/>
      <c r="W65" s="52"/>
      <c r="X65" s="52"/>
      <c r="Y65" s="52"/>
      <c r="Z65" s="52"/>
    </row>
    <row r="66" spans="1:26" ht="15.75" outlineLevel="4" x14ac:dyDescent="0.25">
      <c r="A66" s="55" t="s">
        <v>51</v>
      </c>
      <c r="B66" s="56">
        <v>1.0000555133292235</v>
      </c>
      <c r="C66" s="56"/>
      <c r="D66" s="56"/>
      <c r="E66" s="56">
        <f t="shared" si="13"/>
        <v>1.0000555133292235</v>
      </c>
      <c r="F66" s="56">
        <v>0.66143706830494176</v>
      </c>
      <c r="G66" s="56">
        <f>+F66</f>
        <v>0.66143706830494176</v>
      </c>
      <c r="H66" s="65">
        <v>0.73</v>
      </c>
      <c r="I66" s="58">
        <f>F66*H66</f>
        <v>0.48284905986260745</v>
      </c>
      <c r="J66" s="58">
        <f>G66*H66</f>
        <v>0.48284905986260745</v>
      </c>
      <c r="K66" s="26"/>
      <c r="L66" s="26"/>
      <c r="M66" s="6">
        <f t="shared" si="14"/>
        <v>4</v>
      </c>
      <c r="N66" s="52"/>
      <c r="O66" s="124"/>
      <c r="P66" s="125"/>
      <c r="Q66" s="125"/>
      <c r="R66" s="127"/>
      <c r="S66" s="128"/>
      <c r="T66" s="52"/>
      <c r="U66" s="52"/>
      <c r="V66" s="52"/>
      <c r="W66" s="52"/>
      <c r="X66" s="52"/>
      <c r="Y66" s="52"/>
      <c r="Z66" s="52"/>
    </row>
    <row r="67" spans="1:26" ht="29.25" customHeight="1" outlineLevel="4" x14ac:dyDescent="0.25">
      <c r="A67" s="66" t="s">
        <v>52</v>
      </c>
      <c r="B67" s="67">
        <f>'cereal data'!J60*(I77*0.362+(1-I77)*0.276)</f>
        <v>3.2166280529954108</v>
      </c>
      <c r="C67" s="67">
        <v>0.48270269700000007</v>
      </c>
      <c r="D67" s="67">
        <v>0.44410914700000004</v>
      </c>
      <c r="E67" s="67">
        <f t="shared" si="13"/>
        <v>3.2552216029954106</v>
      </c>
      <c r="F67" s="67">
        <f>E67</f>
        <v>3.2552216029954106</v>
      </c>
      <c r="G67" s="67">
        <f>IF(B67&gt;E67,F67,F67*(B67-D67)/E67)</f>
        <v>2.772518905995411</v>
      </c>
      <c r="H67" s="68" t="s">
        <v>53</v>
      </c>
      <c r="I67" s="69">
        <f>(B67-D67)*0.3+C67*0.27</f>
        <v>0.9620853999886233</v>
      </c>
      <c r="J67" s="69">
        <f>(B67-D67)*0.3</f>
        <v>0.83175567179862331</v>
      </c>
      <c r="K67" s="26"/>
      <c r="L67" s="26"/>
      <c r="M67" s="6">
        <v>2</v>
      </c>
      <c r="N67" s="52"/>
      <c r="O67" s="124"/>
      <c r="P67" s="125"/>
      <c r="Q67" s="125"/>
      <c r="R67" s="127"/>
      <c r="S67" s="128"/>
      <c r="T67" s="52"/>
      <c r="U67" s="52"/>
      <c r="V67" s="52"/>
      <c r="W67" s="52"/>
      <c r="X67" s="52"/>
      <c r="Y67" s="52"/>
      <c r="Z67" s="52"/>
    </row>
    <row r="68" spans="1:26" ht="15" customHeight="1" outlineLevel="4" x14ac:dyDescent="0.25">
      <c r="A68" s="55" t="s">
        <v>54</v>
      </c>
      <c r="B68" s="56">
        <v>6.3104832099750006</v>
      </c>
      <c r="C68" s="56"/>
      <c r="D68" s="56"/>
      <c r="E68" s="56">
        <f>B68+C68-D68</f>
        <v>6.3104832099750006</v>
      </c>
      <c r="F68" s="56">
        <f>E68</f>
        <v>6.3104832099750006</v>
      </c>
      <c r="G68" s="56">
        <f>+F68</f>
        <v>6.3104832099750006</v>
      </c>
      <c r="H68" s="57">
        <v>5.3999999999999999E-2</v>
      </c>
      <c r="I68" s="58">
        <f>+F68*$H$68</f>
        <v>0.34076609333865004</v>
      </c>
      <c r="J68" s="58">
        <f>+G68*$H$68</f>
        <v>0.34076609333865004</v>
      </c>
      <c r="K68" s="26"/>
      <c r="L68" s="26"/>
      <c r="M68" s="6">
        <f t="shared" si="14"/>
        <v>1</v>
      </c>
      <c r="N68" s="52"/>
      <c r="O68" s="124"/>
      <c r="P68" s="125"/>
      <c r="Q68" s="125"/>
      <c r="R68" s="127"/>
      <c r="S68" s="128"/>
      <c r="T68" s="52"/>
      <c r="U68" s="52"/>
      <c r="V68" s="52"/>
      <c r="W68" s="52"/>
      <c r="X68" s="52"/>
      <c r="Y68" s="52"/>
      <c r="Z68" s="52"/>
    </row>
    <row r="69" spans="1:26" ht="15" customHeight="1" outlineLevel="4" x14ac:dyDescent="0.25">
      <c r="A69" s="55" t="s">
        <v>55</v>
      </c>
      <c r="B69" s="56">
        <f>('cereal data'!J63+'cereal data'!J65)*0.15</f>
        <v>7.3906257178343298</v>
      </c>
      <c r="C69" s="56">
        <v>3.5066907999999994E-2</v>
      </c>
      <c r="D69" s="56">
        <v>0.23480794999999996</v>
      </c>
      <c r="E69" s="56">
        <f>B69+C69-D69</f>
        <v>7.1908846758343303</v>
      </c>
      <c r="F69" s="56">
        <f>E69</f>
        <v>7.1908846758343303</v>
      </c>
      <c r="G69" s="56">
        <f>IF(B69&gt;E69,F69,F69*(B69-D69)/E69)</f>
        <v>7.1908846758343303</v>
      </c>
      <c r="H69" s="71">
        <v>0.155</v>
      </c>
      <c r="I69" s="58">
        <f>F69*H69</f>
        <v>1.1145871247543211</v>
      </c>
      <c r="J69" s="58">
        <f>G69*H69</f>
        <v>1.1145871247543211</v>
      </c>
      <c r="K69" s="26"/>
      <c r="L69" s="26"/>
      <c r="M69" s="6">
        <f t="shared" si="14"/>
        <v>2</v>
      </c>
      <c r="N69" s="52"/>
      <c r="O69" s="124"/>
      <c r="P69" s="125"/>
      <c r="Q69" s="125"/>
      <c r="R69" s="127"/>
      <c r="S69" s="128"/>
      <c r="T69" s="52"/>
      <c r="U69" s="72"/>
      <c r="V69" s="73"/>
      <c r="W69" s="73"/>
      <c r="X69" s="73"/>
      <c r="Y69" s="74"/>
      <c r="Z69" s="74"/>
    </row>
    <row r="70" spans="1:26" ht="15.75" outlineLevel="4" x14ac:dyDescent="0.25">
      <c r="A70" s="55" t="s">
        <v>56</v>
      </c>
      <c r="B70" s="56">
        <v>0</v>
      </c>
      <c r="C70" s="56">
        <v>0.215175019</v>
      </c>
      <c r="D70" s="56">
        <v>1.1404518000000001E-2</v>
      </c>
      <c r="E70" s="56">
        <f>B70+C70-D70</f>
        <v>0.20377050099999999</v>
      </c>
      <c r="F70" s="56">
        <f>E70</f>
        <v>0.20377050099999999</v>
      </c>
      <c r="G70" s="56">
        <f>IF(B70&gt;E70,F70,F70*B70/E70)</f>
        <v>0</v>
      </c>
      <c r="H70" s="57">
        <v>7.4999999999999997E-2</v>
      </c>
      <c r="I70" s="58">
        <f>F70*H70</f>
        <v>1.5282787574999998E-2</v>
      </c>
      <c r="J70" s="58">
        <f>G70*H70</f>
        <v>0</v>
      </c>
      <c r="K70" s="26"/>
      <c r="L70" s="26"/>
      <c r="M70" s="6">
        <f t="shared" si="14"/>
        <v>1</v>
      </c>
      <c r="N70" s="52"/>
      <c r="O70" s="124"/>
      <c r="P70" s="125"/>
      <c r="Q70" s="125"/>
      <c r="R70" s="127"/>
      <c r="S70" s="128"/>
      <c r="T70" s="52"/>
      <c r="U70" s="72"/>
      <c r="V70" s="73"/>
      <c r="W70" s="72"/>
      <c r="X70" s="75"/>
      <c r="Y70" s="76"/>
      <c r="Z70" s="74"/>
    </row>
    <row r="71" spans="1:26" ht="15" customHeight="1" outlineLevel="4" x14ac:dyDescent="0.25">
      <c r="A71" s="55" t="s">
        <v>57</v>
      </c>
      <c r="B71" s="56">
        <v>6.1620194276199998</v>
      </c>
      <c r="C71" s="56">
        <v>1.1943038140000002</v>
      </c>
      <c r="D71" s="56">
        <v>9.8708298999999999E-2</v>
      </c>
      <c r="E71" s="56">
        <f>B71+C71-D71</f>
        <v>7.2576149426200001</v>
      </c>
      <c r="F71" s="56">
        <f>E71</f>
        <v>7.2576149426200001</v>
      </c>
      <c r="G71" s="56">
        <f>IF(B71&gt;E71,F71,F71*(B71-D71)/E71)</f>
        <v>6.0633111286199988</v>
      </c>
      <c r="H71" s="57">
        <v>7.9000000000000001E-2</v>
      </c>
      <c r="I71" s="58">
        <f>F71*H71</f>
        <v>0.57335158046697998</v>
      </c>
      <c r="J71" s="58">
        <f>G71*H71</f>
        <v>0.47900157916097991</v>
      </c>
      <c r="K71" s="26"/>
      <c r="L71" s="26"/>
      <c r="M71" s="6">
        <f t="shared" si="14"/>
        <v>1</v>
      </c>
      <c r="N71" s="52"/>
      <c r="O71" s="124"/>
      <c r="P71" s="125"/>
      <c r="Q71" s="125"/>
      <c r="R71" s="127"/>
      <c r="S71" s="128"/>
      <c r="T71" s="52"/>
      <c r="U71" s="52"/>
      <c r="V71" s="52"/>
      <c r="W71" s="52"/>
      <c r="X71" s="52"/>
      <c r="Y71" s="52"/>
      <c r="Z71" s="52"/>
    </row>
    <row r="72" spans="1:26" ht="30" customHeight="1" outlineLevel="4" x14ac:dyDescent="0.25">
      <c r="A72" s="66" t="s">
        <v>58</v>
      </c>
      <c r="B72" s="67">
        <v>3.1945205980030003</v>
      </c>
      <c r="C72" s="67">
        <v>1.1652470630000002</v>
      </c>
      <c r="D72" s="67">
        <v>0.22070215200000007</v>
      </c>
      <c r="E72" s="67">
        <f>B72+C72-D72</f>
        <v>4.1390655090030002</v>
      </c>
      <c r="F72" s="67">
        <f>E72*0.32</f>
        <v>1.3245009628809601</v>
      </c>
      <c r="G72" s="67">
        <f>+IF(B72&gt;F72,F72,B72-D72)</f>
        <v>1.3245009628809601</v>
      </c>
      <c r="H72" s="77" t="s">
        <v>59</v>
      </c>
      <c r="I72" s="69">
        <f>G72*0.107+(F72-G72)*0.042</f>
        <v>0.14172160302826273</v>
      </c>
      <c r="J72" s="69">
        <f>G72*0.107</f>
        <v>0.14172160302826273</v>
      </c>
      <c r="K72" s="26"/>
      <c r="L72" s="26"/>
      <c r="M72" s="6">
        <v>1</v>
      </c>
      <c r="N72" s="52"/>
      <c r="O72" s="124"/>
      <c r="P72" s="125"/>
      <c r="Q72" s="125"/>
      <c r="R72" s="127"/>
      <c r="S72" s="128"/>
      <c r="T72" s="52"/>
      <c r="U72" s="52"/>
      <c r="V72" s="52"/>
      <c r="W72" s="52"/>
      <c r="X72" s="52"/>
      <c r="Y72" s="52"/>
      <c r="Z72" s="52"/>
    </row>
    <row r="73" spans="1:26" ht="12.75" customHeight="1" x14ac:dyDescent="0.25">
      <c r="A73" s="20"/>
      <c r="B73" s="21"/>
      <c r="C73" s="21"/>
      <c r="D73" s="21"/>
      <c r="E73" s="21"/>
      <c r="F73" s="22"/>
      <c r="G73" s="22"/>
      <c r="H73" s="23"/>
      <c r="I73" s="24"/>
      <c r="J73" s="25"/>
      <c r="K73" s="26"/>
      <c r="L73" s="26"/>
      <c r="M73" s="6"/>
      <c r="N73" s="52"/>
      <c r="O73" s="124"/>
      <c r="P73" s="125"/>
      <c r="Q73" s="125"/>
      <c r="R73" s="127"/>
      <c r="S73" s="127"/>
      <c r="T73" s="52"/>
      <c r="U73" s="52"/>
      <c r="V73" s="52"/>
      <c r="W73" s="52"/>
      <c r="X73" s="52"/>
      <c r="Y73" s="52"/>
      <c r="Z73" s="52"/>
    </row>
    <row r="74" spans="1:26" ht="36.75" customHeight="1" x14ac:dyDescent="0.25">
      <c r="A74" s="27" t="s">
        <v>60</v>
      </c>
      <c r="B74" s="28"/>
      <c r="C74" s="28"/>
      <c r="D74" s="28"/>
      <c r="E74" s="28"/>
      <c r="F74" s="29">
        <f>SUM(F76:F80)</f>
        <v>8.1369374615666246</v>
      </c>
      <c r="G74" s="29">
        <f>SUM(G76:G80)</f>
        <v>7.9613544536223158</v>
      </c>
      <c r="H74" s="30"/>
      <c r="I74" s="30">
        <f>SUM(I76:I80)</f>
        <v>1.9028904771070061</v>
      </c>
      <c r="J74" s="30">
        <f>SUM(J76:J80)</f>
        <v>1.7913318246067025</v>
      </c>
      <c r="K74" s="31">
        <f>IF(I74=0,0,J74/I74)</f>
        <v>0.94137410752619455</v>
      </c>
      <c r="L74" s="31">
        <f>+I74/$I$89</f>
        <v>2.6862116874266245E-2</v>
      </c>
      <c r="M74" s="6"/>
      <c r="N74" s="52"/>
      <c r="O74" s="124"/>
      <c r="P74" s="125"/>
      <c r="Q74" s="125"/>
      <c r="R74" s="127"/>
      <c r="S74" s="127"/>
      <c r="T74" s="52"/>
      <c r="U74" s="52"/>
      <c r="V74" s="52"/>
      <c r="W74" s="52"/>
      <c r="X74" s="52"/>
      <c r="Y74" s="52"/>
      <c r="Z74" s="52"/>
    </row>
    <row r="75" spans="1:26" ht="14.25" customHeight="1" outlineLevel="1" x14ac:dyDescent="0.25">
      <c r="A75" s="20" t="s">
        <v>61</v>
      </c>
      <c r="B75" s="21"/>
      <c r="C75" s="21"/>
      <c r="D75" s="21"/>
      <c r="E75" s="21"/>
      <c r="F75" s="22"/>
      <c r="G75" s="22"/>
      <c r="H75" s="23"/>
      <c r="I75" s="24"/>
      <c r="J75" s="25"/>
      <c r="K75" s="26"/>
      <c r="L75" s="26"/>
      <c r="M75" s="6"/>
      <c r="N75" s="52"/>
      <c r="O75" s="124"/>
      <c r="P75" s="125"/>
      <c r="Q75" s="125"/>
      <c r="R75" s="127"/>
      <c r="S75" s="127"/>
      <c r="T75" s="52"/>
      <c r="U75" s="52"/>
      <c r="V75" s="52"/>
      <c r="W75" s="52"/>
      <c r="X75" s="52"/>
      <c r="Y75" s="52"/>
      <c r="Z75" s="52"/>
    </row>
    <row r="76" spans="1:26" ht="15" customHeight="1" outlineLevel="1" x14ac:dyDescent="0.25">
      <c r="A76" s="55" t="s">
        <v>62</v>
      </c>
      <c r="B76" s="56">
        <v>0.40699999999999997</v>
      </c>
      <c r="C76" s="56">
        <v>0.252336901</v>
      </c>
      <c r="D76" s="56">
        <v>0.17195028799999998</v>
      </c>
      <c r="E76" s="56">
        <f>B76+C76-D76</f>
        <v>0.48738661299999997</v>
      </c>
      <c r="F76" s="56">
        <f>E76</f>
        <v>0.48738661299999997</v>
      </c>
      <c r="G76" s="56">
        <f>IF(B76&gt;E76,F76,F76*B76/E76)</f>
        <v>0.40699999999999997</v>
      </c>
      <c r="H76" s="65">
        <v>0.65</v>
      </c>
      <c r="I76" s="58">
        <f>F76*H76</f>
        <v>0.31680129844999999</v>
      </c>
      <c r="J76" s="58">
        <f>G76*H76</f>
        <v>0.26455000000000001</v>
      </c>
      <c r="K76" s="26"/>
      <c r="L76" s="26"/>
      <c r="M76" s="6">
        <f>+IF(H76&lt;15%,1,IF(H76&lt;30%,2,IF(H76&lt;50%,3,4)))</f>
        <v>4</v>
      </c>
      <c r="N76" s="52"/>
      <c r="O76" s="124"/>
      <c r="P76" s="125"/>
      <c r="Q76" s="125"/>
      <c r="R76" s="127"/>
      <c r="S76" s="125"/>
      <c r="T76" s="52"/>
      <c r="U76" s="52"/>
      <c r="V76" s="52"/>
      <c r="W76" s="52"/>
      <c r="X76" s="52"/>
      <c r="Y76" s="52"/>
      <c r="Z76" s="52"/>
    </row>
    <row r="77" spans="1:26" ht="15.75" outlineLevel="1" x14ac:dyDescent="0.25">
      <c r="A77" s="55" t="s">
        <v>63</v>
      </c>
      <c r="B77" s="56">
        <v>2.0993000000000004</v>
      </c>
      <c r="C77" s="56">
        <v>0.11364501099999999</v>
      </c>
      <c r="D77" s="56">
        <v>0.81977003000000004</v>
      </c>
      <c r="E77" s="56">
        <f>B77+C77-D77</f>
        <v>1.3931749810000005</v>
      </c>
      <c r="F77" s="56">
        <v>0.57699999999999996</v>
      </c>
      <c r="G77" s="56">
        <f>+F77</f>
        <v>0.57699999999999996</v>
      </c>
      <c r="H77" s="57">
        <v>0.125</v>
      </c>
      <c r="I77" s="58">
        <f>F77*H77</f>
        <v>7.2124999999999995E-2</v>
      </c>
      <c r="J77" s="58">
        <f>G77*H77</f>
        <v>7.2124999999999995E-2</v>
      </c>
      <c r="K77" s="26"/>
      <c r="L77" s="26"/>
      <c r="M77" s="6">
        <f>+IF(H77&lt;15%,1,IF(H77&lt;30%,2,IF(H77&lt;50%,3,4)))</f>
        <v>1</v>
      </c>
      <c r="N77" s="52"/>
      <c r="O77" s="124"/>
      <c r="P77" s="125"/>
      <c r="Q77" s="125"/>
      <c r="R77" s="127"/>
      <c r="S77" s="125"/>
      <c r="T77" s="52"/>
      <c r="U77" s="52"/>
      <c r="V77" s="52"/>
      <c r="W77" s="52"/>
      <c r="X77" s="52"/>
      <c r="Y77" s="52"/>
      <c r="Z77" s="52"/>
    </row>
    <row r="78" spans="1:26" ht="15" customHeight="1" outlineLevel="1" x14ac:dyDescent="0.25">
      <c r="A78" s="55" t="s">
        <v>64</v>
      </c>
      <c r="B78" s="56">
        <v>1.4848400000000002</v>
      </c>
      <c r="C78" s="56">
        <v>5.3437542000000005E-2</v>
      </c>
      <c r="D78" s="56">
        <v>0.87000922299999983</v>
      </c>
      <c r="E78" s="56">
        <f>B78+C78-D78</f>
        <v>0.66826831900000028</v>
      </c>
      <c r="F78" s="56">
        <v>0.14499999999999999</v>
      </c>
      <c r="G78" s="56">
        <f>+F78</f>
        <v>0.14499999999999999</v>
      </c>
      <c r="H78" s="61">
        <v>0.34</v>
      </c>
      <c r="I78" s="58">
        <f>F78*H78</f>
        <v>4.9300000000000004E-2</v>
      </c>
      <c r="J78" s="58">
        <f>G78*H78</f>
        <v>4.9300000000000004E-2</v>
      </c>
      <c r="K78" s="26"/>
      <c r="L78" s="26"/>
      <c r="M78" s="6">
        <f>+IF(H78&lt;15%,1,IF(H78&lt;30%,2,IF(H78&lt;50%,3,4)))</f>
        <v>3</v>
      </c>
      <c r="N78" s="52"/>
      <c r="O78" s="124"/>
      <c r="P78" s="125"/>
      <c r="Q78" s="125"/>
      <c r="R78" s="127"/>
      <c r="S78" s="125"/>
      <c r="T78" s="52"/>
      <c r="U78" s="52"/>
      <c r="V78" s="52"/>
      <c r="W78" s="52"/>
      <c r="X78" s="52"/>
      <c r="Y78" s="52"/>
      <c r="Z78" s="52"/>
    </row>
    <row r="79" spans="1:26" ht="15" customHeight="1" outlineLevel="1" x14ac:dyDescent="0.25">
      <c r="A79" s="55" t="s">
        <v>65</v>
      </c>
      <c r="B79" s="56">
        <v>2.6832594378825276</v>
      </c>
      <c r="C79" s="56">
        <v>0.12218066499999999</v>
      </c>
      <c r="D79" s="56">
        <v>1.093297162</v>
      </c>
      <c r="E79" s="56">
        <v>1.8521752764091519</v>
      </c>
      <c r="F79" s="56">
        <v>1.5275508485666232</v>
      </c>
      <c r="G79" s="56">
        <v>1.4323544536223152</v>
      </c>
      <c r="H79" s="65">
        <v>0.623</v>
      </c>
      <c r="I79" s="58">
        <f>F79*H79</f>
        <v>0.95166417865700625</v>
      </c>
      <c r="J79" s="58">
        <f>G79*H79</f>
        <v>0.8923568246067024</v>
      </c>
      <c r="K79" s="78"/>
      <c r="L79" s="78"/>
      <c r="M79" s="6">
        <f>+IF(H79&lt;15%,1,IF(H79&lt;30%,2,IF(H79&lt;50%,3,4)))</f>
        <v>4</v>
      </c>
      <c r="N79" s="52"/>
      <c r="O79" s="124"/>
      <c r="P79" s="125"/>
      <c r="Q79" s="125"/>
      <c r="R79" s="127"/>
      <c r="S79" s="125"/>
      <c r="T79" s="52"/>
      <c r="U79" s="52"/>
      <c r="V79" s="52"/>
      <c r="W79" s="52"/>
      <c r="X79" s="52"/>
      <c r="Y79" s="52"/>
      <c r="Z79" s="52"/>
    </row>
    <row r="80" spans="1:26" ht="15" customHeight="1" outlineLevel="1" x14ac:dyDescent="0.25">
      <c r="A80" s="55" t="s">
        <v>66</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124"/>
      <c r="P80" s="125"/>
      <c r="Q80" s="125"/>
      <c r="R80" s="126"/>
      <c r="S80" s="125"/>
    </row>
    <row r="81" spans="1:26" ht="12.75" customHeight="1" x14ac:dyDescent="0.25">
      <c r="A81" s="80"/>
      <c r="B81" s="24"/>
      <c r="C81" s="24"/>
      <c r="D81" s="24"/>
      <c r="E81" s="24"/>
      <c r="F81" s="25"/>
      <c r="G81" s="25"/>
      <c r="H81" s="81"/>
      <c r="I81" s="24"/>
      <c r="J81" s="25"/>
      <c r="K81" s="26"/>
      <c r="L81" s="26"/>
      <c r="M81" s="6"/>
      <c r="O81" s="124"/>
      <c r="P81" s="125"/>
      <c r="Q81" s="125"/>
      <c r="R81" s="126"/>
      <c r="S81" s="126"/>
    </row>
    <row r="82" spans="1:26" ht="35.25" customHeight="1" x14ac:dyDescent="0.25">
      <c r="A82" s="27" t="s">
        <v>67</v>
      </c>
      <c r="B82" s="28"/>
      <c r="C82" s="28"/>
      <c r="D82" s="28"/>
      <c r="E82" s="28"/>
      <c r="F82" s="82">
        <f>SUM(F84:F87)</f>
        <v>914.27614477228576</v>
      </c>
      <c r="G82" s="82">
        <f>SUM(G84:G87)</f>
        <v>914.27614477228576</v>
      </c>
      <c r="H82" s="30"/>
      <c r="I82" s="82">
        <f>SUM(I84:I87)</f>
        <v>28.468500624554249</v>
      </c>
      <c r="J82" s="82">
        <f>SUM(J84:J87)</f>
        <v>28.468500624554249</v>
      </c>
      <c r="K82" s="31">
        <f>IF(I82=0,0,J82/I82)</f>
        <v>1</v>
      </c>
      <c r="L82" s="31">
        <f>+I82/$I$89</f>
        <v>0.40187504231694926</v>
      </c>
      <c r="M82" s="6"/>
      <c r="O82" s="124"/>
      <c r="P82" s="125"/>
      <c r="Q82" s="125"/>
      <c r="R82" s="126"/>
      <c r="S82" s="126"/>
    </row>
    <row r="83" spans="1:26" ht="7.5" customHeight="1" outlineLevel="1" x14ac:dyDescent="0.25">
      <c r="A83" s="83"/>
      <c r="B83" s="84"/>
      <c r="C83" s="84"/>
      <c r="D83" s="84"/>
      <c r="E83" s="84"/>
      <c r="F83" s="85"/>
      <c r="G83" s="85"/>
      <c r="H83" s="86"/>
      <c r="I83" s="87"/>
      <c r="J83" s="88"/>
      <c r="K83" s="89"/>
      <c r="L83" s="90"/>
      <c r="M83" s="6"/>
      <c r="N83" s="52"/>
      <c r="O83" s="124"/>
      <c r="P83" s="125"/>
      <c r="Q83" s="125"/>
      <c r="R83" s="126"/>
      <c r="S83" s="126"/>
    </row>
    <row r="84" spans="1:26" ht="15" customHeight="1" outlineLevel="1" x14ac:dyDescent="0.25">
      <c r="A84" s="55" t="s">
        <v>68</v>
      </c>
      <c r="B84" s="79">
        <v>593.29483667859995</v>
      </c>
      <c r="C84" s="79"/>
      <c r="D84" s="79"/>
      <c r="E84" s="79">
        <f>+B84+C84-D84</f>
        <v>593.29483667859995</v>
      </c>
      <c r="F84" s="79">
        <f t="shared" ref="F84:G86" si="15">+E84</f>
        <v>593.29483667859995</v>
      </c>
      <c r="G84" s="79">
        <f t="shared" si="15"/>
        <v>593.29483667859995</v>
      </c>
      <c r="H84" s="57">
        <v>2.5972429865201825E-2</v>
      </c>
      <c r="I84" s="79">
        <f>+F84*H84</f>
        <v>15.409308535021308</v>
      </c>
      <c r="J84" s="79">
        <f>+H84*G84</f>
        <v>15.409308535021308</v>
      </c>
      <c r="K84" s="93"/>
      <c r="L84" s="93"/>
      <c r="M84" s="6">
        <f>+IF(H84&lt;15%,1,IF(H84&lt;30%,2,IF(H84&lt;50%,3,4)))</f>
        <v>1</v>
      </c>
      <c r="O84" s="124"/>
      <c r="P84" s="125"/>
      <c r="Q84" s="125"/>
      <c r="R84" s="126"/>
      <c r="S84" s="125"/>
    </row>
    <row r="85" spans="1:26" s="96" customFormat="1" ht="15" customHeight="1" outlineLevel="1" x14ac:dyDescent="0.2">
      <c r="A85" s="55" t="s">
        <v>69</v>
      </c>
      <c r="B85" s="79">
        <v>239.80271999999999</v>
      </c>
      <c r="C85" s="79"/>
      <c r="D85" s="79"/>
      <c r="E85" s="79">
        <f>+B85+C85-D85</f>
        <v>239.80271999999999</v>
      </c>
      <c r="F85" s="79">
        <f t="shared" si="15"/>
        <v>239.80271999999999</v>
      </c>
      <c r="G85" s="79">
        <f t="shared" si="15"/>
        <v>239.80271999999999</v>
      </c>
      <c r="H85" s="57">
        <v>2.9487499999999996E-2</v>
      </c>
      <c r="I85" s="79">
        <f>+F85*H85</f>
        <v>7.0711827059999992</v>
      </c>
      <c r="J85" s="79">
        <f>+H85*G85</f>
        <v>7.0711827059999992</v>
      </c>
      <c r="K85" s="94"/>
      <c r="L85" s="94"/>
      <c r="M85" s="6">
        <f>+IF(H85&lt;15%,1,IF(H85&lt;30%,2,IF(H85&lt;50%,3,4)))</f>
        <v>1</v>
      </c>
      <c r="N85" s="95"/>
      <c r="O85" s="124"/>
      <c r="P85" s="125"/>
      <c r="Q85" s="125"/>
      <c r="R85" s="129"/>
      <c r="S85" s="125"/>
      <c r="T85" s="95"/>
      <c r="U85" s="95"/>
      <c r="V85" s="95"/>
      <c r="W85" s="95"/>
      <c r="X85" s="95"/>
      <c r="Y85" s="95"/>
      <c r="Z85" s="95"/>
    </row>
    <row r="86" spans="1:26" ht="15" customHeight="1" outlineLevel="1" x14ac:dyDescent="0.25">
      <c r="A86" s="55" t="s">
        <v>70</v>
      </c>
      <c r="B86" s="79">
        <v>79.799291035685755</v>
      </c>
      <c r="C86" s="79"/>
      <c r="D86" s="79"/>
      <c r="E86" s="79">
        <f>+B86+C86-D86</f>
        <v>79.799291035685755</v>
      </c>
      <c r="F86" s="79">
        <f t="shared" si="15"/>
        <v>79.799291035685755</v>
      </c>
      <c r="G86" s="79">
        <f t="shared" si="15"/>
        <v>79.799291035685755</v>
      </c>
      <c r="H86" s="57">
        <v>7.2099999999999997E-2</v>
      </c>
      <c r="I86" s="79">
        <f>+F86*H86</f>
        <v>5.753528883672943</v>
      </c>
      <c r="J86" s="79">
        <f>+H86*G86</f>
        <v>5.753528883672943</v>
      </c>
      <c r="K86" s="94"/>
      <c r="L86" s="94"/>
      <c r="M86" s="6">
        <f>+IF(H86&lt;15%,1,IF(H86&lt;30%,2,IF(H86&lt;50%,3,4)))</f>
        <v>1</v>
      </c>
      <c r="O86" s="124"/>
      <c r="P86" s="125"/>
      <c r="Q86" s="125"/>
      <c r="R86" s="126"/>
      <c r="S86" s="125"/>
    </row>
    <row r="87" spans="1:26" ht="14.25" customHeight="1" outlineLevel="1" x14ac:dyDescent="0.25">
      <c r="A87" s="55" t="s">
        <v>71</v>
      </c>
      <c r="B87" s="56">
        <v>3.438625</v>
      </c>
      <c r="C87" s="56">
        <v>3.6215734999999999E-2</v>
      </c>
      <c r="D87" s="56">
        <v>2.0955436770000002</v>
      </c>
      <c r="E87" s="56">
        <f>B87+C87-D87</f>
        <v>1.3792970579999997</v>
      </c>
      <c r="F87" s="56">
        <f>E87</f>
        <v>1.3792970579999997</v>
      </c>
      <c r="G87" s="56">
        <f>IF(B87&gt;E87,F87,F87*B87/E87)</f>
        <v>1.3792970579999997</v>
      </c>
      <c r="H87" s="71">
        <v>0.17</v>
      </c>
      <c r="I87" s="56">
        <f>F87*H87</f>
        <v>0.23448049985999997</v>
      </c>
      <c r="J87" s="56">
        <f>G87*H87</f>
        <v>0.23448049985999997</v>
      </c>
      <c r="K87" s="94"/>
      <c r="L87" s="94"/>
      <c r="M87" s="6">
        <f>+IF(H87&lt;15%,1,IF(H87&lt;30%,2,IF(H87&lt;50%,3,4)))</f>
        <v>2</v>
      </c>
      <c r="O87" s="124"/>
      <c r="P87" s="125"/>
      <c r="Q87" s="125"/>
      <c r="R87" s="126"/>
      <c r="S87" s="125"/>
    </row>
    <row r="88" spans="1:26" ht="12.75" customHeight="1" x14ac:dyDescent="0.25">
      <c r="A88" s="80"/>
      <c r="B88" s="21"/>
      <c r="C88" s="21"/>
      <c r="D88" s="21"/>
      <c r="E88" s="21"/>
      <c r="F88" s="22"/>
      <c r="G88" s="22"/>
      <c r="H88" s="23"/>
      <c r="I88" s="24"/>
      <c r="J88" s="25"/>
      <c r="K88" s="26"/>
      <c r="L88" s="26"/>
      <c r="M88" s="6"/>
      <c r="O88" s="124"/>
      <c r="P88" s="125"/>
      <c r="Q88" s="125"/>
      <c r="R88" s="126"/>
      <c r="S88" s="125"/>
    </row>
    <row r="89" spans="1:26" ht="36.75" customHeight="1" x14ac:dyDescent="0.25">
      <c r="A89" s="27" t="s">
        <v>72</v>
      </c>
      <c r="B89" s="28"/>
      <c r="C89" s="28"/>
      <c r="D89" s="28"/>
      <c r="E89" s="28"/>
      <c r="F89" s="82"/>
      <c r="G89" s="82"/>
      <c r="H89" s="30"/>
      <c r="I89" s="82">
        <f>+I74+I82+I34+I6</f>
        <v>70.839185385644882</v>
      </c>
      <c r="J89" s="82">
        <f>+J74+J82+J34+J6</f>
        <v>53.877508152867826</v>
      </c>
      <c r="K89" s="31">
        <f>IF(I89=0,0,J89/I89)</f>
        <v>0.76056080909967327</v>
      </c>
      <c r="L89" s="31"/>
      <c r="M89" s="6"/>
      <c r="O89" s="124"/>
      <c r="P89" s="125"/>
      <c r="Q89" s="125"/>
      <c r="R89" s="126"/>
      <c r="S89" s="126"/>
    </row>
    <row r="90" spans="1:26" x14ac:dyDescent="0.25">
      <c r="A90" s="97" t="s">
        <v>73</v>
      </c>
      <c r="B90" s="98"/>
      <c r="C90" s="98"/>
      <c r="D90" s="98"/>
      <c r="E90" s="98"/>
      <c r="F90" s="98"/>
      <c r="G90" s="98"/>
      <c r="H90" s="99"/>
      <c r="I90" s="5"/>
      <c r="J90" s="5"/>
      <c r="K90" s="5"/>
      <c r="L90" s="5"/>
      <c r="M90" s="6"/>
      <c r="O90" s="52"/>
    </row>
    <row r="91" spans="1:26" x14ac:dyDescent="0.25">
      <c r="A91" s="100" t="s">
        <v>74</v>
      </c>
      <c r="B91" s="101"/>
      <c r="C91" s="102"/>
      <c r="D91" s="102"/>
      <c r="E91" s="103"/>
      <c r="F91" s="103"/>
      <c r="G91" s="103"/>
      <c r="H91" s="104">
        <v>1</v>
      </c>
      <c r="I91" s="105">
        <f t="shared" ref="I91:J94" si="16">+SUMIF($M$7:$M$89,$H91,I$7:I$89)</f>
        <v>45.469889902703144</v>
      </c>
      <c r="J91" s="105">
        <f t="shared" si="16"/>
        <v>43.70794024760891</v>
      </c>
      <c r="K91" s="106">
        <f>+J91/I91</f>
        <v>0.96125018866629175</v>
      </c>
      <c r="L91" s="5"/>
      <c r="M91" s="6"/>
      <c r="O91" s="52"/>
    </row>
    <row r="92" spans="1:26" x14ac:dyDescent="0.25">
      <c r="A92" s="107" t="s">
        <v>75</v>
      </c>
      <c r="B92" s="108"/>
      <c r="C92" s="109"/>
      <c r="D92" s="109"/>
      <c r="E92" s="110"/>
      <c r="F92" s="110"/>
      <c r="G92" s="110"/>
      <c r="H92" s="111">
        <v>2</v>
      </c>
      <c r="I92" s="112">
        <f t="shared" si="16"/>
        <v>3.8120046173100741</v>
      </c>
      <c r="J92" s="112">
        <f t="shared" si="16"/>
        <v>3.4004469398094299</v>
      </c>
      <c r="K92" s="113">
        <f>+J92/I92</f>
        <v>0.89203641684173551</v>
      </c>
      <c r="L92" s="5"/>
      <c r="M92" s="6"/>
      <c r="O92" s="52"/>
    </row>
    <row r="93" spans="1:26" x14ac:dyDescent="0.25">
      <c r="A93" s="114" t="s">
        <v>76</v>
      </c>
      <c r="B93" s="110"/>
      <c r="C93" s="110"/>
      <c r="D93" s="110"/>
      <c r="E93" s="110"/>
      <c r="F93" s="110"/>
      <c r="G93" s="110"/>
      <c r="H93" s="115">
        <v>3</v>
      </c>
      <c r="I93" s="112">
        <f t="shared" si="16"/>
        <v>19.553583611456006</v>
      </c>
      <c r="J93" s="112">
        <f t="shared" si="16"/>
        <v>5.0644723637741373</v>
      </c>
      <c r="K93" s="113">
        <f>+J93/I93</f>
        <v>0.2590048179611934</v>
      </c>
      <c r="L93" s="5"/>
      <c r="M93" s="6"/>
      <c r="O93" s="52"/>
    </row>
    <row r="94" spans="1:26" x14ac:dyDescent="0.25">
      <c r="A94" s="116" t="s">
        <v>77</v>
      </c>
      <c r="B94" s="117"/>
      <c r="C94" s="117"/>
      <c r="D94" s="117"/>
      <c r="E94" s="117"/>
      <c r="F94" s="117"/>
      <c r="G94" s="117"/>
      <c r="H94" s="118">
        <v>4</v>
      </c>
      <c r="I94" s="119">
        <f t="shared" si="16"/>
        <v>1.9388145369696135</v>
      </c>
      <c r="J94" s="119">
        <f t="shared" si="16"/>
        <v>1.6397558844693099</v>
      </c>
      <c r="K94" s="120">
        <f>+J94/I94</f>
        <v>0.84575179997993244</v>
      </c>
      <c r="L94" s="5"/>
      <c r="M94" s="6"/>
      <c r="O94" s="52"/>
    </row>
    <row r="95" spans="1:26" ht="25.5" customHeight="1" x14ac:dyDescent="0.25">
      <c r="A95" s="309" t="s">
        <v>78</v>
      </c>
      <c r="B95" s="310"/>
      <c r="C95" s="310"/>
      <c r="D95" s="310"/>
      <c r="E95" s="310"/>
      <c r="F95" s="310"/>
      <c r="G95" s="310"/>
      <c r="H95" s="310"/>
      <c r="I95" s="310"/>
      <c r="J95" s="310"/>
      <c r="K95" s="310"/>
      <c r="L95" s="310"/>
      <c r="M95" s="6"/>
    </row>
    <row r="96" spans="1:26"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Z96"/>
  <sheetViews>
    <sheetView zoomScale="80" zoomScaleNormal="8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3.28515625" customWidth="1"/>
    <col min="13" max="13" width="5.5703125" style="123" customWidth="1"/>
    <col min="15" max="15" width="12.42578125" customWidth="1"/>
  </cols>
  <sheetData>
    <row r="1" spans="1:19" s="126" customFormat="1" x14ac:dyDescent="0.25">
      <c r="A1" s="1" t="str">
        <f>"Updated on " &amp; TEXT(Updates!B2,"[$-0809]dd mmm yyyy")</f>
        <v>Updated on 17 May 2024</v>
      </c>
      <c r="B1" s="130"/>
      <c r="C1" s="130"/>
      <c r="D1" s="130"/>
      <c r="E1" s="130"/>
      <c r="F1" s="130"/>
      <c r="G1" s="130"/>
      <c r="H1" s="131"/>
      <c r="I1" s="132"/>
      <c r="J1" s="132"/>
      <c r="K1" s="132"/>
      <c r="L1" s="35"/>
      <c r="M1" s="133"/>
    </row>
    <row r="2" spans="1:19" ht="45" x14ac:dyDescent="0.25">
      <c r="A2" s="8" t="s">
        <v>80</v>
      </c>
      <c r="B2" s="9"/>
      <c r="C2" s="9"/>
      <c r="D2" s="9"/>
      <c r="E2" s="9"/>
      <c r="F2" s="9"/>
      <c r="G2" s="9"/>
      <c r="H2" s="9"/>
      <c r="I2" s="9"/>
      <c r="J2" s="9"/>
      <c r="K2" s="9"/>
      <c r="L2" s="5"/>
      <c r="M2" s="6"/>
    </row>
    <row r="3" spans="1:19" ht="44.25" customHeight="1" x14ac:dyDescent="0.25">
      <c r="A3" s="10" t="s">
        <v>82</v>
      </c>
      <c r="B3" s="311" t="s">
        <v>2</v>
      </c>
      <c r="C3" s="312"/>
      <c r="D3" s="312"/>
      <c r="E3" s="312"/>
      <c r="F3" s="312"/>
      <c r="G3" s="313"/>
      <c r="H3" s="314" t="s">
        <v>3</v>
      </c>
      <c r="I3" s="307" t="s">
        <v>4</v>
      </c>
      <c r="J3" s="308"/>
      <c r="K3" s="11"/>
      <c r="L3" s="12"/>
      <c r="M3" s="13"/>
    </row>
    <row r="4" spans="1:19" ht="50.25" customHeight="1" x14ac:dyDescent="0.25">
      <c r="A4" s="14" t="s">
        <v>6</v>
      </c>
      <c r="B4" s="15" t="s">
        <v>7</v>
      </c>
      <c r="C4" s="15" t="s">
        <v>8</v>
      </c>
      <c r="D4" s="16" t="s">
        <v>9</v>
      </c>
      <c r="E4" s="16" t="s">
        <v>10</v>
      </c>
      <c r="F4" s="16" t="s">
        <v>11</v>
      </c>
      <c r="G4" s="16" t="s">
        <v>12</v>
      </c>
      <c r="H4" s="315"/>
      <c r="I4" s="17" t="s">
        <v>13</v>
      </c>
      <c r="J4" s="17" t="s">
        <v>14</v>
      </c>
      <c r="K4" s="16" t="s">
        <v>15</v>
      </c>
      <c r="L4" s="15" t="s">
        <v>16</v>
      </c>
      <c r="M4" s="13"/>
    </row>
    <row r="5" spans="1:19" ht="10.5" customHeight="1" x14ac:dyDescent="0.25">
      <c r="A5" s="20"/>
      <c r="B5" s="21"/>
      <c r="C5" s="21"/>
      <c r="D5" s="21"/>
      <c r="E5" s="21"/>
      <c r="F5" s="22"/>
      <c r="G5" s="22"/>
      <c r="H5" s="23"/>
      <c r="I5" s="24"/>
      <c r="J5" s="25"/>
      <c r="K5" s="26"/>
      <c r="L5" s="26"/>
      <c r="M5" s="6"/>
    </row>
    <row r="6" spans="1:19" ht="36" customHeight="1" x14ac:dyDescent="0.25">
      <c r="A6" s="27" t="s">
        <v>18</v>
      </c>
      <c r="B6" s="28"/>
      <c r="C6" s="28"/>
      <c r="D6" s="28"/>
      <c r="E6" s="28"/>
      <c r="F6" s="29">
        <f>F9+F21+F27</f>
        <v>167.54481982038789</v>
      </c>
      <c r="G6" s="29">
        <f>G9+G21+G27</f>
        <v>142.03336579989903</v>
      </c>
      <c r="H6" s="30"/>
      <c r="I6" s="30">
        <f>I9+I21+I27</f>
        <v>16.94273737579665</v>
      </c>
      <c r="J6" s="30">
        <f>J9+J21+J27</f>
        <v>14.629046812935272</v>
      </c>
      <c r="K6" s="31">
        <f>J6/I6</f>
        <v>0.86344056975311589</v>
      </c>
      <c r="L6" s="31">
        <f>+I6/$I$89</f>
        <v>0.24043652142678784</v>
      </c>
      <c r="M6" s="6"/>
      <c r="O6" s="125"/>
      <c r="P6" s="125"/>
      <c r="Q6" s="125"/>
      <c r="R6" s="126"/>
      <c r="S6" s="126"/>
    </row>
    <row r="7" spans="1:19" ht="8.25" customHeight="1" x14ac:dyDescent="0.25">
      <c r="A7" s="20"/>
      <c r="B7" s="21"/>
      <c r="C7" s="21"/>
      <c r="D7" s="21"/>
      <c r="E7" s="21"/>
      <c r="F7" s="22"/>
      <c r="G7" s="22"/>
      <c r="H7" s="23"/>
      <c r="I7" s="24"/>
      <c r="J7" s="25"/>
      <c r="K7" s="26"/>
      <c r="L7" s="26"/>
      <c r="M7" s="6"/>
      <c r="O7" s="125"/>
      <c r="P7" s="125"/>
      <c r="Q7" s="125"/>
      <c r="R7" s="126"/>
      <c r="S7" s="126"/>
    </row>
    <row r="8" spans="1:19" ht="8.25" hidden="1" customHeight="1" x14ac:dyDescent="0.25">
      <c r="A8" s="38"/>
      <c r="B8" s="39"/>
      <c r="C8" s="39"/>
      <c r="D8" s="39"/>
      <c r="E8" s="39"/>
      <c r="F8" s="40"/>
      <c r="G8" s="40"/>
      <c r="H8" s="41"/>
      <c r="I8" s="42"/>
      <c r="J8" s="43"/>
      <c r="K8" s="44"/>
      <c r="L8" s="45"/>
      <c r="M8" s="6"/>
      <c r="O8" s="125"/>
      <c r="P8" s="125"/>
      <c r="Q8" s="125"/>
      <c r="R8" s="126"/>
      <c r="S8" s="126"/>
    </row>
    <row r="9" spans="1:19" ht="22.5" customHeight="1" outlineLevel="1" x14ac:dyDescent="0.25">
      <c r="A9" s="48" t="s">
        <v>83</v>
      </c>
      <c r="B9" s="49">
        <f>SUM(B11:B19)</f>
        <v>268.95605701363246</v>
      </c>
      <c r="C9" s="49">
        <f t="shared" ref="C9:J9" si="0">SUM(C11:C19)</f>
        <v>30.15371146699999</v>
      </c>
      <c r="D9" s="49">
        <f t="shared" si="0"/>
        <v>35.858295596999994</v>
      </c>
      <c r="E9" s="49">
        <f t="shared" si="0"/>
        <v>263.25147288363246</v>
      </c>
      <c r="F9" s="49">
        <f t="shared" si="0"/>
        <v>162.48388404070371</v>
      </c>
      <c r="G9" s="49">
        <f t="shared" si="0"/>
        <v>137.71301633671607</v>
      </c>
      <c r="H9" s="50"/>
      <c r="I9" s="50">
        <f t="shared" si="0"/>
        <v>15.612227244477408</v>
      </c>
      <c r="J9" s="50">
        <f t="shared" si="0"/>
        <v>13.496785533733641</v>
      </c>
      <c r="K9" s="51">
        <f>J9/I9</f>
        <v>0.86450096596614223</v>
      </c>
      <c r="L9" s="51">
        <f>+I9/$I$89</f>
        <v>0.22155508446640085</v>
      </c>
      <c r="M9" s="6"/>
      <c r="N9" s="52"/>
      <c r="O9" s="125"/>
      <c r="P9" s="125"/>
      <c r="Q9" s="125"/>
      <c r="R9" s="126"/>
      <c r="S9" s="126"/>
    </row>
    <row r="10" spans="1:19" ht="7.5" customHeight="1" outlineLevel="1" x14ac:dyDescent="0.25">
      <c r="A10" s="20"/>
      <c r="B10" s="21"/>
      <c r="C10" s="21"/>
      <c r="D10" s="21"/>
      <c r="E10" s="21"/>
      <c r="F10" s="22"/>
      <c r="G10" s="22"/>
      <c r="H10" s="23"/>
      <c r="I10" s="24"/>
      <c r="J10" s="25"/>
      <c r="K10" s="26"/>
      <c r="L10" s="26"/>
      <c r="M10" s="6"/>
      <c r="N10" s="52"/>
      <c r="O10" s="125"/>
      <c r="P10" s="125"/>
      <c r="Q10" s="125"/>
      <c r="R10" s="126"/>
      <c r="S10" s="126"/>
    </row>
    <row r="11" spans="1:19" ht="15" customHeight="1" outlineLevel="1" x14ac:dyDescent="0.25">
      <c r="A11" s="55" t="str">
        <f>+'cereal data'!A3</f>
        <v>Common  wheat</v>
      </c>
      <c r="B11" s="56">
        <f>+'cereal data'!I3</f>
        <v>114.84770563199999</v>
      </c>
      <c r="C11" s="56">
        <f>+'cereal data'!I15</f>
        <v>3.9675738119999999</v>
      </c>
      <c r="D11" s="56">
        <f>+'cereal data'!I27</f>
        <v>22.363951480000001</v>
      </c>
      <c r="E11" s="56">
        <f>+B11+C11-D11</f>
        <v>96.451327963999987</v>
      </c>
      <c r="F11" s="56">
        <f>+'cereal data'!I39</f>
        <v>44.846444444444444</v>
      </c>
      <c r="G11" s="56">
        <f>IF(B11&gt;E11,F11,F11*B11/E11)-C11</f>
        <v>40.878870632444446</v>
      </c>
      <c r="H11" s="57">
        <v>0.11</v>
      </c>
      <c r="I11" s="58">
        <f>F11*H11</f>
        <v>4.9331088888888885</v>
      </c>
      <c r="J11" s="58">
        <f>G11*H11</f>
        <v>4.4966757695688893</v>
      </c>
      <c r="K11" s="26"/>
      <c r="L11" s="26"/>
      <c r="M11" s="6">
        <f>+IF(H11&lt;15%,1,IF(H11&lt;30%,2,IF(H11&lt;50%,3,4)))</f>
        <v>1</v>
      </c>
      <c r="N11" s="52"/>
      <c r="O11" s="125"/>
      <c r="P11" s="125"/>
      <c r="Q11" s="125"/>
      <c r="R11" s="126"/>
      <c r="S11" s="126"/>
    </row>
    <row r="12" spans="1:19" ht="15" customHeight="1" outlineLevel="1" x14ac:dyDescent="0.25">
      <c r="A12" s="55" t="str">
        <f>+'cereal data'!A4</f>
        <v>Barley</v>
      </c>
      <c r="B12" s="56">
        <f>+'cereal data'!I4</f>
        <v>49.506328710000012</v>
      </c>
      <c r="C12" s="56">
        <f>+'cereal data'!I16</f>
        <v>0.93780383</v>
      </c>
      <c r="D12" s="56">
        <f>+'cereal data'!I28</f>
        <v>7.8857977740000003</v>
      </c>
      <c r="E12" s="56">
        <f t="shared" ref="E12:E19" si="1">+B12+C12-D12</f>
        <v>42.558334766000016</v>
      </c>
      <c r="F12" s="56">
        <f>+'cereal data'!I40</f>
        <v>31.3</v>
      </c>
      <c r="G12" s="56">
        <f>IF(B12&gt;E12,F12,F12*B12/E12)</f>
        <v>31.3</v>
      </c>
      <c r="H12" s="57">
        <v>0.1</v>
      </c>
      <c r="I12" s="58">
        <f t="shared" ref="I12:I19" si="2">F12*H12</f>
        <v>3.1300000000000003</v>
      </c>
      <c r="J12" s="58">
        <f t="shared" ref="J12:J19" si="3">G12*H12</f>
        <v>3.1300000000000003</v>
      </c>
      <c r="K12" s="26"/>
      <c r="L12" s="26"/>
      <c r="M12" s="6">
        <f t="shared" ref="M12:M19" si="4">+IF(H12&lt;15%,1,IF(H12&lt;30%,2,IF(H12&lt;50%,3,4)))</f>
        <v>1</v>
      </c>
      <c r="N12" s="52"/>
      <c r="O12" s="125"/>
      <c r="P12" s="125"/>
      <c r="Q12" s="125"/>
      <c r="R12" s="126"/>
      <c r="S12" s="126"/>
    </row>
    <row r="13" spans="1:19" ht="15" customHeight="1" outlineLevel="1" x14ac:dyDescent="0.25">
      <c r="A13" s="55" t="str">
        <f>+'cereal data'!A5</f>
        <v>Durum</v>
      </c>
      <c r="B13" s="56">
        <f>+'cereal data'!I5</f>
        <v>8.6749168150000013</v>
      </c>
      <c r="C13" s="56">
        <f>+'cereal data'!I17</f>
        <v>1.439624155</v>
      </c>
      <c r="D13" s="56">
        <f>+'cereal data'!I29</f>
        <v>1.0140210139999999</v>
      </c>
      <c r="E13" s="56">
        <f t="shared" si="1"/>
        <v>9.100519956000003</v>
      </c>
      <c r="F13" s="56">
        <f>+'cereal data'!I41</f>
        <v>0.8</v>
      </c>
      <c r="G13" s="56">
        <f>IF(B13&gt;E13,F13,F13*B13/E13)</f>
        <v>0.76258647698744741</v>
      </c>
      <c r="H13" s="57">
        <v>0.12</v>
      </c>
      <c r="I13" s="58">
        <f t="shared" si="2"/>
        <v>9.6000000000000002E-2</v>
      </c>
      <c r="J13" s="58">
        <f t="shared" si="3"/>
        <v>9.1510377238493687E-2</v>
      </c>
      <c r="K13" s="26"/>
      <c r="L13" s="26"/>
      <c r="M13" s="6">
        <f t="shared" si="4"/>
        <v>1</v>
      </c>
      <c r="N13" s="52"/>
      <c r="O13" s="125"/>
      <c r="P13" s="125"/>
      <c r="Q13" s="125"/>
      <c r="R13" s="126"/>
      <c r="S13" s="126"/>
    </row>
    <row r="14" spans="1:19" ht="15" customHeight="1" outlineLevel="1" x14ac:dyDescent="0.25">
      <c r="A14" s="55" t="str">
        <f>+'cereal data'!A6</f>
        <v>Maize</v>
      </c>
      <c r="B14" s="56">
        <f>+'cereal data'!I6</f>
        <v>69.017503880000021</v>
      </c>
      <c r="C14" s="56">
        <f>+'cereal data'!I18</f>
        <v>22.582513774999999</v>
      </c>
      <c r="D14" s="56">
        <f>+'cereal data'!I30</f>
        <v>4.215818498</v>
      </c>
      <c r="E14" s="56">
        <f t="shared" si="1"/>
        <v>87.384199157000012</v>
      </c>
      <c r="F14" s="56">
        <f>+'cereal data'!I42</f>
        <v>65.2</v>
      </c>
      <c r="G14" s="56">
        <f>F14-C14*0.9</f>
        <v>44.875737602500003</v>
      </c>
      <c r="H14" s="57">
        <v>0.08</v>
      </c>
      <c r="I14" s="58">
        <f t="shared" si="2"/>
        <v>5.2160000000000002</v>
      </c>
      <c r="J14" s="58">
        <f t="shared" si="3"/>
        <v>3.5900590082000003</v>
      </c>
      <c r="K14" s="26"/>
      <c r="L14" s="26"/>
      <c r="M14" s="6">
        <f t="shared" si="4"/>
        <v>1</v>
      </c>
      <c r="N14" s="52"/>
      <c r="O14" s="125"/>
      <c r="P14" s="125"/>
      <c r="Q14" s="125"/>
      <c r="R14" s="126"/>
      <c r="S14" s="126"/>
    </row>
    <row r="15" spans="1:19" ht="15" customHeight="1" outlineLevel="1" x14ac:dyDescent="0.25">
      <c r="A15" s="55" t="str">
        <f>+'cereal data'!A7</f>
        <v>Rye</v>
      </c>
      <c r="B15" s="56">
        <f>+'cereal data'!I7</f>
        <v>6.0381328800000009</v>
      </c>
      <c r="C15" s="56">
        <f>+'cereal data'!I19</f>
        <v>0.297444555</v>
      </c>
      <c r="D15" s="56">
        <f>+'cereal data'!I31</f>
        <v>0.21744229900000001</v>
      </c>
      <c r="E15" s="56">
        <f t="shared" si="1"/>
        <v>6.1181351360000011</v>
      </c>
      <c r="F15" s="56">
        <f>+'cereal data'!I43</f>
        <v>1.4</v>
      </c>
      <c r="G15" s="56">
        <f>IF(B15&gt;E15,F15,F15*B15/(B15+C15-D15))</f>
        <v>1.3816932519615401</v>
      </c>
      <c r="H15" s="57">
        <v>0.11</v>
      </c>
      <c r="I15" s="58">
        <f t="shared" si="2"/>
        <v>0.154</v>
      </c>
      <c r="J15" s="58">
        <f t="shared" si="3"/>
        <v>0.15198625771576943</v>
      </c>
      <c r="K15" s="26"/>
      <c r="L15" s="26"/>
      <c r="M15" s="6">
        <f t="shared" si="4"/>
        <v>1</v>
      </c>
      <c r="N15" s="52"/>
      <c r="O15" s="125"/>
      <c r="P15" s="125"/>
      <c r="Q15" s="125"/>
      <c r="R15" s="126"/>
      <c r="S15" s="126"/>
    </row>
    <row r="16" spans="1:19" ht="15" customHeight="1" outlineLevel="1" x14ac:dyDescent="0.25">
      <c r="A16" s="55" t="str">
        <f>+'cereal data'!A8</f>
        <v>Sorghum</v>
      </c>
      <c r="B16" s="56">
        <f>+'cereal data'!I8</f>
        <v>0.79145449999999995</v>
      </c>
      <c r="C16" s="56">
        <f>+'cereal data'!I20</f>
        <v>0.75704998899999998</v>
      </c>
      <c r="D16" s="56">
        <f>+'cereal data'!I32</f>
        <v>2.1081632000000003E-2</v>
      </c>
      <c r="E16" s="56">
        <f t="shared" si="1"/>
        <v>1.5274228569999999</v>
      </c>
      <c r="F16" s="56">
        <f>+'cereal data'!I44</f>
        <v>0.64859817800987629</v>
      </c>
      <c r="G16" s="56">
        <f>IF(B16&gt;E16,F16,F16*B16/(B16+C16-D16))</f>
        <v>0.336079785846571</v>
      </c>
      <c r="H16" s="57">
        <v>0.11</v>
      </c>
      <c r="I16" s="58">
        <f t="shared" si="2"/>
        <v>7.1345799581086389E-2</v>
      </c>
      <c r="J16" s="58">
        <f t="shared" si="3"/>
        <v>3.6968776443122811E-2</v>
      </c>
      <c r="K16" s="26"/>
      <c r="L16" s="26"/>
      <c r="M16" s="6">
        <f t="shared" si="4"/>
        <v>1</v>
      </c>
      <c r="N16" s="52"/>
      <c r="O16" s="125"/>
      <c r="P16" s="125"/>
      <c r="Q16" s="125"/>
      <c r="R16" s="126"/>
      <c r="S16" s="126"/>
    </row>
    <row r="17" spans="1:19" ht="15" customHeight="1" outlineLevel="1" x14ac:dyDescent="0.25">
      <c r="A17" s="55" t="str">
        <f>+'cereal data'!A9</f>
        <v>Oats</v>
      </c>
      <c r="B17" s="56">
        <f>+'cereal data'!I9</f>
        <v>6.8111737699999999</v>
      </c>
      <c r="C17" s="56">
        <f>+'cereal data'!I21</f>
        <v>4.8515131999999996E-2</v>
      </c>
      <c r="D17" s="56">
        <f>+'cereal data'!I33</f>
        <v>0.118117122</v>
      </c>
      <c r="E17" s="56">
        <f t="shared" si="1"/>
        <v>6.7415717800000001</v>
      </c>
      <c r="F17" s="56">
        <f>+'cereal data'!I45</f>
        <v>5.34</v>
      </c>
      <c r="G17" s="56">
        <f>IF(B17&gt;E17,F17,F17*B17/(B17+C17-D17))</f>
        <v>5.34</v>
      </c>
      <c r="H17" s="57">
        <v>0.11</v>
      </c>
      <c r="I17" s="58">
        <f t="shared" si="2"/>
        <v>0.58740000000000003</v>
      </c>
      <c r="J17" s="58">
        <f t="shared" si="3"/>
        <v>0.58740000000000003</v>
      </c>
      <c r="K17" s="26"/>
      <c r="L17" s="26"/>
      <c r="M17" s="6">
        <f t="shared" si="4"/>
        <v>1</v>
      </c>
      <c r="N17" s="52"/>
      <c r="O17" s="125"/>
      <c r="P17" s="125"/>
      <c r="Q17" s="125"/>
      <c r="R17" s="126"/>
      <c r="S17" s="126"/>
    </row>
    <row r="18" spans="1:19" ht="15" customHeight="1" outlineLevel="1" x14ac:dyDescent="0.25">
      <c r="A18" s="55" t="str">
        <f>+'cereal data'!A10</f>
        <v>Triticale</v>
      </c>
      <c r="B18" s="56">
        <f>+'cereal data'!I10</f>
        <v>9.5748254000000017</v>
      </c>
      <c r="C18" s="56">
        <f>+'cereal data'!I22</f>
        <v>3.7743719999999998E-3</v>
      </c>
      <c r="D18" s="56">
        <f>+'cereal data'!I34</f>
        <v>1.716013E-3</v>
      </c>
      <c r="E18" s="56">
        <f t="shared" si="1"/>
        <v>9.5768837590000029</v>
      </c>
      <c r="F18" s="56">
        <f>+'cereal data'!I46</f>
        <v>8.7788414182493781</v>
      </c>
      <c r="G18" s="56">
        <f>IF(B18&gt;E18,F18,F18*B18/(B18+C18-D18))</f>
        <v>8.7769545824374831</v>
      </c>
      <c r="H18" s="57">
        <v>0.11</v>
      </c>
      <c r="I18" s="58">
        <f t="shared" si="2"/>
        <v>0.96567255600743163</v>
      </c>
      <c r="J18" s="58">
        <f t="shared" si="3"/>
        <v>0.96546500406812319</v>
      </c>
      <c r="K18" s="26"/>
      <c r="L18" s="26"/>
      <c r="M18" s="6">
        <f t="shared" si="4"/>
        <v>1</v>
      </c>
      <c r="N18" s="52"/>
      <c r="O18" s="125"/>
      <c r="P18" s="125"/>
      <c r="Q18" s="125"/>
      <c r="R18" s="126"/>
      <c r="S18" s="126"/>
    </row>
    <row r="19" spans="1:19" ht="15" customHeight="1" outlineLevel="1" x14ac:dyDescent="0.25">
      <c r="A19" s="55" t="str">
        <f>+'cereal data'!A11</f>
        <v>Others</v>
      </c>
      <c r="B19" s="56">
        <f>+'cereal data'!I11</f>
        <v>3.6940154266324403</v>
      </c>
      <c r="C19" s="56">
        <f>+'cereal data'!I23</f>
        <v>0.11941184699999999</v>
      </c>
      <c r="D19" s="56">
        <f>+'cereal data'!I35</f>
        <v>2.0349764999999999E-2</v>
      </c>
      <c r="E19" s="56">
        <f t="shared" si="1"/>
        <v>3.79307750863244</v>
      </c>
      <c r="F19" s="56">
        <f>+'cereal data'!I47</f>
        <v>4.17</v>
      </c>
      <c r="G19" s="56">
        <f>IF(B19&gt;E19,F19,F19*B19/(B19+C19-D19))</f>
        <v>4.061094004538564</v>
      </c>
      <c r="H19" s="57">
        <v>0.11</v>
      </c>
      <c r="I19" s="58">
        <f t="shared" si="2"/>
        <v>0.4587</v>
      </c>
      <c r="J19" s="58">
        <f t="shared" si="3"/>
        <v>0.44672034049924203</v>
      </c>
      <c r="K19" s="26"/>
      <c r="L19" s="26"/>
      <c r="M19" s="6">
        <f t="shared" si="4"/>
        <v>1</v>
      </c>
      <c r="N19" s="52"/>
      <c r="O19" s="125"/>
      <c r="P19" s="125"/>
      <c r="Q19" s="125"/>
      <c r="R19" s="126"/>
      <c r="S19" s="126"/>
    </row>
    <row r="20" spans="1:19" ht="12.75" customHeight="1" outlineLevel="1" x14ac:dyDescent="0.25">
      <c r="A20" s="20"/>
      <c r="B20" s="21"/>
      <c r="C20" s="21"/>
      <c r="D20" s="21"/>
      <c r="E20" s="21"/>
      <c r="F20" s="22"/>
      <c r="G20" s="22"/>
      <c r="H20" s="23"/>
      <c r="I20" s="24"/>
      <c r="J20" s="25"/>
      <c r="K20" s="26"/>
      <c r="L20" s="26"/>
      <c r="M20" s="6"/>
      <c r="N20" s="52"/>
      <c r="O20" s="125"/>
      <c r="P20" s="125"/>
      <c r="Q20" s="125"/>
      <c r="R20" s="126"/>
      <c r="S20" s="126"/>
    </row>
    <row r="21" spans="1:19" ht="22.5" customHeight="1" outlineLevel="1" x14ac:dyDescent="0.25">
      <c r="A21" s="48" t="s">
        <v>84</v>
      </c>
      <c r="B21" s="49">
        <f t="shared" ref="B21:G21" si="5">SUM(B23:B25)</f>
        <v>30.807860000000005</v>
      </c>
      <c r="C21" s="49">
        <f t="shared" si="5"/>
        <v>19.291717223999999</v>
      </c>
      <c r="D21" s="49">
        <f t="shared" si="5"/>
        <v>1.1011643179999999</v>
      </c>
      <c r="E21" s="49">
        <f t="shared" si="5"/>
        <v>48.998412905999999</v>
      </c>
      <c r="F21" s="49">
        <f t="shared" si="5"/>
        <v>1.5794771000000001</v>
      </c>
      <c r="G21" s="49">
        <f t="shared" si="5"/>
        <v>1.5794771000000001</v>
      </c>
      <c r="H21" s="50"/>
      <c r="I21" s="50">
        <f>SUM(I23:I25)</f>
        <v>0.45938168949000002</v>
      </c>
      <c r="J21" s="50">
        <f>SUM(J23:J25)</f>
        <v>0.45938168949000002</v>
      </c>
      <c r="K21" s="51">
        <f>J21/I21</f>
        <v>1</v>
      </c>
      <c r="L21" s="51">
        <f>+I21/$I$89</f>
        <v>6.5191434523397323E-3</v>
      </c>
      <c r="M21" s="6"/>
      <c r="N21" s="52"/>
      <c r="O21" s="125"/>
      <c r="P21" s="125"/>
      <c r="Q21" s="125"/>
      <c r="R21" s="126"/>
      <c r="S21" s="126"/>
    </row>
    <row r="22" spans="1:19" ht="14.25" customHeight="1" outlineLevel="1" x14ac:dyDescent="0.25">
      <c r="A22" s="20" t="s">
        <v>85</v>
      </c>
      <c r="B22" s="21"/>
      <c r="C22" s="21"/>
      <c r="D22" s="21"/>
      <c r="E22" s="21"/>
      <c r="F22" s="22"/>
      <c r="G22" s="22"/>
      <c r="H22" s="23"/>
      <c r="I22" s="24"/>
      <c r="J22" s="25"/>
      <c r="K22" s="26"/>
      <c r="L22" s="26"/>
      <c r="M22" s="6"/>
      <c r="N22" s="52"/>
      <c r="O22" s="125"/>
      <c r="P22" s="125"/>
      <c r="Q22" s="125"/>
      <c r="R22" s="126"/>
      <c r="S22" s="126"/>
    </row>
    <row r="23" spans="1:19" ht="15" customHeight="1" outlineLevel="1" x14ac:dyDescent="0.25">
      <c r="A23" s="55" t="s">
        <v>22</v>
      </c>
      <c r="B23" s="56">
        <f>+'oilseed data'!X4</f>
        <v>2.8326600000000002</v>
      </c>
      <c r="C23" s="56">
        <f>+'oilseed data'!X12</f>
        <v>14.433329796999999</v>
      </c>
      <c r="D23" s="56">
        <f>+'oilseed data'!X16</f>
        <v>0.21262219400000001</v>
      </c>
      <c r="E23" s="56">
        <f>+B23+C23-D23</f>
        <v>17.053367602999998</v>
      </c>
      <c r="F23" s="56">
        <v>1.2</v>
      </c>
      <c r="G23" s="56">
        <f>F23</f>
        <v>1.2</v>
      </c>
      <c r="H23" s="61">
        <v>0.33</v>
      </c>
      <c r="I23" s="58">
        <f>F23*H23</f>
        <v>0.39600000000000002</v>
      </c>
      <c r="J23" s="58">
        <f>G23*H23</f>
        <v>0.39600000000000002</v>
      </c>
      <c r="K23" s="26"/>
      <c r="L23" s="26"/>
      <c r="M23" s="6">
        <f>+IF(H23&lt;15%,1,IF(H23&lt;30%,2,IF(H23&lt;50%,3,4)))</f>
        <v>3</v>
      </c>
      <c r="N23" s="52"/>
      <c r="O23" s="125"/>
      <c r="P23" s="125"/>
      <c r="Q23" s="125"/>
      <c r="R23" s="126"/>
      <c r="S23" s="126"/>
    </row>
    <row r="24" spans="1:19" ht="15" customHeight="1" outlineLevel="1" x14ac:dyDescent="0.25">
      <c r="A24" s="55" t="s">
        <v>23</v>
      </c>
      <c r="B24" s="56">
        <f>+'oilseed data'!X5</f>
        <v>18.002690000000001</v>
      </c>
      <c r="C24" s="56">
        <f>+'oilseed data'!X13</f>
        <v>4.3291022799999999</v>
      </c>
      <c r="D24" s="56">
        <f>+'oilseed data'!X17</f>
        <v>0.29107083899999997</v>
      </c>
      <c r="E24" s="56">
        <f>+B24+C24-D24</f>
        <v>22.040721441000002</v>
      </c>
      <c r="F24" s="56">
        <f>+B24*1%</f>
        <v>0.18002690000000002</v>
      </c>
      <c r="G24" s="56">
        <f>F24</f>
        <v>0.18002690000000002</v>
      </c>
      <c r="H24" s="62">
        <f>H47*0.57</f>
        <v>0.18809999999999999</v>
      </c>
      <c r="I24" s="58">
        <f>F24*H24</f>
        <v>3.3863059889999998E-2</v>
      </c>
      <c r="J24" s="58">
        <f>G24*H24</f>
        <v>3.3863059889999998E-2</v>
      </c>
      <c r="K24" s="26"/>
      <c r="L24" s="26"/>
      <c r="M24" s="6">
        <f>+IF(H24&lt;15%,1,IF(H24&lt;30%,2,IF(H24&lt;50%,3,4)))</f>
        <v>2</v>
      </c>
      <c r="N24" s="52"/>
      <c r="O24" s="125"/>
      <c r="P24" s="125"/>
      <c r="Q24" s="125"/>
      <c r="R24" s="126"/>
      <c r="S24" s="126"/>
    </row>
    <row r="25" spans="1:19" ht="15" customHeight="1" outlineLevel="1" x14ac:dyDescent="0.25">
      <c r="A25" s="55" t="s">
        <v>24</v>
      </c>
      <c r="B25" s="56">
        <f>+'oilseed data'!X6</f>
        <v>9.9725100000000015</v>
      </c>
      <c r="C25" s="56">
        <f>+'oilseed data'!X14</f>
        <v>0.52928514699999996</v>
      </c>
      <c r="D25" s="56">
        <f>+'oilseed data'!X18</f>
        <v>0.59747128499999991</v>
      </c>
      <c r="E25" s="56">
        <f>+B25+C25-D25</f>
        <v>9.9043238620000018</v>
      </c>
      <c r="F25" s="56">
        <f>+B25*2%</f>
        <v>0.19945020000000002</v>
      </c>
      <c r="G25" s="56">
        <f>F25</f>
        <v>0.19945020000000002</v>
      </c>
      <c r="H25" s="57">
        <v>0.14799999999999999</v>
      </c>
      <c r="I25" s="58">
        <f>F25*H25</f>
        <v>2.9518629600000002E-2</v>
      </c>
      <c r="J25" s="58">
        <f>G25*H25</f>
        <v>2.9518629600000002E-2</v>
      </c>
      <c r="K25" s="26"/>
      <c r="L25" s="26"/>
      <c r="M25" s="6">
        <f>+IF(H25&lt;15%,1,IF(H25&lt;30%,2,IF(H25&lt;50%,3,4)))</f>
        <v>1</v>
      </c>
      <c r="N25" s="52"/>
      <c r="O25" s="125"/>
      <c r="P25" s="125"/>
      <c r="Q25" s="125"/>
      <c r="R25" s="126"/>
      <c r="S25" s="126"/>
    </row>
    <row r="26" spans="1:19" ht="12.75" customHeight="1" outlineLevel="1" x14ac:dyDescent="0.25">
      <c r="A26" s="20"/>
      <c r="B26" s="21"/>
      <c r="C26" s="21"/>
      <c r="D26" s="21"/>
      <c r="E26" s="21"/>
      <c r="F26" s="22"/>
      <c r="G26" s="22"/>
      <c r="H26" s="23"/>
      <c r="I26" s="24"/>
      <c r="J26" s="25"/>
      <c r="K26" s="26"/>
      <c r="L26" s="26"/>
      <c r="M26" s="6"/>
      <c r="N26" s="52"/>
      <c r="O26" s="125"/>
      <c r="P26" s="125"/>
      <c r="Q26" s="125"/>
      <c r="R26" s="126"/>
      <c r="S26" s="126"/>
    </row>
    <row r="27" spans="1:19" ht="20.25" customHeight="1" outlineLevel="1" x14ac:dyDescent="0.25">
      <c r="A27" s="48" t="s">
        <v>86</v>
      </c>
      <c r="B27" s="49">
        <f t="shared" ref="B27:G27" si="6">SUM(B29:B32)</f>
        <v>3.75596</v>
      </c>
      <c r="C27" s="49">
        <f t="shared" si="6"/>
        <v>1.3314561690000002</v>
      </c>
      <c r="D27" s="49">
        <f t="shared" si="6"/>
        <v>0.58092014399999992</v>
      </c>
      <c r="E27" s="49">
        <f t="shared" si="6"/>
        <v>4.5064960249999997</v>
      </c>
      <c r="F27" s="49">
        <f t="shared" si="6"/>
        <v>3.4814586796841756</v>
      </c>
      <c r="G27" s="49">
        <f t="shared" si="6"/>
        <v>2.7408723631829721</v>
      </c>
      <c r="H27" s="50"/>
      <c r="I27" s="50">
        <f>SUM(I29:I32)</f>
        <v>0.87112844182924387</v>
      </c>
      <c r="J27" s="50">
        <f>SUM(J29:J32)</f>
        <v>0.67287958971163109</v>
      </c>
      <c r="K27" s="51">
        <f>J27/I27</f>
        <v>0.77242293719475075</v>
      </c>
      <c r="L27" s="51">
        <f>+I27/$I$89</f>
        <v>1.2362293508047302E-2</v>
      </c>
      <c r="M27" s="6"/>
      <c r="N27" s="52"/>
      <c r="O27" s="125"/>
      <c r="P27" s="125"/>
      <c r="Q27" s="125"/>
      <c r="R27" s="126"/>
      <c r="S27" s="126"/>
    </row>
    <row r="28" spans="1:19" ht="9" customHeight="1" outlineLevel="1" x14ac:dyDescent="0.25">
      <c r="A28" s="20"/>
      <c r="B28" s="21"/>
      <c r="C28" s="21"/>
      <c r="D28" s="21"/>
      <c r="E28" s="21"/>
      <c r="F28" s="22"/>
      <c r="G28" s="22"/>
      <c r="H28" s="23"/>
      <c r="I28" s="24"/>
      <c r="J28" s="25"/>
      <c r="K28" s="26"/>
      <c r="L28" s="26"/>
      <c r="M28" s="6"/>
      <c r="N28" s="52"/>
      <c r="O28" s="125"/>
      <c r="P28" s="125"/>
      <c r="Q28" s="125"/>
      <c r="R28" s="126"/>
      <c r="S28" s="126"/>
    </row>
    <row r="29" spans="1:19" ht="15" customHeight="1" outlineLevel="1" x14ac:dyDescent="0.25">
      <c r="A29" s="55" t="s">
        <v>87</v>
      </c>
      <c r="B29" s="56">
        <f>'protein crop data'!I4</f>
        <v>1.8950199999999999</v>
      </c>
      <c r="C29" s="56">
        <f>'protein crop data'!I20</f>
        <v>0.66574417800000008</v>
      </c>
      <c r="D29" s="56">
        <f>'protein crop data'!I28</f>
        <v>0.22171173800000002</v>
      </c>
      <c r="E29" s="56">
        <f>'protein crop data'!I12</f>
        <v>2.3390524400000001</v>
      </c>
      <c r="F29" s="56">
        <f>'protein crop data'!I36</f>
        <v>1.8688331602000003</v>
      </c>
      <c r="G29" s="56">
        <f>IF(B29&gt;E29,F29,F29*B29/E29)</f>
        <v>1.5140644795642992</v>
      </c>
      <c r="H29" s="63">
        <v>0.22500000000000001</v>
      </c>
      <c r="I29" s="58">
        <f>F29*H29</f>
        <v>0.42048746104500007</v>
      </c>
      <c r="J29" s="58">
        <f>G29*H29</f>
        <v>0.34066450790196734</v>
      </c>
      <c r="K29" s="26"/>
      <c r="L29" s="26"/>
      <c r="M29" s="6">
        <f>+IF(H29&lt;15%,1,IF(H29&lt;30%,2,IF(H29&lt;50%,3,4)))</f>
        <v>2</v>
      </c>
      <c r="N29" s="52"/>
      <c r="O29" s="125"/>
      <c r="P29" s="125"/>
      <c r="Q29" s="125"/>
      <c r="R29" s="126"/>
      <c r="S29" s="126"/>
    </row>
    <row r="30" spans="1:19" ht="15" customHeight="1" outlineLevel="1" x14ac:dyDescent="0.25">
      <c r="A30" s="55" t="s">
        <v>27</v>
      </c>
      <c r="B30" s="56">
        <f>'protein crop data'!I5</f>
        <v>0.99661</v>
      </c>
      <c r="C30" s="56">
        <f>'protein crop data'!I21</f>
        <v>7.8071112000000012E-2</v>
      </c>
      <c r="D30" s="56">
        <f>'protein crop data'!I29</f>
        <v>0.33144777999999997</v>
      </c>
      <c r="E30" s="56">
        <f>'protein crop data'!I13</f>
        <v>0.74323333199999997</v>
      </c>
      <c r="F30" s="56">
        <f>'protein crop data'!I37</f>
        <v>0.70928953392000005</v>
      </c>
      <c r="G30" s="56">
        <f>IF(B30&gt;E30,F30,F30*B30/E30)</f>
        <v>0.70928953392000005</v>
      </c>
      <c r="H30" s="63">
        <v>0.26</v>
      </c>
      <c r="I30" s="58">
        <f>F30*H30</f>
        <v>0.18441527881920003</v>
      </c>
      <c r="J30" s="58">
        <f>G30*H30</f>
        <v>0.18441527881920003</v>
      </c>
      <c r="K30" s="26"/>
      <c r="L30" s="26"/>
      <c r="M30" s="6">
        <f>+IF(H30&lt;15%,1,IF(H30&lt;30%,2,IF(H30&lt;50%,3,4)))</f>
        <v>2</v>
      </c>
      <c r="N30" s="52"/>
      <c r="O30" s="125"/>
      <c r="P30" s="125"/>
      <c r="Q30" s="125"/>
      <c r="R30" s="126"/>
      <c r="S30" s="126"/>
    </row>
    <row r="31" spans="1:19" ht="15" customHeight="1" outlineLevel="1" x14ac:dyDescent="0.25">
      <c r="A31" s="55" t="s">
        <v>28</v>
      </c>
      <c r="B31" s="56">
        <f>'protein crop data'!I6</f>
        <v>0.18598000000000001</v>
      </c>
      <c r="C31" s="56">
        <f>'protein crop data'!I22</f>
        <v>0.22201702600000001</v>
      </c>
      <c r="D31" s="56">
        <f>'protein crop data'!I30</f>
        <v>1.8152700000000001E-4</v>
      </c>
      <c r="E31" s="56">
        <f>'protein crop data'!I14</f>
        <v>0.40781549899999997</v>
      </c>
      <c r="F31" s="56">
        <f>'protein crop data'!I39</f>
        <v>0.40391705574000003</v>
      </c>
      <c r="G31" s="56">
        <f>IF(B31&gt;E31,F31,F31*B31/E31)</f>
        <v>0.18420215565795653</v>
      </c>
      <c r="H31" s="61">
        <v>0.35</v>
      </c>
      <c r="I31" s="58">
        <f>F31*H31</f>
        <v>0.14137096950899999</v>
      </c>
      <c r="J31" s="58">
        <f>G31*H31</f>
        <v>6.4470754480284775E-2</v>
      </c>
      <c r="K31" s="26"/>
      <c r="L31" s="26"/>
      <c r="M31" s="6">
        <f>+IF(H31&lt;15%,1,IF(H31&lt;30%,2,IF(H31&lt;50%,3,4)))</f>
        <v>3</v>
      </c>
      <c r="N31" s="52"/>
      <c r="O31" s="125"/>
      <c r="P31" s="125"/>
      <c r="Q31" s="125"/>
      <c r="R31" s="126"/>
      <c r="S31" s="126"/>
    </row>
    <row r="32" spans="1:19" ht="15" customHeight="1" outlineLevel="1" x14ac:dyDescent="0.25">
      <c r="A32" s="55" t="s">
        <v>29</v>
      </c>
      <c r="B32" s="56">
        <f>'protein crop data'!I9</f>
        <v>0.67835000000000012</v>
      </c>
      <c r="C32" s="56">
        <f>'protein crop data'!I25</f>
        <v>0.36562385299999994</v>
      </c>
      <c r="D32" s="56">
        <f>'protein crop data'!I33</f>
        <v>2.7579099000000003E-2</v>
      </c>
      <c r="E32" s="56">
        <f>'protein crop data'!I17</f>
        <v>1.016394754</v>
      </c>
      <c r="F32" s="56">
        <f>'protein crop data'!I41</f>
        <v>0.49941892982417546</v>
      </c>
      <c r="G32" s="56">
        <f>IF(B32&gt;E32,F32,F32*B32/E32)</f>
        <v>0.33331619404071566</v>
      </c>
      <c r="H32" s="63">
        <v>0.25</v>
      </c>
      <c r="I32" s="58">
        <f>F32*H32</f>
        <v>0.12485473245604387</v>
      </c>
      <c r="J32" s="58">
        <f>G32*H32</f>
        <v>8.3329048510178916E-2</v>
      </c>
      <c r="K32" s="26"/>
      <c r="L32" s="26"/>
      <c r="M32" s="6">
        <f>+IF(H32&lt;15%,1,IF(H32&lt;30%,2,IF(H32&lt;50%,3,4)))</f>
        <v>2</v>
      </c>
      <c r="N32" s="52"/>
      <c r="O32" s="125"/>
      <c r="P32" s="125"/>
      <c r="Q32" s="125"/>
      <c r="R32" s="126"/>
      <c r="S32" s="126"/>
    </row>
    <row r="33" spans="1:19" ht="12.75" customHeight="1" x14ac:dyDescent="0.25">
      <c r="A33" s="20"/>
      <c r="B33" s="21"/>
      <c r="C33" s="21"/>
      <c r="D33" s="21"/>
      <c r="E33" s="21"/>
      <c r="F33" s="22"/>
      <c r="G33" s="22"/>
      <c r="H33" s="23"/>
      <c r="I33" s="24"/>
      <c r="J33" s="25"/>
      <c r="K33" s="26"/>
      <c r="L33" s="26"/>
      <c r="M33" s="6"/>
      <c r="N33" s="52"/>
      <c r="O33" s="125"/>
      <c r="P33" s="125"/>
      <c r="Q33" s="125"/>
      <c r="R33" s="126"/>
      <c r="S33" s="126"/>
    </row>
    <row r="34" spans="1:19" ht="36" customHeight="1" x14ac:dyDescent="0.25">
      <c r="A34" s="27" t="s">
        <v>30</v>
      </c>
      <c r="B34" s="28"/>
      <c r="C34" s="28"/>
      <c r="D34" s="28"/>
      <c r="E34" s="28"/>
      <c r="F34" s="29">
        <f>+F36+F63</f>
        <v>81.554810647901789</v>
      </c>
      <c r="G34" s="29">
        <f>+G36+G63</f>
        <v>44.351791125105095</v>
      </c>
      <c r="H34" s="30"/>
      <c r="I34" s="30">
        <f>+I36+I63</f>
        <v>24.325107135899646</v>
      </c>
      <c r="J34" s="30">
        <f>+J36+J63</f>
        <v>9.4402020507470574</v>
      </c>
      <c r="K34" s="31">
        <f>IF(I34=0,0,J34/I34)</f>
        <v>0.3880847059791549</v>
      </c>
      <c r="L34" s="31">
        <f>+I34/$I$89</f>
        <v>0.34520066110713948</v>
      </c>
      <c r="M34" s="6"/>
      <c r="N34" s="52"/>
      <c r="O34" s="125"/>
      <c r="P34" s="125"/>
      <c r="Q34" s="125"/>
      <c r="R34" s="126"/>
      <c r="S34" s="126"/>
    </row>
    <row r="35" spans="1:19" ht="12.75" customHeight="1" x14ac:dyDescent="0.25">
      <c r="A35" s="20"/>
      <c r="B35" s="21"/>
      <c r="C35" s="21"/>
      <c r="D35" s="21"/>
      <c r="E35" s="21"/>
      <c r="F35" s="22"/>
      <c r="G35" s="22"/>
      <c r="H35" s="23"/>
      <c r="I35" s="24"/>
      <c r="J35" s="25"/>
      <c r="K35" s="26"/>
      <c r="L35" s="26"/>
      <c r="M35" s="6"/>
      <c r="N35" s="52"/>
      <c r="O35" s="125"/>
      <c r="P35" s="125"/>
      <c r="Q35" s="125"/>
      <c r="R35" s="126"/>
      <c r="S35" s="126"/>
    </row>
    <row r="36" spans="1:19" ht="18.75" customHeight="1" x14ac:dyDescent="0.25">
      <c r="A36" s="48" t="s">
        <v>31</v>
      </c>
      <c r="B36" s="49">
        <f t="shared" ref="B36:E36" si="7">+B38+B45+B51+B57</f>
        <v>29.021983900324948</v>
      </c>
      <c r="C36" s="49">
        <f t="shared" si="7"/>
        <v>22.492891240000002</v>
      </c>
      <c r="D36" s="49">
        <f t="shared" si="7"/>
        <v>1.8580792910000001</v>
      </c>
      <c r="E36" s="49">
        <f t="shared" si="7"/>
        <v>49.656795849324951</v>
      </c>
      <c r="F36" s="49">
        <f>+F38+F45+F51+F57</f>
        <v>49.45023167710125</v>
      </c>
      <c r="G36" s="49">
        <f>+G38+G45+G51+G57</f>
        <v>14.584868644304562</v>
      </c>
      <c r="H36" s="50"/>
      <c r="I36" s="50">
        <f>+I38+I45+I51+I57</f>
        <v>19.604191210270077</v>
      </c>
      <c r="J36" s="50">
        <f>+J38+J45+J51+J57</f>
        <v>5.0625558396024859</v>
      </c>
      <c r="K36" s="51">
        <f>IF(I36=0,0,J36/I36)</f>
        <v>0.25823844428483012</v>
      </c>
      <c r="L36" s="51">
        <f>+I36/$I$89</f>
        <v>0.27820554822011545</v>
      </c>
      <c r="M36" s="6"/>
      <c r="N36" s="52"/>
      <c r="O36" s="125"/>
      <c r="P36" s="125"/>
      <c r="Q36" s="125"/>
      <c r="R36" s="126"/>
      <c r="S36" s="126"/>
    </row>
    <row r="37" spans="1:19" ht="6.75" customHeight="1" x14ac:dyDescent="0.25">
      <c r="A37" s="20"/>
      <c r="B37" s="21"/>
      <c r="C37" s="21"/>
      <c r="D37" s="21"/>
      <c r="E37" s="21"/>
      <c r="F37" s="22"/>
      <c r="G37" s="22"/>
      <c r="H37" s="23"/>
      <c r="I37" s="24"/>
      <c r="J37" s="25"/>
      <c r="K37" s="26"/>
      <c r="L37" s="26"/>
      <c r="M37" s="6"/>
      <c r="N37" s="52"/>
      <c r="O37" s="125"/>
      <c r="P37" s="125"/>
      <c r="Q37" s="125"/>
      <c r="R37" s="126"/>
      <c r="S37" s="126"/>
    </row>
    <row r="38" spans="1:19" ht="15" customHeight="1" outlineLevel="1" x14ac:dyDescent="0.25">
      <c r="A38" s="48" t="s">
        <v>88</v>
      </c>
      <c r="B38" s="49">
        <f t="shared" ref="B38:E38" si="8">B40+B41+B42+B43</f>
        <v>11.318618970184859</v>
      </c>
      <c r="C38" s="49">
        <f t="shared" si="8"/>
        <v>16.531424234000003</v>
      </c>
      <c r="D38" s="49">
        <f t="shared" si="8"/>
        <v>0.69041035900000003</v>
      </c>
      <c r="E38" s="49">
        <f t="shared" si="8"/>
        <v>27.159632845184863</v>
      </c>
      <c r="F38" s="49">
        <f>F40+F41+F42+F43</f>
        <v>26.953068672961162</v>
      </c>
      <c r="G38" s="49">
        <f>G40+G41+G42+G43</f>
        <v>1.0993932694052002</v>
      </c>
      <c r="H38" s="50"/>
      <c r="I38" s="50">
        <f>SUM(I40:I43)</f>
        <v>12.287161414462201</v>
      </c>
      <c r="J38" s="50">
        <f>SUM(J40:J43)</f>
        <v>0.47273910584423606</v>
      </c>
      <c r="K38" s="51">
        <f>IF(I38=0,0,J38/I38)</f>
        <v>3.8474232566670277E-2</v>
      </c>
      <c r="L38" s="51">
        <f>+I38/$I$89</f>
        <v>0.1743686562080014</v>
      </c>
      <c r="M38" s="6"/>
      <c r="N38" s="52"/>
      <c r="O38" s="125"/>
      <c r="P38" s="125"/>
      <c r="Q38" s="125"/>
      <c r="R38" s="126"/>
      <c r="S38" s="126"/>
    </row>
    <row r="39" spans="1:19" ht="15" customHeight="1" outlineLevel="1" x14ac:dyDescent="0.25">
      <c r="A39" s="20"/>
      <c r="B39" s="21"/>
      <c r="C39" s="21"/>
      <c r="D39" s="21"/>
      <c r="E39" s="21"/>
      <c r="F39" s="22"/>
      <c r="G39" s="22"/>
      <c r="H39" s="23"/>
      <c r="I39" s="24"/>
      <c r="J39" s="25"/>
      <c r="K39" s="26"/>
      <c r="L39" s="26"/>
      <c r="M39" s="6"/>
      <c r="N39" s="52"/>
      <c r="O39" s="125"/>
      <c r="P39" s="125"/>
      <c r="Q39" s="125"/>
      <c r="R39" s="126"/>
      <c r="S39" s="126"/>
    </row>
    <row r="40" spans="1:19" ht="15" customHeight="1" outlineLevel="1" x14ac:dyDescent="0.25">
      <c r="A40" s="55" t="s">
        <v>33</v>
      </c>
      <c r="B40" s="56">
        <f>(MIN((B23-D23)*'oilseed data'!X40,B23-D23-G23)*0.79)</f>
        <v>1.1218298667400002</v>
      </c>
      <c r="C40" s="56"/>
      <c r="D40" s="56"/>
      <c r="E40" s="56">
        <f>B40-D40</f>
        <v>1.1218298667400002</v>
      </c>
      <c r="F40" s="56">
        <f>(B40-D40)*0.98</f>
        <v>1.0993932694052002</v>
      </c>
      <c r="G40" s="56">
        <f>F40</f>
        <v>1.0993932694052002</v>
      </c>
      <c r="H40" s="61">
        <v>0.43</v>
      </c>
      <c r="I40" s="58">
        <f>F40*H40</f>
        <v>0.47273910584423606</v>
      </c>
      <c r="J40" s="58">
        <f>G40*H40</f>
        <v>0.47273910584423606</v>
      </c>
      <c r="K40" s="26"/>
      <c r="L40" s="26"/>
      <c r="M40" s="6">
        <f>+IF(H40&lt;15%,1,IF(H40&lt;30%,2,IF(H40&lt;50%,3,4)))</f>
        <v>3</v>
      </c>
      <c r="N40" s="52"/>
      <c r="O40" s="125"/>
      <c r="P40" s="125"/>
      <c r="Q40" s="125"/>
      <c r="R40" s="126"/>
      <c r="S40" s="128"/>
    </row>
    <row r="41" spans="1:19" ht="15" customHeight="1" outlineLevel="1" x14ac:dyDescent="0.25">
      <c r="A41" s="55" t="s">
        <v>34</v>
      </c>
      <c r="B41" s="56">
        <f>(MIN(C23*'oilseed data'!X40,C23-(F23-G23))*0.79-B43)</f>
        <v>9.8967891034448581</v>
      </c>
      <c r="C41" s="56"/>
      <c r="D41" s="56">
        <f>+'oilseed data'!X35</f>
        <v>0.69041035900000003</v>
      </c>
      <c r="E41" s="56">
        <f>B41-D41</f>
        <v>9.2063787444448586</v>
      </c>
      <c r="F41" s="56">
        <f>(B41-D41)*0.98</f>
        <v>9.0222511695559611</v>
      </c>
      <c r="G41" s="56">
        <v>0</v>
      </c>
      <c r="H41" s="61">
        <v>0.45500000000000002</v>
      </c>
      <c r="I41" s="58">
        <f>F41*H41</f>
        <v>4.1051242821479628</v>
      </c>
      <c r="J41" s="58">
        <f>G41*H41</f>
        <v>0</v>
      </c>
      <c r="K41" s="26"/>
      <c r="L41" s="26"/>
      <c r="M41" s="6">
        <f>+IF(H41&lt;15%,1,IF(H41&lt;30%,2,IF(H41&lt;50%,3,4)))</f>
        <v>3</v>
      </c>
      <c r="N41" s="52"/>
      <c r="O41" s="125"/>
      <c r="P41" s="125"/>
      <c r="Q41" s="125"/>
      <c r="R41" s="126"/>
      <c r="S41" s="128"/>
    </row>
    <row r="42" spans="1:19" ht="15" customHeight="1" outlineLevel="1" x14ac:dyDescent="0.25">
      <c r="A42" s="55" t="s">
        <v>35</v>
      </c>
      <c r="B42" s="56"/>
      <c r="C42" s="56">
        <f>+'oilseed data'!X31</f>
        <v>16.531424234000003</v>
      </c>
      <c r="D42" s="56"/>
      <c r="E42" s="56">
        <f>C42</f>
        <v>16.531424234000003</v>
      </c>
      <c r="F42" s="56">
        <f>(C42-D42)</f>
        <v>16.531424234000003</v>
      </c>
      <c r="G42" s="56">
        <v>0</v>
      </c>
      <c r="H42" s="61">
        <v>0.45500000000000002</v>
      </c>
      <c r="I42" s="58">
        <f>F42*H42</f>
        <v>7.5217980264700017</v>
      </c>
      <c r="J42" s="58">
        <f>G42*H42</f>
        <v>0</v>
      </c>
      <c r="K42" s="26"/>
      <c r="L42" s="26"/>
      <c r="M42" s="6">
        <f>+IF(H42&lt;15%,1,IF(H42&lt;30%,2,IF(H42&lt;50%,3,4)))</f>
        <v>3</v>
      </c>
      <c r="N42" s="52"/>
      <c r="O42" s="125"/>
      <c r="P42" s="125"/>
      <c r="Q42" s="125"/>
      <c r="R42" s="126"/>
      <c r="S42" s="128"/>
    </row>
    <row r="43" spans="1:19" ht="15" customHeight="1" outlineLevel="1"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52"/>
      <c r="O43" s="125"/>
      <c r="P43" s="125"/>
      <c r="Q43" s="125"/>
      <c r="R43" s="126"/>
      <c r="S43" s="128"/>
    </row>
    <row r="44" spans="1:19" ht="12.75" customHeight="1" outlineLevel="1" x14ac:dyDescent="0.25">
      <c r="A44" s="20"/>
      <c r="B44" s="21"/>
      <c r="C44" s="21"/>
      <c r="D44" s="21"/>
      <c r="E44" s="21"/>
      <c r="F44" s="22"/>
      <c r="G44" s="22"/>
      <c r="H44" s="23"/>
      <c r="I44" s="24"/>
      <c r="J44" s="25"/>
      <c r="K44" s="26"/>
      <c r="L44" s="26"/>
      <c r="M44" s="6"/>
      <c r="N44" s="52"/>
      <c r="O44" s="125"/>
      <c r="P44" s="125"/>
      <c r="Q44" s="125"/>
      <c r="R44" s="126"/>
      <c r="S44" s="126"/>
    </row>
    <row r="45" spans="1:19" ht="15" customHeight="1" outlineLevel="1" x14ac:dyDescent="0.25">
      <c r="A45" s="48" t="s">
        <v>90</v>
      </c>
      <c r="B45" s="49">
        <f t="shared" ref="B45:E45" si="9">B47+B48+B49</f>
        <v>12.265247063085186</v>
      </c>
      <c r="C45" s="49">
        <f t="shared" si="9"/>
        <v>0.57121927599999989</v>
      </c>
      <c r="D45" s="49">
        <f t="shared" si="9"/>
        <v>0.505427705</v>
      </c>
      <c r="E45" s="49">
        <f t="shared" si="9"/>
        <v>12.331038634085186</v>
      </c>
      <c r="F45" s="49">
        <f>F47+F48+F49</f>
        <v>12.331038634085186</v>
      </c>
      <c r="G45" s="49">
        <f>G47+G48+G49</f>
        <v>9.3507553368506642</v>
      </c>
      <c r="H45" s="50"/>
      <c r="I45" s="50">
        <f>SUM(I47:I49)</f>
        <v>4.0692427492481107</v>
      </c>
      <c r="J45" s="50">
        <f>SUM(J47:J49)</f>
        <v>3.0857492611607191</v>
      </c>
      <c r="K45" s="51">
        <f>IF(I45=0,0,J45/I45)</f>
        <v>0.75831044037146333</v>
      </c>
      <c r="L45" s="51">
        <f>+I45/$I$89</f>
        <v>5.7747136709329426E-2</v>
      </c>
      <c r="M45" s="6"/>
      <c r="N45" s="52"/>
      <c r="O45" s="125"/>
      <c r="P45" s="125"/>
      <c r="Q45" s="125"/>
      <c r="R45" s="126"/>
      <c r="S45" s="126"/>
    </row>
    <row r="46" spans="1:19" ht="15" customHeight="1" outlineLevel="1" x14ac:dyDescent="0.25">
      <c r="A46" s="20"/>
      <c r="B46" s="21"/>
      <c r="C46" s="21"/>
      <c r="D46" s="21"/>
      <c r="E46" s="21"/>
      <c r="F46" s="22"/>
      <c r="G46" s="22"/>
      <c r="H46" s="23"/>
      <c r="I46" s="24"/>
      <c r="J46" s="25"/>
      <c r="K46" s="26"/>
      <c r="L46" s="26"/>
      <c r="M46" s="6"/>
      <c r="N46" s="52"/>
      <c r="O46" s="125"/>
      <c r="P46" s="125"/>
      <c r="Q46" s="125"/>
      <c r="R46" s="126"/>
      <c r="S46" s="126"/>
    </row>
    <row r="47" spans="1:19" ht="15" customHeight="1" outlineLevel="1" x14ac:dyDescent="0.25">
      <c r="A47" s="55" t="s">
        <v>38</v>
      </c>
      <c r="B47" s="56">
        <f>(MIN((B24-D24)*'oilseed data'!X41,B24-D24-G24)*0.57)</f>
        <v>9.8561830418506648</v>
      </c>
      <c r="C47" s="56"/>
      <c r="D47" s="56">
        <f>+'oilseed data'!X36</f>
        <v>0.505427705</v>
      </c>
      <c r="E47" s="56">
        <f>B47-D47</f>
        <v>9.3507553368506642</v>
      </c>
      <c r="F47" s="56">
        <f>(B47-D47)</f>
        <v>9.3507553368506642</v>
      </c>
      <c r="G47" s="56">
        <f>F47</f>
        <v>9.3507553368506642</v>
      </c>
      <c r="H47" s="61">
        <v>0.33</v>
      </c>
      <c r="I47" s="58">
        <f>F47*H47</f>
        <v>3.0857492611607191</v>
      </c>
      <c r="J47" s="58">
        <f>G47*H47</f>
        <v>3.0857492611607191</v>
      </c>
      <c r="K47" s="26"/>
      <c r="L47" s="26"/>
      <c r="M47" s="6">
        <f>+IF(H47&lt;15%,1,IF(H47&lt;30%,2,IF(H47&lt;50%,3,4)))</f>
        <v>3</v>
      </c>
      <c r="N47" s="52"/>
      <c r="O47" s="125"/>
      <c r="P47" s="125"/>
      <c r="Q47" s="125"/>
      <c r="R47" s="126"/>
      <c r="S47" s="128"/>
    </row>
    <row r="48" spans="1:19" ht="15" customHeight="1" outlineLevel="1" x14ac:dyDescent="0.25">
      <c r="A48" s="55" t="s">
        <v>39</v>
      </c>
      <c r="B48" s="56">
        <f>C24*'oilseed data'!X41*0.57</f>
        <v>2.4090640212345202</v>
      </c>
      <c r="C48" s="56"/>
      <c r="D48" s="56"/>
      <c r="E48" s="56">
        <f>B48-D48</f>
        <v>2.4090640212345202</v>
      </c>
      <c r="F48" s="56">
        <f>(B48-D48)</f>
        <v>2.4090640212345202</v>
      </c>
      <c r="G48" s="56">
        <v>0</v>
      </c>
      <c r="H48" s="61">
        <v>0.33</v>
      </c>
      <c r="I48" s="58">
        <f>F48*H48</f>
        <v>0.79499112700739172</v>
      </c>
      <c r="J48" s="58">
        <f>G48*H48</f>
        <v>0</v>
      </c>
      <c r="K48" s="26"/>
      <c r="L48" s="26"/>
      <c r="M48" s="6">
        <f>+IF(H48&lt;15%,1,IF(H48&lt;30%,2,IF(H48&lt;50%,3,4)))</f>
        <v>3</v>
      </c>
      <c r="N48" s="52"/>
      <c r="O48" s="125"/>
      <c r="P48" s="125"/>
      <c r="Q48" s="125"/>
      <c r="R48" s="126"/>
      <c r="S48" s="128"/>
    </row>
    <row r="49" spans="1:26" ht="15" customHeight="1" outlineLevel="1" x14ac:dyDescent="0.25">
      <c r="A49" s="55" t="s">
        <v>40</v>
      </c>
      <c r="B49" s="56"/>
      <c r="C49" s="56">
        <f>+'oilseed data'!X32</f>
        <v>0.57121927599999989</v>
      </c>
      <c r="D49" s="56"/>
      <c r="E49" s="56">
        <f>C49</f>
        <v>0.57121927599999989</v>
      </c>
      <c r="F49" s="56">
        <f>IF((C49-D49)&lt;0,0,C49-D49)</f>
        <v>0.57121927599999989</v>
      </c>
      <c r="G49" s="56">
        <v>0</v>
      </c>
      <c r="H49" s="61">
        <v>0.33</v>
      </c>
      <c r="I49" s="58">
        <f>F49*H49</f>
        <v>0.18850236107999996</v>
      </c>
      <c r="J49" s="58">
        <f>G49*H49</f>
        <v>0</v>
      </c>
      <c r="K49" s="26"/>
      <c r="L49" s="26"/>
      <c r="M49" s="6">
        <f>+IF(H49&lt;15%,1,IF(H49&lt;30%,2,IF(H49&lt;50%,3,4)))</f>
        <v>3</v>
      </c>
      <c r="N49" s="52"/>
      <c r="O49" s="125"/>
      <c r="P49" s="125"/>
      <c r="Q49" s="125"/>
      <c r="R49" s="127"/>
      <c r="S49" s="128"/>
      <c r="T49" s="52"/>
      <c r="U49" s="52"/>
      <c r="V49" s="52"/>
      <c r="W49" s="52"/>
      <c r="X49" s="52"/>
      <c r="Y49" s="52"/>
      <c r="Z49" s="52"/>
    </row>
    <row r="50" spans="1:26" ht="12.75" customHeight="1" outlineLevel="1" x14ac:dyDescent="0.25">
      <c r="A50" s="20"/>
      <c r="B50" s="21"/>
      <c r="C50" s="21"/>
      <c r="D50" s="21"/>
      <c r="E50" s="21"/>
      <c r="F50" s="22"/>
      <c r="G50" s="22"/>
      <c r="H50" s="23"/>
      <c r="I50" s="24"/>
      <c r="J50" s="25"/>
      <c r="K50" s="26"/>
      <c r="L50" s="26"/>
      <c r="M50" s="6"/>
      <c r="N50" s="52"/>
      <c r="O50" s="125"/>
      <c r="P50" s="125"/>
      <c r="Q50" s="125"/>
      <c r="R50" s="127"/>
      <c r="S50" s="127"/>
      <c r="T50" s="52"/>
      <c r="U50" s="52"/>
      <c r="V50" s="52"/>
      <c r="W50" s="52"/>
      <c r="X50" s="52"/>
      <c r="Y50" s="52"/>
      <c r="Z50" s="52"/>
    </row>
    <row r="51" spans="1:26" ht="15" customHeight="1" outlineLevel="1" x14ac:dyDescent="0.25">
      <c r="A51" s="48" t="s">
        <v>91</v>
      </c>
      <c r="B51" s="49">
        <f t="shared" ref="B51:E51" si="10">B53+B54+B55</f>
        <v>4.8011178670549022</v>
      </c>
      <c r="C51" s="49">
        <f t="shared" si="10"/>
        <v>3.2434701819999998</v>
      </c>
      <c r="D51" s="49">
        <f t="shared" si="10"/>
        <v>0.51410332300000006</v>
      </c>
      <c r="E51" s="49">
        <f t="shared" si="10"/>
        <v>7.5304847260549028</v>
      </c>
      <c r="F51" s="49">
        <f>F53+F54+F55</f>
        <v>7.5304847260549028</v>
      </c>
      <c r="G51" s="49">
        <f>G53+G54+G55</f>
        <v>4.0304437360486975</v>
      </c>
      <c r="H51" s="50"/>
      <c r="I51" s="50">
        <f>SUM(I53:I55)</f>
        <v>2.710974501379765</v>
      </c>
      <c r="J51" s="50">
        <f>SUM(J53:J55)</f>
        <v>1.4509597449775311</v>
      </c>
      <c r="K51" s="51">
        <f>IF(I51=0,0,J51/I51)</f>
        <v>0.53521703883199834</v>
      </c>
      <c r="L51" s="51">
        <f>+I51/$I$89</f>
        <v>3.8471780818583504E-2</v>
      </c>
      <c r="M51" s="6"/>
      <c r="N51" s="52"/>
      <c r="O51" s="125"/>
      <c r="P51" s="125"/>
      <c r="Q51" s="125"/>
      <c r="R51" s="127"/>
      <c r="S51" s="127"/>
      <c r="T51" s="52"/>
      <c r="U51" s="52"/>
      <c r="V51" s="52"/>
      <c r="W51" s="52"/>
      <c r="X51" s="52"/>
      <c r="Y51" s="52"/>
      <c r="Z51" s="52"/>
    </row>
    <row r="52" spans="1:26" ht="15" customHeight="1" outlineLevel="1" x14ac:dyDescent="0.25">
      <c r="A52" s="20"/>
      <c r="B52" s="21"/>
      <c r="C52" s="21"/>
      <c r="D52" s="21"/>
      <c r="E52" s="21"/>
      <c r="F52" s="22"/>
      <c r="G52" s="22"/>
      <c r="H52" s="23"/>
      <c r="I52" s="24"/>
      <c r="J52" s="25"/>
      <c r="K52" s="26"/>
      <c r="L52" s="26"/>
      <c r="M52" s="6"/>
      <c r="N52" s="52"/>
      <c r="O52" s="125"/>
      <c r="P52" s="125"/>
      <c r="Q52" s="125"/>
      <c r="R52" s="127"/>
      <c r="S52" s="127"/>
      <c r="T52" s="52"/>
      <c r="U52" s="52"/>
      <c r="V52" s="52"/>
      <c r="W52" s="52"/>
      <c r="X52" s="52"/>
      <c r="Y52" s="52"/>
      <c r="Z52" s="52"/>
    </row>
    <row r="53" spans="1:26" ht="15" customHeight="1" outlineLevel="1" x14ac:dyDescent="0.25">
      <c r="A53" s="55" t="s">
        <v>42</v>
      </c>
      <c r="B53" s="56">
        <f>MIN((B25-D25)*'oilseed data'!X42,B25-D25-F25)*55%</f>
        <v>4.5445470590486972</v>
      </c>
      <c r="C53" s="56"/>
      <c r="D53" s="56">
        <f>+'oilseed data'!X37</f>
        <v>0.51410332300000006</v>
      </c>
      <c r="E53" s="56">
        <f>B53-D53</f>
        <v>4.0304437360486975</v>
      </c>
      <c r="F53" s="56">
        <f>(B53-D53)</f>
        <v>4.0304437360486975</v>
      </c>
      <c r="G53" s="56">
        <f>F53</f>
        <v>4.0304437360486975</v>
      </c>
      <c r="H53" s="61">
        <v>0.36</v>
      </c>
      <c r="I53" s="58">
        <f>F53*H53</f>
        <v>1.4509597449775311</v>
      </c>
      <c r="J53" s="58">
        <f>G53*H53</f>
        <v>1.4509597449775311</v>
      </c>
      <c r="K53" s="26"/>
      <c r="L53" s="26"/>
      <c r="M53" s="6">
        <f>+IF(H53&lt;15%,1,IF(H53&lt;30%,2,IF(H53&lt;50%,3,4)))</f>
        <v>3</v>
      </c>
      <c r="N53" s="52"/>
      <c r="O53" s="125"/>
      <c r="P53" s="125"/>
      <c r="Q53" s="125"/>
      <c r="R53" s="127"/>
      <c r="S53" s="128"/>
      <c r="T53" s="52"/>
      <c r="U53" s="52"/>
      <c r="V53" s="52"/>
      <c r="W53" s="52"/>
      <c r="X53" s="52"/>
      <c r="Y53" s="52"/>
      <c r="Z53" s="52"/>
    </row>
    <row r="54" spans="1:26" ht="15" customHeight="1" outlineLevel="1" x14ac:dyDescent="0.25">
      <c r="A54" s="55" t="s">
        <v>43</v>
      </c>
      <c r="B54" s="56">
        <f>C25*'oilseed data'!X42*55%</f>
        <v>0.2565708080062053</v>
      </c>
      <c r="C54" s="56"/>
      <c r="D54" s="56"/>
      <c r="E54" s="56">
        <f>B54-D54</f>
        <v>0.2565708080062053</v>
      </c>
      <c r="F54" s="56">
        <f>(B54-D54)</f>
        <v>0.2565708080062053</v>
      </c>
      <c r="G54" s="56">
        <v>0</v>
      </c>
      <c r="H54" s="61">
        <v>0.36</v>
      </c>
      <c r="I54" s="58">
        <f>F54*H54</f>
        <v>9.2365490882233905E-2</v>
      </c>
      <c r="J54" s="58">
        <f>G54*H54</f>
        <v>0</v>
      </c>
      <c r="K54" s="26"/>
      <c r="L54" s="26"/>
      <c r="M54" s="6">
        <f>+IF(H54&lt;15%,1,IF(H54&lt;30%,2,IF(H54&lt;50%,3,4)))</f>
        <v>3</v>
      </c>
      <c r="N54" s="52"/>
      <c r="O54" s="125"/>
      <c r="P54" s="125"/>
      <c r="Q54" s="125"/>
      <c r="R54" s="127"/>
      <c r="S54" s="128"/>
      <c r="T54" s="52"/>
      <c r="U54" s="52"/>
      <c r="V54" s="52"/>
      <c r="W54" s="52"/>
      <c r="X54" s="52"/>
      <c r="Y54" s="52"/>
      <c r="Z54" s="52"/>
    </row>
    <row r="55" spans="1:26" ht="15" customHeight="1" outlineLevel="1" x14ac:dyDescent="0.25">
      <c r="A55" s="55" t="s">
        <v>44</v>
      </c>
      <c r="B55" s="56"/>
      <c r="C55" s="56">
        <f>+'oilseed data'!X33</f>
        <v>3.2434701819999998</v>
      </c>
      <c r="D55" s="56"/>
      <c r="E55" s="56">
        <f>C55</f>
        <v>3.2434701819999998</v>
      </c>
      <c r="F55" s="56">
        <f>C55-D55</f>
        <v>3.2434701819999998</v>
      </c>
      <c r="G55" s="56">
        <v>0</v>
      </c>
      <c r="H55" s="61">
        <v>0.36</v>
      </c>
      <c r="I55" s="58">
        <f>F55*H55</f>
        <v>1.1676492655199999</v>
      </c>
      <c r="J55" s="58">
        <f>G55*H55</f>
        <v>0</v>
      </c>
      <c r="K55" s="26"/>
      <c r="L55" s="26"/>
      <c r="M55" s="6">
        <f>+IF(H55&lt;15%,1,IF(H55&lt;30%,2,IF(H55&lt;50%,3,4)))</f>
        <v>3</v>
      </c>
      <c r="N55" s="52"/>
      <c r="O55" s="125"/>
      <c r="P55" s="125"/>
      <c r="Q55" s="125"/>
      <c r="R55" s="127"/>
      <c r="S55" s="128"/>
      <c r="T55" s="52"/>
      <c r="U55" s="52"/>
      <c r="V55" s="52"/>
      <c r="W55" s="52"/>
      <c r="X55" s="52"/>
      <c r="Y55" s="52"/>
      <c r="Z55" s="52"/>
    </row>
    <row r="56" spans="1:26" ht="12.75" customHeight="1" outlineLevel="1" x14ac:dyDescent="0.25">
      <c r="A56" s="20"/>
      <c r="B56" s="21"/>
      <c r="C56" s="21"/>
      <c r="D56" s="21"/>
      <c r="E56" s="21"/>
      <c r="F56" s="22"/>
      <c r="G56" s="22"/>
      <c r="H56" s="23"/>
      <c r="I56" s="24"/>
      <c r="J56" s="25"/>
      <c r="K56" s="26"/>
      <c r="L56" s="26"/>
      <c r="M56" s="6"/>
      <c r="N56" s="52"/>
      <c r="O56" s="125"/>
      <c r="P56" s="125"/>
      <c r="Q56" s="125"/>
      <c r="R56" s="127"/>
      <c r="S56" s="128"/>
      <c r="T56" s="52"/>
      <c r="U56" s="52"/>
      <c r="V56" s="52"/>
      <c r="W56" s="52"/>
      <c r="X56" s="52"/>
      <c r="Y56" s="52"/>
      <c r="Z56" s="52"/>
    </row>
    <row r="57" spans="1:26" ht="15" customHeight="1" outlineLevel="1" x14ac:dyDescent="0.25">
      <c r="A57" s="48" t="s">
        <v>92</v>
      </c>
      <c r="B57" s="49">
        <f t="shared" ref="B57:E57" si="11">B59+B60+B61</f>
        <v>0.63700000000000001</v>
      </c>
      <c r="C57" s="49">
        <f t="shared" si="11"/>
        <v>2.1467775480000002</v>
      </c>
      <c r="D57" s="49">
        <f t="shared" si="11"/>
        <v>0.14813790399999999</v>
      </c>
      <c r="E57" s="49">
        <f t="shared" si="11"/>
        <v>2.6356396439999994</v>
      </c>
      <c r="F57" s="49">
        <f>F59+F60+F61</f>
        <v>2.6356396439999994</v>
      </c>
      <c r="G57" s="49">
        <f>G59+G60+G61</f>
        <v>0.10427630200000002</v>
      </c>
      <c r="H57" s="50"/>
      <c r="I57" s="50">
        <f>SUM(I59:I61)</f>
        <v>0.53681254517999999</v>
      </c>
      <c r="J57" s="50">
        <f>SUM(J59:J61)</f>
        <v>5.3107727620000003E-2</v>
      </c>
      <c r="K57" s="51">
        <f>IF(I57=0,0,J57/I57)</f>
        <v>9.8931606753326365E-2</v>
      </c>
      <c r="L57" s="51">
        <f>+I57/$I$89</f>
        <v>7.6179744842011241E-3</v>
      </c>
      <c r="M57" s="6"/>
      <c r="N57" s="52"/>
      <c r="O57" s="125"/>
      <c r="P57" s="125"/>
      <c r="Q57" s="125"/>
      <c r="R57" s="127"/>
      <c r="S57" s="128"/>
      <c r="T57" s="52"/>
      <c r="U57" s="52"/>
      <c r="V57" s="52"/>
      <c r="W57" s="52"/>
      <c r="X57" s="52"/>
      <c r="Y57" s="52"/>
      <c r="Z57" s="52"/>
    </row>
    <row r="58" spans="1:26" ht="15" customHeight="1" outlineLevel="1" x14ac:dyDescent="0.25">
      <c r="A58" s="20"/>
      <c r="B58" s="21"/>
      <c r="C58" s="21"/>
      <c r="D58" s="21"/>
      <c r="E58" s="21"/>
      <c r="F58" s="22"/>
      <c r="G58" s="22"/>
      <c r="H58" s="23"/>
      <c r="I58" s="24"/>
      <c r="J58" s="25"/>
      <c r="K58" s="26"/>
      <c r="L58" s="26"/>
      <c r="M58" s="6"/>
      <c r="N58" s="52"/>
      <c r="O58" s="125"/>
      <c r="P58" s="125"/>
      <c r="Q58" s="125"/>
      <c r="R58" s="127"/>
      <c r="S58" s="128"/>
      <c r="T58" s="52"/>
      <c r="U58" s="52"/>
      <c r="V58" s="52"/>
      <c r="W58" s="52"/>
      <c r="X58" s="52"/>
      <c r="Y58" s="52"/>
      <c r="Z58" s="52"/>
    </row>
    <row r="59" spans="1:26" ht="15" customHeight="1" outlineLevel="4" x14ac:dyDescent="0.25">
      <c r="A59" s="55" t="s">
        <v>46</v>
      </c>
      <c r="B59" s="56">
        <v>0</v>
      </c>
      <c r="C59" s="56">
        <v>2.0942151039999999</v>
      </c>
      <c r="D59" s="56">
        <v>6.9169027999999994E-2</v>
      </c>
      <c r="E59" s="56">
        <f>B59+C59-D59</f>
        <v>2.0250460759999998</v>
      </c>
      <c r="F59" s="56">
        <f>E59</f>
        <v>2.0250460759999998</v>
      </c>
      <c r="G59" s="56">
        <f>IF(B59&gt;E59,F59,F59*(B59-D59)/E59)</f>
        <v>-6.9169027999999994E-2</v>
      </c>
      <c r="H59" s="63">
        <v>0.16</v>
      </c>
      <c r="I59" s="58">
        <f>F59*H59</f>
        <v>0.32400737215999997</v>
      </c>
      <c r="J59" s="58">
        <f>G59*H59</f>
        <v>-1.106704448E-2</v>
      </c>
      <c r="K59" s="26"/>
      <c r="L59" s="26"/>
      <c r="M59" s="6">
        <f>+IF(H59&lt;15%,1,IF(H59&lt;30%,2,IF(H59&lt;50%,3,4)))</f>
        <v>2</v>
      </c>
      <c r="N59" s="52"/>
      <c r="O59" s="125"/>
      <c r="P59" s="125"/>
      <c r="Q59" s="125"/>
      <c r="R59" s="127"/>
      <c r="S59" s="128"/>
      <c r="T59" s="52"/>
      <c r="U59" s="52"/>
      <c r="V59" s="52"/>
      <c r="W59" s="52"/>
      <c r="X59" s="52"/>
      <c r="Y59" s="52"/>
      <c r="Z59" s="52"/>
    </row>
    <row r="60" spans="1:26" ht="15" customHeight="1" outlineLevel="4" x14ac:dyDescent="0.25">
      <c r="A60" s="55" t="s">
        <v>47</v>
      </c>
      <c r="B60" s="56">
        <v>0.41699999999999998</v>
      </c>
      <c r="C60" s="56">
        <v>2.6806570000000002E-2</v>
      </c>
      <c r="D60" s="56">
        <v>6.6583320000000012E-3</v>
      </c>
      <c r="E60" s="56">
        <f>B60+C60-D60</f>
        <v>0.43714823800000002</v>
      </c>
      <c r="F60" s="56">
        <f>E60</f>
        <v>0.43714823800000002</v>
      </c>
      <c r="G60" s="56">
        <v>0</v>
      </c>
      <c r="H60" s="61">
        <v>0.34</v>
      </c>
      <c r="I60" s="58">
        <f>F60*H60</f>
        <v>0.14863040092000002</v>
      </c>
      <c r="J60" s="58">
        <f>G60*H60</f>
        <v>0</v>
      </c>
      <c r="K60" s="26"/>
      <c r="L60" s="26"/>
      <c r="M60" s="6">
        <f>+IF(H60&lt;15%,1,IF(H60&lt;30%,2,IF(H60&lt;50%,3,4)))</f>
        <v>3</v>
      </c>
      <c r="N60" s="52"/>
      <c r="O60" s="125"/>
      <c r="P60" s="125"/>
      <c r="Q60" s="125"/>
      <c r="R60" s="127"/>
      <c r="S60" s="128"/>
      <c r="T60" s="52"/>
      <c r="U60" s="52"/>
      <c r="V60" s="52"/>
      <c r="W60" s="52"/>
      <c r="X60" s="52"/>
      <c r="Y60" s="52"/>
      <c r="Z60" s="52"/>
    </row>
    <row r="61" spans="1:26" ht="15" customHeight="1" outlineLevel="4" x14ac:dyDescent="0.25">
      <c r="A61" s="55" t="s">
        <v>48</v>
      </c>
      <c r="B61" s="56">
        <v>0.22</v>
      </c>
      <c r="C61" s="56">
        <v>2.5755873999999998E-2</v>
      </c>
      <c r="D61" s="56">
        <v>7.231054399999999E-2</v>
      </c>
      <c r="E61" s="56">
        <f>B61+C61-D61</f>
        <v>0.17344533000000001</v>
      </c>
      <c r="F61" s="56">
        <f>E61</f>
        <v>0.17344533000000001</v>
      </c>
      <c r="G61" s="56">
        <f>IF(B61&gt;E61,F61,F61*(B61-D61)/E61)</f>
        <v>0.17344533000000001</v>
      </c>
      <c r="H61" s="61">
        <v>0.37</v>
      </c>
      <c r="I61" s="58">
        <f>F61*H61</f>
        <v>6.4174772099999999E-2</v>
      </c>
      <c r="J61" s="58">
        <f>G61*H61</f>
        <v>6.4174772099999999E-2</v>
      </c>
      <c r="K61" s="26"/>
      <c r="L61" s="26"/>
      <c r="M61" s="6">
        <f>+IF(H61&lt;15%,1,IF(H61&lt;30%,2,IF(H61&lt;50%,3,4)))</f>
        <v>3</v>
      </c>
      <c r="N61" s="52"/>
      <c r="O61" s="125"/>
      <c r="P61" s="125"/>
      <c r="Q61" s="125"/>
      <c r="R61" s="127"/>
      <c r="S61" s="128"/>
      <c r="T61" s="52"/>
      <c r="U61" s="52"/>
      <c r="V61" s="52"/>
      <c r="W61" s="52"/>
      <c r="X61" s="52"/>
      <c r="Y61" s="52"/>
      <c r="Z61" s="52"/>
    </row>
    <row r="62" spans="1:26" ht="12.75" customHeight="1" outlineLevel="1" x14ac:dyDescent="0.25">
      <c r="A62" s="20"/>
      <c r="B62" s="21"/>
      <c r="C62" s="21"/>
      <c r="D62" s="21"/>
      <c r="E62" s="21"/>
      <c r="F62" s="22"/>
      <c r="G62" s="22"/>
      <c r="H62" s="23"/>
      <c r="I62" s="24"/>
      <c r="J62" s="25"/>
      <c r="K62" s="26"/>
      <c r="L62" s="26"/>
      <c r="M62" s="6"/>
      <c r="N62" s="52"/>
      <c r="O62" s="125"/>
      <c r="P62" s="125"/>
      <c r="Q62" s="125"/>
      <c r="R62" s="127"/>
      <c r="S62" s="127"/>
      <c r="T62" s="52"/>
      <c r="U62" s="52"/>
      <c r="V62" s="52"/>
      <c r="W62" s="52"/>
      <c r="X62" s="52"/>
      <c r="Y62" s="52"/>
      <c r="Z62" s="52"/>
    </row>
    <row r="63" spans="1:26" ht="19.5" customHeight="1" x14ac:dyDescent="0.25">
      <c r="A63" s="48" t="s">
        <v>49</v>
      </c>
      <c r="B63" s="49">
        <f t="shared" ref="B63:E63" si="12">SUM(B65:B72)</f>
        <v>32.767796542375613</v>
      </c>
      <c r="C63" s="49">
        <f t="shared" si="12"/>
        <v>4.366986807</v>
      </c>
      <c r="D63" s="49">
        <f t="shared" si="12"/>
        <v>1.5109665210000003</v>
      </c>
      <c r="E63" s="49">
        <f t="shared" si="12"/>
        <v>35.623816828375624</v>
      </c>
      <c r="F63" s="49">
        <f>SUM(F65:F72)</f>
        <v>32.104578970800539</v>
      </c>
      <c r="G63" s="49">
        <f>SUM(G65:G72)</f>
        <v>29.766922480800535</v>
      </c>
      <c r="H63" s="50"/>
      <c r="I63" s="50">
        <f>SUM(I65:I72)</f>
        <v>4.7209159256295701</v>
      </c>
      <c r="J63" s="50">
        <f>SUM(J65:J72)</f>
        <v>4.3776462111445706</v>
      </c>
      <c r="K63" s="51">
        <f>IF(I63=0,0,J63/I63)</f>
        <v>0.92728747558891933</v>
      </c>
      <c r="L63" s="51">
        <f>+I63/$I$89</f>
        <v>6.6995112887024047E-2</v>
      </c>
      <c r="M63" s="6"/>
      <c r="N63" s="52"/>
      <c r="O63" s="125"/>
      <c r="P63" s="125"/>
      <c r="Q63" s="125"/>
      <c r="R63" s="127"/>
      <c r="S63" s="127"/>
      <c r="T63" s="52"/>
      <c r="U63" s="52"/>
      <c r="V63" s="52"/>
      <c r="W63" s="52"/>
      <c r="X63" s="52"/>
      <c r="Y63" s="52"/>
      <c r="Z63" s="52"/>
    </row>
    <row r="64" spans="1:26" ht="15" customHeight="1" outlineLevel="2" x14ac:dyDescent="0.25">
      <c r="A64" s="20"/>
      <c r="B64" s="21"/>
      <c r="C64" s="21"/>
      <c r="D64" s="21"/>
      <c r="E64" s="21"/>
      <c r="F64" s="22"/>
      <c r="G64" s="22"/>
      <c r="H64" s="23"/>
      <c r="I64" s="24"/>
      <c r="J64" s="25"/>
      <c r="K64" s="26"/>
      <c r="L64" s="26"/>
      <c r="M64" s="6"/>
      <c r="N64" s="52"/>
      <c r="O64" s="125"/>
      <c r="P64" s="125"/>
      <c r="Q64" s="125"/>
      <c r="R64" s="127"/>
      <c r="S64" s="127"/>
      <c r="T64" s="52"/>
      <c r="U64" s="52"/>
      <c r="V64" s="52"/>
      <c r="W64" s="52"/>
      <c r="X64" s="52"/>
      <c r="Y64" s="52"/>
      <c r="Z64" s="52"/>
    </row>
    <row r="65" spans="1:26" ht="15" customHeight="1" outlineLevel="4" x14ac:dyDescent="0.25">
      <c r="A65" s="55" t="s">
        <v>50</v>
      </c>
      <c r="B65" s="56">
        <v>4.036667527676574</v>
      </c>
      <c r="C65" s="56">
        <v>0.61817820199999995</v>
      </c>
      <c r="D65" s="56">
        <v>0.47324823200000005</v>
      </c>
      <c r="E65" s="56">
        <f t="shared" ref="E65:E67" si="13">B65+C65-D65</f>
        <v>4.1815974976765737</v>
      </c>
      <c r="F65" s="56">
        <f>E65</f>
        <v>4.1815974976765737</v>
      </c>
      <c r="G65" s="56">
        <f>+F65</f>
        <v>4.1815974976765737</v>
      </c>
      <c r="H65" s="63">
        <v>0.19</v>
      </c>
      <c r="I65" s="58">
        <f>F65*H65</f>
        <v>0.794503524558549</v>
      </c>
      <c r="J65" s="58">
        <f>G65*H65</f>
        <v>0.794503524558549</v>
      </c>
      <c r="K65" s="26"/>
      <c r="L65" s="26"/>
      <c r="M65" s="6">
        <f t="shared" ref="M65:M71" si="14">+IF(H65&lt;15%,1,IF(H65&lt;30%,2,IF(H65&lt;50%,3,4)))</f>
        <v>2</v>
      </c>
      <c r="N65" s="52"/>
      <c r="O65" s="125"/>
      <c r="P65" s="125"/>
      <c r="Q65" s="125"/>
      <c r="R65" s="127"/>
      <c r="S65" s="128"/>
      <c r="T65" s="52"/>
      <c r="U65" s="52"/>
      <c r="V65" s="52"/>
      <c r="W65" s="52"/>
      <c r="X65" s="52"/>
      <c r="Y65" s="52"/>
      <c r="Z65" s="52"/>
    </row>
    <row r="66" spans="1:26" ht="15.75" outlineLevel="4" x14ac:dyDescent="0.25">
      <c r="A66" s="55" t="s">
        <v>51</v>
      </c>
      <c r="B66" s="56">
        <v>1.0150027608927434</v>
      </c>
      <c r="C66" s="56"/>
      <c r="D66" s="56"/>
      <c r="E66" s="56">
        <f t="shared" si="13"/>
        <v>1.0150027608927434</v>
      </c>
      <c r="F66" s="56">
        <v>0.67224064052180987</v>
      </c>
      <c r="G66" s="56">
        <f>+F66</f>
        <v>0.67224064052180987</v>
      </c>
      <c r="H66" s="65">
        <v>0.73</v>
      </c>
      <c r="I66" s="58">
        <f>F66*H66</f>
        <v>0.49073566758092119</v>
      </c>
      <c r="J66" s="58">
        <f>G66*H66</f>
        <v>0.49073566758092119</v>
      </c>
      <c r="K66" s="26"/>
      <c r="L66" s="26"/>
      <c r="M66" s="6">
        <f t="shared" si="14"/>
        <v>4</v>
      </c>
      <c r="N66" s="52"/>
      <c r="O66" s="125"/>
      <c r="P66" s="125"/>
      <c r="Q66" s="125"/>
      <c r="R66" s="127"/>
      <c r="S66" s="128"/>
      <c r="T66" s="52"/>
      <c r="U66" s="52"/>
      <c r="V66" s="52"/>
      <c r="W66" s="52"/>
      <c r="X66" s="52"/>
      <c r="Y66" s="52"/>
      <c r="Z66" s="52"/>
    </row>
    <row r="67" spans="1:26" ht="29.25" customHeight="1" outlineLevel="4" x14ac:dyDescent="0.25">
      <c r="A67" s="66" t="s">
        <v>93</v>
      </c>
      <c r="B67" s="67">
        <f>'cereal data'!I60*(I77*0.362+(1-I77)*0.276)</f>
        <v>3.458135964492433</v>
      </c>
      <c r="C67" s="67">
        <v>0.83728350900000015</v>
      </c>
      <c r="D67" s="67">
        <v>0.363504779</v>
      </c>
      <c r="E67" s="67">
        <f t="shared" si="13"/>
        <v>3.9319146944924337</v>
      </c>
      <c r="F67" s="67">
        <f>E67</f>
        <v>3.9319146944924337</v>
      </c>
      <c r="G67" s="67">
        <f>IF(B67&gt;E67,F67,F67*(B67-D67)/E67)</f>
        <v>3.0946311854924331</v>
      </c>
      <c r="H67" s="68" t="s">
        <v>53</v>
      </c>
      <c r="I67" s="69">
        <f>(B67-D67)*0.3+C67*0.27</f>
        <v>1.1544559030777299</v>
      </c>
      <c r="J67" s="69">
        <f>(B67-D67)*0.3</f>
        <v>0.92838935564772984</v>
      </c>
      <c r="K67" s="26"/>
      <c r="L67" s="26"/>
      <c r="M67" s="6">
        <v>2</v>
      </c>
      <c r="N67" s="52"/>
      <c r="O67" s="125"/>
      <c r="P67" s="125"/>
      <c r="Q67" s="125"/>
      <c r="R67" s="127"/>
      <c r="S67" s="128"/>
      <c r="T67" s="52"/>
      <c r="U67" s="52"/>
      <c r="V67" s="52"/>
      <c r="W67" s="52"/>
      <c r="X67" s="52"/>
      <c r="Y67" s="52"/>
      <c r="Z67" s="52"/>
    </row>
    <row r="68" spans="1:26" ht="15" customHeight="1" outlineLevel="4" x14ac:dyDescent="0.25">
      <c r="A68" s="55" t="s">
        <v>94</v>
      </c>
      <c r="B68" s="56">
        <v>6.3124980740500005</v>
      </c>
      <c r="C68" s="56"/>
      <c r="D68" s="56"/>
      <c r="E68" s="56">
        <f>+B68+C68-D68</f>
        <v>6.3124980740500005</v>
      </c>
      <c r="F68" s="56">
        <f>+E68</f>
        <v>6.3124980740500005</v>
      </c>
      <c r="G68" s="56">
        <f>+F68</f>
        <v>6.3124980740500005</v>
      </c>
      <c r="H68" s="57">
        <v>5.3999999999999999E-2</v>
      </c>
      <c r="I68" s="58">
        <f>+F68*$H$68</f>
        <v>0.34087489599870002</v>
      </c>
      <c r="J68" s="58">
        <f>+G68*$H$68</f>
        <v>0.34087489599870002</v>
      </c>
      <c r="K68" s="26"/>
      <c r="L68" s="26"/>
      <c r="M68" s="6">
        <f t="shared" si="14"/>
        <v>1</v>
      </c>
      <c r="N68" s="52"/>
      <c r="O68" s="125"/>
      <c r="P68" s="125"/>
      <c r="Q68" s="125"/>
      <c r="R68" s="127"/>
      <c r="S68" s="128"/>
      <c r="T68" s="52"/>
      <c r="U68" s="52"/>
      <c r="V68" s="52"/>
      <c r="W68" s="52"/>
      <c r="X68" s="52"/>
      <c r="Y68" s="52"/>
      <c r="Z68" s="52"/>
    </row>
    <row r="69" spans="1:26" ht="15" customHeight="1" outlineLevel="4" x14ac:dyDescent="0.25">
      <c r="A69" s="55" t="s">
        <v>55</v>
      </c>
      <c r="B69" s="56">
        <f>('cereal data'!I63+'cereal data'!I65)*0.15</f>
        <v>7.4490980890978884</v>
      </c>
      <c r="C69" s="56">
        <v>6.5230811E-2</v>
      </c>
      <c r="D69" s="56">
        <v>0.19436078599999998</v>
      </c>
      <c r="E69" s="56">
        <f>B69+C69-D69</f>
        <v>7.3199681140978887</v>
      </c>
      <c r="F69" s="56">
        <f>E69</f>
        <v>7.3199681140978887</v>
      </c>
      <c r="G69" s="56">
        <f>IF(B69&gt;E69,F69,F69*(B69-D69)/E69)</f>
        <v>7.3199681140978887</v>
      </c>
      <c r="H69" s="71">
        <v>0.155</v>
      </c>
      <c r="I69" s="58">
        <f>F69*H69</f>
        <v>1.1345950576851727</v>
      </c>
      <c r="J69" s="58">
        <f>G69*H69</f>
        <v>1.1345950576851727</v>
      </c>
      <c r="K69" s="26"/>
      <c r="L69" s="26"/>
      <c r="M69" s="6">
        <f t="shared" si="14"/>
        <v>2</v>
      </c>
      <c r="N69" s="52"/>
      <c r="O69" s="125"/>
      <c r="P69" s="125"/>
      <c r="Q69" s="125"/>
      <c r="R69" s="127"/>
      <c r="S69" s="128"/>
      <c r="T69" s="52"/>
      <c r="U69" s="72"/>
      <c r="V69" s="73"/>
      <c r="W69" s="73"/>
      <c r="X69" s="73"/>
      <c r="Y69" s="74"/>
      <c r="Z69" s="74"/>
    </row>
    <row r="70" spans="1:26" ht="15.75" outlineLevel="4" x14ac:dyDescent="0.25">
      <c r="A70" s="55" t="s">
        <v>56</v>
      </c>
      <c r="B70" s="56">
        <v>0</v>
      </c>
      <c r="C70" s="56">
        <v>0.34188130500000002</v>
      </c>
      <c r="D70" s="56">
        <v>1.0306693999999998E-2</v>
      </c>
      <c r="E70" s="56">
        <f>B70+C70-D70</f>
        <v>0.33157461100000002</v>
      </c>
      <c r="F70" s="56">
        <f>E70</f>
        <v>0.33157461100000002</v>
      </c>
      <c r="G70" s="56">
        <f>IF(B70&gt;E70,F70,F70*B70/E70)</f>
        <v>0</v>
      </c>
      <c r="H70" s="57">
        <v>7.4999999999999997E-2</v>
      </c>
      <c r="I70" s="58">
        <f>F70*H70</f>
        <v>2.4868095825000002E-2</v>
      </c>
      <c r="J70" s="58">
        <f>G70*H70</f>
        <v>0</v>
      </c>
      <c r="K70" s="26"/>
      <c r="L70" s="26"/>
      <c r="M70" s="6">
        <f t="shared" si="14"/>
        <v>1</v>
      </c>
      <c r="N70" s="52"/>
      <c r="O70" s="125"/>
      <c r="P70" s="125"/>
      <c r="Q70" s="125"/>
      <c r="R70" s="127"/>
      <c r="S70" s="128"/>
      <c r="T70" s="52"/>
      <c r="U70" s="72"/>
      <c r="V70" s="73"/>
      <c r="W70" s="72"/>
      <c r="X70" s="75"/>
      <c r="Y70" s="76"/>
      <c r="Z70" s="74"/>
    </row>
    <row r="71" spans="1:26" ht="15" customHeight="1" outlineLevel="4" x14ac:dyDescent="0.25">
      <c r="A71" s="55" t="s">
        <v>57</v>
      </c>
      <c r="B71" s="56">
        <v>6.9127032373363466</v>
      </c>
      <c r="C71" s="56">
        <v>1.1687983700000002</v>
      </c>
      <c r="D71" s="56">
        <v>0.22152837999999997</v>
      </c>
      <c r="E71" s="56">
        <f>B71+C71-D71</f>
        <v>7.8599732273363463</v>
      </c>
      <c r="F71" s="56">
        <f>E71</f>
        <v>7.8599732273363463</v>
      </c>
      <c r="G71" s="56">
        <f>IF(B71&gt;E71,F71,F71*(B71-D71)/E71)</f>
        <v>6.691174857336347</v>
      </c>
      <c r="H71" s="57">
        <v>7.9000000000000001E-2</v>
      </c>
      <c r="I71" s="58">
        <f>F71*H71</f>
        <v>0.62093788495957136</v>
      </c>
      <c r="J71" s="58">
        <f>G71*H71</f>
        <v>0.52860281372957141</v>
      </c>
      <c r="K71" s="26"/>
      <c r="L71" s="26"/>
      <c r="M71" s="6">
        <f t="shared" si="14"/>
        <v>1</v>
      </c>
      <c r="N71" s="52"/>
      <c r="O71" s="125"/>
      <c r="P71" s="125"/>
      <c r="Q71" s="125"/>
      <c r="R71" s="127"/>
      <c r="S71" s="128"/>
      <c r="T71" s="52"/>
      <c r="U71" s="52"/>
      <c r="V71" s="52"/>
      <c r="W71" s="52"/>
      <c r="X71" s="52"/>
      <c r="Y71" s="52"/>
      <c r="Z71" s="52"/>
    </row>
    <row r="72" spans="1:26" ht="30" customHeight="1" outlineLevel="4" x14ac:dyDescent="0.25">
      <c r="A72" s="66" t="s">
        <v>58</v>
      </c>
      <c r="B72" s="67">
        <v>3.5836908888296324</v>
      </c>
      <c r="C72" s="67">
        <v>1.3356146099999997</v>
      </c>
      <c r="D72" s="67">
        <v>0.24801764999999998</v>
      </c>
      <c r="E72" s="67">
        <f>B72+C72-D72</f>
        <v>4.6712878488296319</v>
      </c>
      <c r="F72" s="67">
        <f>E72*0.32</f>
        <v>1.4948121116254822</v>
      </c>
      <c r="G72" s="67">
        <f>+IF(B72&gt;F72,F72,B72-D72)</f>
        <v>1.4948121116254822</v>
      </c>
      <c r="H72" s="77" t="s">
        <v>95</v>
      </c>
      <c r="I72" s="69">
        <f>G72*0.107+(F72-G72)*0.042</f>
        <v>0.15994489594392661</v>
      </c>
      <c r="J72" s="69">
        <f>G72*0.107</f>
        <v>0.15994489594392661</v>
      </c>
      <c r="K72" s="26"/>
      <c r="L72" s="26"/>
      <c r="M72" s="6">
        <v>1</v>
      </c>
      <c r="N72" s="52"/>
      <c r="O72" s="125"/>
      <c r="P72" s="125"/>
      <c r="Q72" s="125"/>
      <c r="R72" s="127"/>
      <c r="S72" s="128"/>
      <c r="T72" s="52"/>
      <c r="U72" s="52"/>
      <c r="V72" s="52"/>
      <c r="W72" s="52"/>
      <c r="X72" s="52"/>
      <c r="Y72" s="52"/>
      <c r="Z72" s="52"/>
    </row>
    <row r="73" spans="1:26" ht="12.75" customHeight="1" x14ac:dyDescent="0.25">
      <c r="A73" s="20"/>
      <c r="B73" s="21"/>
      <c r="C73" s="21"/>
      <c r="D73" s="21"/>
      <c r="E73" s="21"/>
      <c r="F73" s="22"/>
      <c r="G73" s="22"/>
      <c r="H73" s="23"/>
      <c r="I73" s="24"/>
      <c r="J73" s="25"/>
      <c r="K73" s="26"/>
      <c r="L73" s="26"/>
      <c r="M73" s="6"/>
      <c r="N73" s="52"/>
      <c r="O73" s="125"/>
      <c r="P73" s="125"/>
      <c r="Q73" s="125"/>
      <c r="R73" s="127"/>
      <c r="S73" s="127"/>
      <c r="T73" s="52"/>
      <c r="U73" s="52"/>
      <c r="V73" s="52"/>
      <c r="W73" s="52"/>
      <c r="X73" s="52"/>
      <c r="Y73" s="52"/>
      <c r="Z73" s="52"/>
    </row>
    <row r="74" spans="1:26" ht="36.75" customHeight="1" x14ac:dyDescent="0.25">
      <c r="A74" s="27" t="s">
        <v>60</v>
      </c>
      <c r="B74" s="28"/>
      <c r="C74" s="28"/>
      <c r="D74" s="28"/>
      <c r="E74" s="28"/>
      <c r="F74" s="29">
        <f>SUM(F76:F80)</f>
        <v>8.1633964142859377</v>
      </c>
      <c r="G74" s="29">
        <f>SUM(G76:G80)</f>
        <v>7.9561905419340242</v>
      </c>
      <c r="H74" s="30"/>
      <c r="I74" s="30">
        <f>SUM(I76:I80)</f>
        <v>1.9190086977511389</v>
      </c>
      <c r="J74" s="30">
        <f>SUM(J76:J80)</f>
        <v>1.7878717076248964</v>
      </c>
      <c r="K74" s="31">
        <f>IF(I74=0,0,J74/I74)</f>
        <v>0.93166420231449698</v>
      </c>
      <c r="L74" s="31">
        <f>+I74/$I$89</f>
        <v>2.7232894286265762E-2</v>
      </c>
      <c r="M74" s="6"/>
      <c r="N74" s="52"/>
      <c r="O74" s="125"/>
      <c r="P74" s="125"/>
      <c r="Q74" s="125"/>
      <c r="R74" s="127"/>
      <c r="S74" s="127"/>
      <c r="T74" s="52"/>
      <c r="U74" s="52"/>
      <c r="V74" s="52"/>
      <c r="W74" s="52"/>
      <c r="X74" s="52"/>
      <c r="Y74" s="52"/>
      <c r="Z74" s="52"/>
    </row>
    <row r="75" spans="1:26" ht="15" customHeight="1" outlineLevel="1" x14ac:dyDescent="0.25">
      <c r="A75" s="20" t="s">
        <v>61</v>
      </c>
      <c r="B75" s="21"/>
      <c r="C75" s="21"/>
      <c r="D75" s="21"/>
      <c r="E75" s="21"/>
      <c r="F75" s="22"/>
      <c r="G75" s="22"/>
      <c r="H75" s="23"/>
      <c r="I75" s="24"/>
      <c r="J75" s="25"/>
      <c r="K75" s="26"/>
      <c r="L75" s="26"/>
      <c r="M75" s="6"/>
      <c r="N75" s="52"/>
      <c r="O75" s="125"/>
      <c r="P75" s="125"/>
      <c r="Q75" s="125"/>
      <c r="R75" s="127"/>
      <c r="S75" s="127"/>
      <c r="T75" s="52"/>
      <c r="U75" s="52"/>
      <c r="V75" s="52"/>
      <c r="W75" s="52"/>
      <c r="X75" s="52"/>
      <c r="Y75" s="52"/>
      <c r="Z75" s="52"/>
    </row>
    <row r="76" spans="1:26" ht="15" customHeight="1" outlineLevel="1" x14ac:dyDescent="0.25">
      <c r="A76" s="55" t="s">
        <v>96</v>
      </c>
      <c r="B76" s="56">
        <v>0.39800000000000002</v>
      </c>
      <c r="C76" s="56">
        <v>0.24686990099999997</v>
      </c>
      <c r="D76" s="56">
        <v>0.17102798799999999</v>
      </c>
      <c r="E76" s="56">
        <f>B76+C76-D76</f>
        <v>0.473841913</v>
      </c>
      <c r="F76" s="56">
        <f>E76</f>
        <v>0.473841913</v>
      </c>
      <c r="G76" s="56">
        <f>IF(B76&gt;E76,F76,F76*B76/E76)</f>
        <v>0.39800000000000002</v>
      </c>
      <c r="H76" s="65">
        <v>0.65</v>
      </c>
      <c r="I76" s="58">
        <f>F76*H76</f>
        <v>0.30799724345000001</v>
      </c>
      <c r="J76" s="58">
        <f>G76*H76</f>
        <v>0.25870000000000004</v>
      </c>
      <c r="K76" s="26"/>
      <c r="L76" s="26"/>
      <c r="M76" s="6">
        <f>+IF(H76&lt;15%,1,IF(H76&lt;30%,2,IF(H76&lt;50%,3,4)))</f>
        <v>4</v>
      </c>
      <c r="N76" s="52"/>
      <c r="O76" s="125"/>
      <c r="P76" s="125"/>
      <c r="Q76" s="125"/>
      <c r="R76" s="127"/>
      <c r="S76" s="125"/>
      <c r="T76" s="52"/>
      <c r="U76" s="52"/>
      <c r="V76" s="52"/>
      <c r="W76" s="52"/>
      <c r="X76" s="52"/>
      <c r="Y76" s="52"/>
      <c r="Z76" s="52"/>
    </row>
    <row r="77" spans="1:26" ht="15.75" outlineLevel="1" x14ac:dyDescent="0.25">
      <c r="A77" s="55" t="s">
        <v>97</v>
      </c>
      <c r="B77" s="56">
        <v>1.9929000000000001</v>
      </c>
      <c r="C77" s="56">
        <v>0.112072054</v>
      </c>
      <c r="D77" s="56">
        <v>0.76799465499999997</v>
      </c>
      <c r="E77" s="56">
        <f>B77+C77-D77</f>
        <v>1.3369773990000002</v>
      </c>
      <c r="F77" s="56">
        <v>0.57699999999999996</v>
      </c>
      <c r="G77" s="56">
        <f>+F77</f>
        <v>0.57699999999999996</v>
      </c>
      <c r="H77" s="57">
        <v>0.125</v>
      </c>
      <c r="I77" s="58">
        <f>F77*H77</f>
        <v>7.2124999999999995E-2</v>
      </c>
      <c r="J77" s="58">
        <f>G77*H77</f>
        <v>7.2124999999999995E-2</v>
      </c>
      <c r="K77" s="26"/>
      <c r="L77" s="26"/>
      <c r="M77" s="6">
        <f>+IF(H77&lt;15%,1,IF(H77&lt;30%,2,IF(H77&lt;50%,3,4)))</f>
        <v>1</v>
      </c>
      <c r="N77" s="52"/>
      <c r="O77" s="125"/>
      <c r="P77" s="125"/>
      <c r="Q77" s="125"/>
      <c r="R77" s="127"/>
      <c r="S77" s="125"/>
      <c r="T77" s="52"/>
      <c r="U77" s="52"/>
      <c r="V77" s="52"/>
      <c r="W77" s="52"/>
      <c r="X77" s="52"/>
      <c r="Y77" s="52"/>
      <c r="Z77" s="52"/>
    </row>
    <row r="78" spans="1:26" ht="15" customHeight="1" outlineLevel="1" x14ac:dyDescent="0.25">
      <c r="A78" s="55" t="s">
        <v>98</v>
      </c>
      <c r="B78" s="56">
        <v>1.4694850000000002</v>
      </c>
      <c r="C78" s="56">
        <v>4.1027979999999999E-2</v>
      </c>
      <c r="D78" s="56">
        <v>0.93726138899999989</v>
      </c>
      <c r="E78" s="56">
        <f>B78+C78-D78</f>
        <v>0.57325159100000023</v>
      </c>
      <c r="F78" s="56">
        <v>0.14499999999999999</v>
      </c>
      <c r="G78" s="56">
        <f>+F78</f>
        <v>0.14499999999999999</v>
      </c>
      <c r="H78" s="61">
        <v>0.34</v>
      </c>
      <c r="I78" s="58">
        <f>F78*H78</f>
        <v>4.9300000000000004E-2</v>
      </c>
      <c r="J78" s="58">
        <f>G78*H78</f>
        <v>4.9300000000000004E-2</v>
      </c>
      <c r="K78" s="26"/>
      <c r="L78" s="26"/>
      <c r="M78" s="6">
        <f>+IF(H78&lt;15%,1,IF(H78&lt;30%,2,IF(H78&lt;50%,3,4)))</f>
        <v>3</v>
      </c>
      <c r="N78" s="52"/>
      <c r="O78" s="125"/>
      <c r="P78" s="125"/>
      <c r="Q78" s="125"/>
      <c r="R78" s="127"/>
      <c r="S78" s="125"/>
      <c r="T78" s="52"/>
      <c r="U78" s="52"/>
      <c r="V78" s="52"/>
      <c r="W78" s="52"/>
      <c r="X78" s="52"/>
      <c r="Y78" s="52"/>
      <c r="Z78" s="52"/>
    </row>
    <row r="79" spans="1:26" ht="15" customHeight="1" outlineLevel="1" x14ac:dyDescent="0.25">
      <c r="A79" s="55" t="s">
        <v>99</v>
      </c>
      <c r="B79" s="56">
        <v>2.5020009264436469</v>
      </c>
      <c r="C79" s="56">
        <v>0.13117902199999998</v>
      </c>
      <c r="D79" s="56">
        <v>1.2034303040000003</v>
      </c>
      <c r="E79" s="56">
        <v>1.9120151621665422</v>
      </c>
      <c r="F79" s="56">
        <v>1.5675545012859375</v>
      </c>
      <c r="G79" s="56">
        <v>1.4361905419340235</v>
      </c>
      <c r="H79" s="65">
        <v>0.623</v>
      </c>
      <c r="I79" s="58">
        <f>F79*H79</f>
        <v>0.97658645430113911</v>
      </c>
      <c r="J79" s="58">
        <f>G79*H79</f>
        <v>0.89474670762489661</v>
      </c>
      <c r="K79" s="78"/>
      <c r="L79" s="78"/>
      <c r="M79" s="6">
        <f>+IF(H79&lt;15%,1,IF(H79&lt;30%,2,IF(H79&lt;50%,3,4)))</f>
        <v>4</v>
      </c>
      <c r="N79" s="52"/>
      <c r="O79" s="125"/>
      <c r="P79" s="125"/>
      <c r="Q79" s="125"/>
      <c r="R79" s="127"/>
      <c r="S79" s="125"/>
      <c r="T79" s="52"/>
      <c r="U79" s="52"/>
      <c r="V79" s="52"/>
      <c r="W79" s="52"/>
      <c r="X79" s="52"/>
      <c r="Y79" s="52"/>
      <c r="Z79" s="52"/>
    </row>
    <row r="80" spans="1:26"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c r="O80" s="125"/>
      <c r="P80" s="125"/>
      <c r="Q80" s="125"/>
      <c r="R80" s="126"/>
      <c r="S80" s="125"/>
    </row>
    <row r="81" spans="1:26" ht="12.75" customHeight="1" x14ac:dyDescent="0.25">
      <c r="A81" s="80"/>
      <c r="B81" s="24"/>
      <c r="C81" s="24"/>
      <c r="D81" s="24"/>
      <c r="E81" s="24"/>
      <c r="F81" s="25"/>
      <c r="G81" s="25"/>
      <c r="H81" s="81"/>
      <c r="I81" s="24"/>
      <c r="J81" s="25"/>
      <c r="K81" s="26"/>
      <c r="L81" s="26"/>
      <c r="M81" s="6"/>
      <c r="O81" s="125"/>
      <c r="P81" s="125"/>
      <c r="Q81" s="125"/>
      <c r="R81" s="126"/>
      <c r="S81" s="126"/>
    </row>
    <row r="82" spans="1:26" ht="35.25" customHeight="1" x14ac:dyDescent="0.25">
      <c r="A82" s="27" t="s">
        <v>67</v>
      </c>
      <c r="B82" s="28"/>
      <c r="C82" s="28"/>
      <c r="D82" s="28"/>
      <c r="E82" s="28"/>
      <c r="F82" s="82">
        <f>SUM(F84:F87)</f>
        <v>874.2768829042858</v>
      </c>
      <c r="G82" s="82">
        <f>SUM(G84:G87)</f>
        <v>874.2768829042858</v>
      </c>
      <c r="H82" s="30"/>
      <c r="I82" s="82">
        <f>SUM(I84:I87)</f>
        <v>27.279718487962771</v>
      </c>
      <c r="J82" s="82">
        <f>SUM(J84:J87)</f>
        <v>27.279718487962771</v>
      </c>
      <c r="K82" s="31">
        <f>IF(I82=0,0,J82/I82)</f>
        <v>1</v>
      </c>
      <c r="L82" s="31">
        <f>+I82/$I$89</f>
        <v>0.38712992317980699</v>
      </c>
      <c r="M82" s="6"/>
      <c r="O82" s="125"/>
      <c r="P82" s="125"/>
      <c r="Q82" s="125"/>
      <c r="R82" s="126"/>
      <c r="S82" s="126"/>
    </row>
    <row r="83" spans="1:26" ht="15" customHeight="1" outlineLevel="1" x14ac:dyDescent="0.25">
      <c r="A83" s="83"/>
      <c r="B83" s="84"/>
      <c r="C83" s="84"/>
      <c r="D83" s="84"/>
      <c r="E83" s="84"/>
      <c r="F83" s="85"/>
      <c r="G83" s="85"/>
      <c r="H83" s="86"/>
      <c r="I83" s="87"/>
      <c r="J83" s="88"/>
      <c r="K83" s="89"/>
      <c r="L83" s="90"/>
      <c r="M83" s="6"/>
      <c r="O83" s="125"/>
      <c r="P83" s="125"/>
      <c r="Q83" s="125"/>
      <c r="R83" s="126"/>
      <c r="S83" s="126"/>
    </row>
    <row r="84" spans="1:26" ht="15" customHeight="1" outlineLevel="1" x14ac:dyDescent="0.25">
      <c r="A84" s="55" t="s">
        <v>68</v>
      </c>
      <c r="B84" s="79">
        <v>566.95028558491958</v>
      </c>
      <c r="C84" s="79"/>
      <c r="D84" s="79"/>
      <c r="E84" s="79">
        <f>+B84+C84-D84</f>
        <v>566.95028558491958</v>
      </c>
      <c r="F84" s="79">
        <f t="shared" ref="F84:G86" si="15">+E84</f>
        <v>566.95028558491958</v>
      </c>
      <c r="G84" s="79">
        <f t="shared" si="15"/>
        <v>566.95028558491958</v>
      </c>
      <c r="H84" s="57">
        <v>2.5972429865201825E-2</v>
      </c>
      <c r="I84" s="79">
        <f>+F84*H84</f>
        <v>14.725076529410469</v>
      </c>
      <c r="J84" s="79">
        <f>+H84*G84</f>
        <v>14.725076529410469</v>
      </c>
      <c r="K84" s="93"/>
      <c r="L84" s="93"/>
      <c r="M84" s="6">
        <f>+IF(H84&lt;15%,1,IF(H84&lt;30%,2,IF(H84&lt;50%,3,4)))</f>
        <v>1</v>
      </c>
      <c r="O84" s="125"/>
      <c r="P84" s="125"/>
      <c r="Q84" s="125"/>
      <c r="R84" s="126"/>
      <c r="S84" s="125"/>
    </row>
    <row r="85" spans="1:26" s="96" customFormat="1" ht="15" customHeight="1" outlineLevel="1" x14ac:dyDescent="0.2">
      <c r="A85" s="55" t="s">
        <v>69</v>
      </c>
      <c r="B85" s="79">
        <v>228.23423</v>
      </c>
      <c r="C85" s="79"/>
      <c r="D85" s="79"/>
      <c r="E85" s="79">
        <f>+B85+C85-D85</f>
        <v>228.23423</v>
      </c>
      <c r="F85" s="79">
        <f t="shared" si="15"/>
        <v>228.23423</v>
      </c>
      <c r="G85" s="79">
        <f t="shared" si="15"/>
        <v>228.23423</v>
      </c>
      <c r="H85" s="57">
        <v>2.9487499999999996E-2</v>
      </c>
      <c r="I85" s="79">
        <f>+F85*H85</f>
        <v>6.7300568571249988</v>
      </c>
      <c r="J85" s="79">
        <f>+H85*G85</f>
        <v>6.7300568571249988</v>
      </c>
      <c r="K85" s="94"/>
      <c r="L85" s="94"/>
      <c r="M85" s="6">
        <f>+IF(H85&lt;15%,1,IF(H85&lt;30%,2,IF(H85&lt;50%,3,4)))</f>
        <v>1</v>
      </c>
      <c r="N85" s="95"/>
      <c r="O85" s="125"/>
      <c r="P85" s="125"/>
      <c r="Q85" s="125"/>
      <c r="R85" s="129"/>
      <c r="S85" s="125"/>
      <c r="T85" s="95"/>
      <c r="U85" s="95"/>
      <c r="V85" s="95"/>
      <c r="W85" s="95"/>
      <c r="X85" s="95"/>
      <c r="Y85" s="95"/>
      <c r="Z85" s="95"/>
    </row>
    <row r="86" spans="1:26" ht="15" customHeight="1" outlineLevel="1" x14ac:dyDescent="0.25">
      <c r="A86" s="55" t="s">
        <v>70</v>
      </c>
      <c r="B86" s="79">
        <v>77.845938129366232</v>
      </c>
      <c r="C86" s="79"/>
      <c r="D86" s="79"/>
      <c r="E86" s="79">
        <f>+B86+C86-D86</f>
        <v>77.845938129366232</v>
      </c>
      <c r="F86" s="79">
        <f t="shared" si="15"/>
        <v>77.845938129366232</v>
      </c>
      <c r="G86" s="79">
        <f t="shared" si="15"/>
        <v>77.845938129366232</v>
      </c>
      <c r="H86" s="57">
        <v>7.2099999999999997E-2</v>
      </c>
      <c r="I86" s="79">
        <f>+F86*H86</f>
        <v>5.6126921391273052</v>
      </c>
      <c r="J86" s="79">
        <f>+H86*G86</f>
        <v>5.6126921391273052</v>
      </c>
      <c r="K86" s="94"/>
      <c r="L86" s="94"/>
      <c r="M86" s="6">
        <f>+IF(H86&lt;15%,1,IF(H86&lt;30%,2,IF(H86&lt;50%,3,4)))</f>
        <v>1</v>
      </c>
      <c r="O86" s="125"/>
      <c r="P86" s="125"/>
      <c r="Q86" s="125"/>
      <c r="R86" s="126"/>
      <c r="S86" s="125"/>
    </row>
    <row r="87" spans="1:26" ht="14.25" customHeight="1" outlineLevel="1" x14ac:dyDescent="0.25">
      <c r="A87" s="55" t="s">
        <v>101</v>
      </c>
      <c r="B87" s="56">
        <v>3.1311750000000003</v>
      </c>
      <c r="C87" s="56">
        <v>2.5686362999999993E-2</v>
      </c>
      <c r="D87" s="56">
        <v>1.9104321730000002</v>
      </c>
      <c r="E87" s="56">
        <f>B87+C87-D87</f>
        <v>1.2464291900000002</v>
      </c>
      <c r="F87" s="56">
        <f>E87</f>
        <v>1.2464291900000002</v>
      </c>
      <c r="G87" s="56">
        <f>IF(B87&gt;E87,F87,F87*B87/E87)</f>
        <v>1.2464291900000002</v>
      </c>
      <c r="H87" s="71">
        <v>0.17</v>
      </c>
      <c r="I87" s="56">
        <f>F87*H87</f>
        <v>0.21189296230000004</v>
      </c>
      <c r="J87" s="56">
        <f>G87*H87</f>
        <v>0.21189296230000004</v>
      </c>
      <c r="K87" s="94"/>
      <c r="L87" s="94"/>
      <c r="M87" s="6">
        <f>+IF(H87&lt;15%,1,IF(H87&lt;30%,2,IF(H87&lt;50%,3,4)))</f>
        <v>2</v>
      </c>
      <c r="O87" s="125"/>
      <c r="P87" s="125"/>
      <c r="Q87" s="125"/>
      <c r="R87" s="126"/>
      <c r="S87" s="125"/>
    </row>
    <row r="88" spans="1:26" ht="12.75" customHeight="1" x14ac:dyDescent="0.25">
      <c r="A88" s="80"/>
      <c r="B88" s="21"/>
      <c r="C88" s="21"/>
      <c r="D88" s="21"/>
      <c r="E88" s="21"/>
      <c r="F88" s="22"/>
      <c r="G88" s="22"/>
      <c r="H88" s="23"/>
      <c r="I88" s="24"/>
      <c r="J88" s="25"/>
      <c r="K88" s="26"/>
      <c r="L88" s="26"/>
      <c r="M88" s="6"/>
      <c r="O88" s="125"/>
      <c r="P88" s="125"/>
      <c r="Q88" s="125"/>
      <c r="R88" s="126"/>
      <c r="S88" s="125"/>
    </row>
    <row r="89" spans="1:26" ht="36.75" customHeight="1" x14ac:dyDescent="0.25">
      <c r="A89" s="27" t="s">
        <v>72</v>
      </c>
      <c r="B89" s="28"/>
      <c r="C89" s="28"/>
      <c r="D89" s="28"/>
      <c r="E89" s="28"/>
      <c r="F89" s="82"/>
      <c r="G89" s="82"/>
      <c r="H89" s="30"/>
      <c r="I89" s="82">
        <f>+I74+I82+I34+I6</f>
        <v>70.466571697410203</v>
      </c>
      <c r="J89" s="82">
        <f>+J74+J82+J34+J6</f>
        <v>53.136839059270002</v>
      </c>
      <c r="K89" s="31">
        <f>IF(I89=0,0,J89/I89)</f>
        <v>0.75407158003151298</v>
      </c>
      <c r="L89" s="31"/>
      <c r="M89" s="6"/>
      <c r="O89" s="125"/>
      <c r="P89" s="125"/>
      <c r="Q89" s="125"/>
      <c r="R89" s="126"/>
      <c r="S89" s="126"/>
    </row>
    <row r="90" spans="1:26" x14ac:dyDescent="0.25">
      <c r="A90" s="97" t="s">
        <v>73</v>
      </c>
      <c r="B90" s="98"/>
      <c r="C90" s="98"/>
      <c r="D90" s="98"/>
      <c r="E90" s="98"/>
      <c r="F90" s="98"/>
      <c r="G90" s="98"/>
      <c r="H90" s="99"/>
      <c r="I90" s="5"/>
      <c r="J90" s="5"/>
      <c r="K90" s="5"/>
      <c r="L90" s="5"/>
      <c r="M90" s="6"/>
    </row>
    <row r="91" spans="1:26" x14ac:dyDescent="0.25">
      <c r="A91" s="100" t="s">
        <v>74</v>
      </c>
      <c r="B91" s="101"/>
      <c r="C91" s="102"/>
      <c r="D91" s="102"/>
      <c r="E91" s="103"/>
      <c r="F91" s="103"/>
      <c r="G91" s="103"/>
      <c r="H91" s="104">
        <v>1</v>
      </c>
      <c r="I91" s="105">
        <f t="shared" ref="I91:J94" si="16">+SUMIF($M$7:$M$89,$H91,I$7:I$89)</f>
        <v>44.44132217246738</v>
      </c>
      <c r="J91" s="105">
        <f t="shared" si="16"/>
        <v>42.208677294668611</v>
      </c>
      <c r="K91" s="106">
        <f>+J91/I91</f>
        <v>0.94976196097104526</v>
      </c>
      <c r="L91" s="5"/>
      <c r="M91" s="6"/>
    </row>
    <row r="92" spans="1:26" x14ac:dyDescent="0.25">
      <c r="A92" s="107" t="s">
        <v>75</v>
      </c>
      <c r="B92" s="108"/>
      <c r="C92" s="109"/>
      <c r="D92" s="109"/>
      <c r="E92" s="110"/>
      <c r="F92" s="110"/>
      <c r="G92" s="110"/>
      <c r="H92" s="111">
        <v>2</v>
      </c>
      <c r="I92" s="112">
        <f t="shared" si="16"/>
        <v>4.3830753519916961</v>
      </c>
      <c r="J92" s="112">
        <f t="shared" si="16"/>
        <v>3.7005857508327979</v>
      </c>
      <c r="K92" s="113">
        <f>+J92/I92</f>
        <v>0.84428978597213244</v>
      </c>
      <c r="L92" s="5"/>
      <c r="M92" s="6"/>
    </row>
    <row r="93" spans="1:26" x14ac:dyDescent="0.25">
      <c r="A93" s="114" t="s">
        <v>76</v>
      </c>
      <c r="B93" s="110"/>
      <c r="C93" s="110"/>
      <c r="D93" s="110"/>
      <c r="E93" s="110"/>
      <c r="F93" s="110"/>
      <c r="G93" s="110"/>
      <c r="H93" s="115">
        <v>3</v>
      </c>
      <c r="I93" s="112">
        <f t="shared" si="16"/>
        <v>19.679354807619077</v>
      </c>
      <c r="J93" s="112">
        <f t="shared" si="16"/>
        <v>5.5833936385627716</v>
      </c>
      <c r="K93" s="113">
        <f>+J93/I93</f>
        <v>0.28371832781840489</v>
      </c>
      <c r="L93" s="5"/>
      <c r="M93" s="6"/>
    </row>
    <row r="94" spans="1:26" x14ac:dyDescent="0.25">
      <c r="A94" s="116" t="s">
        <v>77</v>
      </c>
      <c r="B94" s="117"/>
      <c r="C94" s="117"/>
      <c r="D94" s="117"/>
      <c r="E94" s="117"/>
      <c r="F94" s="117"/>
      <c r="G94" s="117"/>
      <c r="H94" s="118">
        <v>4</v>
      </c>
      <c r="I94" s="119">
        <f t="shared" si="16"/>
        <v>1.9628193653320603</v>
      </c>
      <c r="J94" s="119">
        <f t="shared" si="16"/>
        <v>1.6441823752058178</v>
      </c>
      <c r="K94" s="120">
        <f>+J94/I94</f>
        <v>0.8376636201200629</v>
      </c>
      <c r="L94" s="5"/>
      <c r="M94" s="6"/>
    </row>
    <row r="95" spans="1:26" ht="25.5" customHeight="1" x14ac:dyDescent="0.25">
      <c r="A95" s="309" t="s">
        <v>78</v>
      </c>
      <c r="B95" s="310"/>
      <c r="C95" s="310"/>
      <c r="D95" s="310"/>
      <c r="E95" s="310"/>
      <c r="F95" s="310"/>
      <c r="G95" s="310"/>
      <c r="H95" s="310"/>
      <c r="I95" s="310"/>
      <c r="J95" s="310"/>
      <c r="K95" s="310"/>
      <c r="L95" s="310"/>
      <c r="M95" s="6"/>
    </row>
    <row r="96" spans="1:26"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B96"/>
  <sheetViews>
    <sheetView zoomScale="80" zoomScaleNormal="80" workbookViewId="0"/>
  </sheetViews>
  <sheetFormatPr defaultRowHeight="15" outlineLevelRow="2"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102</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166.9508818929597</v>
      </c>
      <c r="G6" s="29">
        <f>G9+G21+G27</f>
        <v>146.59474780097057</v>
      </c>
      <c r="H6" s="30"/>
      <c r="I6" s="30">
        <f>I9+I21+I27</f>
        <v>17.127338144499813</v>
      </c>
      <c r="J6" s="30">
        <f>J9+J21+J27</f>
        <v>15.280666239703814</v>
      </c>
      <c r="K6" s="31">
        <f>J6/I6</f>
        <v>0.89217986535817717</v>
      </c>
      <c r="L6" s="31">
        <f>+I6/$I$89</f>
        <v>0.23254110539834055</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282.45623764628698</v>
      </c>
      <c r="C9" s="49">
        <f t="shared" ref="C9:J9" si="0">SUM(C11:C19)</f>
        <v>25.039317019999999</v>
      </c>
      <c r="D9" s="49">
        <f t="shared" si="0"/>
        <v>35.670424462999996</v>
      </c>
      <c r="E9" s="49">
        <f t="shared" si="0"/>
        <v>271.82513020328702</v>
      </c>
      <c r="F9" s="49">
        <f t="shared" si="0"/>
        <v>161.58943909636554</v>
      </c>
      <c r="G9" s="49">
        <f t="shared" si="0"/>
        <v>141.59969187861986</v>
      </c>
      <c r="H9" s="50"/>
      <c r="I9" s="50">
        <f t="shared" si="0"/>
        <v>15.713904967266872</v>
      </c>
      <c r="J9" s="50">
        <f t="shared" si="0"/>
        <v>13.978807023509811</v>
      </c>
      <c r="K9" s="51">
        <f>J9/I9</f>
        <v>0.88958200094938922</v>
      </c>
      <c r="L9" s="51">
        <f>+I9/$I$89</f>
        <v>0.2133506561488763</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+'cereal data'!A3</f>
        <v>Common  wheat</v>
      </c>
      <c r="B11" s="56">
        <f>+'cereal data'!H3</f>
        <v>127.30504452600002</v>
      </c>
      <c r="C11" s="56">
        <f>+'cereal data'!H15</f>
        <v>4.0963380569999996</v>
      </c>
      <c r="D11" s="56">
        <f>+'cereal data'!H27</f>
        <v>22.404906488000002</v>
      </c>
      <c r="E11" s="56">
        <f>+B11+C11-D11</f>
        <v>108.99647609500002</v>
      </c>
      <c r="F11" s="56">
        <f>+'cereal data'!H39</f>
        <v>45.074269358433092</v>
      </c>
      <c r="G11" s="56">
        <f>IF(B11&gt;E11,F11,F11*B11/E11)-C11</f>
        <v>40.977931301433095</v>
      </c>
      <c r="H11" s="57">
        <v>0.11</v>
      </c>
      <c r="I11" s="58">
        <f>F11*H11</f>
        <v>4.9581696294276405</v>
      </c>
      <c r="J11" s="58">
        <f>G11*H11</f>
        <v>4.5075724431576409</v>
      </c>
      <c r="K11" s="26"/>
      <c r="L11" s="26"/>
      <c r="M11" s="6">
        <f>+IF(H11&lt;15%,1,IF(H11&lt;30%,2,IF(H11&lt;50%,3,4)))</f>
        <v>1</v>
      </c>
      <c r="N11" s="73"/>
      <c r="O11" s="72"/>
      <c r="P11" s="52"/>
      <c r="Q11" s="52"/>
    </row>
    <row r="12" spans="1:17" ht="15" customHeight="1" outlineLevel="1" x14ac:dyDescent="0.25">
      <c r="A12" s="55" t="str">
        <f>+'cereal data'!A4</f>
        <v>Barley</v>
      </c>
      <c r="B12" s="56">
        <f>+'cereal data'!H4</f>
        <v>51.210627974999987</v>
      </c>
      <c r="C12" s="56">
        <f>+'cereal data'!H16</f>
        <v>1.4452086599999998</v>
      </c>
      <c r="D12" s="56">
        <f>+'cereal data'!H28</f>
        <v>8.8555905759999991</v>
      </c>
      <c r="E12" s="56">
        <f t="shared" ref="E12:E19" si="1">+B12+C12-D12</f>
        <v>43.800246058999988</v>
      </c>
      <c r="F12" s="56">
        <f>+'cereal data'!H40</f>
        <v>35.593333333333334</v>
      </c>
      <c r="G12" s="56">
        <f>IF(B12&gt;E12,F12,F12*B12/E12)</f>
        <v>35.593333333333334</v>
      </c>
      <c r="H12" s="57">
        <v>0.1</v>
      </c>
      <c r="I12" s="58">
        <f t="shared" ref="I12:I19" si="2">F12*H12</f>
        <v>3.5593333333333335</v>
      </c>
      <c r="J12" s="58">
        <f t="shared" ref="J12:J19" si="3">G12*H12</f>
        <v>3.5593333333333335</v>
      </c>
      <c r="K12" s="26"/>
      <c r="L12" s="26"/>
      <c r="M12" s="6">
        <f t="shared" ref="M12:M19" si="4">+IF(H12&lt;15%,1,IF(H12&lt;30%,2,IF(H12&lt;50%,3,4)))</f>
        <v>1</v>
      </c>
      <c r="N12" s="73"/>
      <c r="O12" s="72"/>
      <c r="P12" s="52"/>
      <c r="Q12" s="52"/>
    </row>
    <row r="13" spans="1:17" ht="15" customHeight="1" outlineLevel="1" x14ac:dyDescent="0.25">
      <c r="A13" s="55" t="str">
        <f>+'cereal data'!A5</f>
        <v>Durum</v>
      </c>
      <c r="B13" s="56">
        <f>+'cereal data'!H5</f>
        <v>8.7179303800000003</v>
      </c>
      <c r="C13" s="56">
        <f>+'cereal data'!H17</f>
        <v>1.6199796839999998</v>
      </c>
      <c r="D13" s="56">
        <f>+'cereal data'!H29</f>
        <v>1.2831431340000001</v>
      </c>
      <c r="E13" s="56">
        <f t="shared" si="1"/>
        <v>9.0547669300000013</v>
      </c>
      <c r="F13" s="56">
        <f>+'cereal data'!H41</f>
        <v>0.8</v>
      </c>
      <c r="G13" s="56">
        <f>IF(B13&gt;E13,F13,F13*B13/E13)</f>
        <v>0.77024006889595331</v>
      </c>
      <c r="H13" s="57">
        <v>0.12</v>
      </c>
      <c r="I13" s="58">
        <f t="shared" si="2"/>
        <v>9.6000000000000002E-2</v>
      </c>
      <c r="J13" s="58">
        <f t="shared" si="3"/>
        <v>9.2428808267514401E-2</v>
      </c>
      <c r="K13" s="26"/>
      <c r="L13" s="26"/>
      <c r="M13" s="6">
        <f t="shared" si="4"/>
        <v>1</v>
      </c>
      <c r="N13" s="73"/>
      <c r="O13" s="72"/>
      <c r="P13" s="52"/>
      <c r="Q13" s="52"/>
    </row>
    <row r="14" spans="1:17" ht="15" customHeight="1" outlineLevel="1" x14ac:dyDescent="0.25">
      <c r="A14" s="55" t="str">
        <f>+'cereal data'!A6</f>
        <v>Maize</v>
      </c>
      <c r="B14" s="56">
        <f>+'cereal data'!H6</f>
        <v>64.775336132000021</v>
      </c>
      <c r="C14" s="56">
        <f>+'cereal data'!H18</f>
        <v>17.187846278000002</v>
      </c>
      <c r="D14" s="56">
        <f>+'cereal data'!H30</f>
        <v>2.7692433460000001</v>
      </c>
      <c r="E14" s="56">
        <f t="shared" si="1"/>
        <v>79.193939064000034</v>
      </c>
      <c r="F14" s="56">
        <f>+'cereal data'!H42</f>
        <v>57.1</v>
      </c>
      <c r="G14" s="56">
        <f>F14-C14*0.9</f>
        <v>41.630938349799997</v>
      </c>
      <c r="H14" s="57">
        <v>0.08</v>
      </c>
      <c r="I14" s="58">
        <f t="shared" si="2"/>
        <v>4.5680000000000005</v>
      </c>
      <c r="J14" s="58">
        <f t="shared" si="3"/>
        <v>3.3304750679840001</v>
      </c>
      <c r="K14" s="26"/>
      <c r="L14" s="26"/>
      <c r="M14" s="6">
        <f t="shared" si="4"/>
        <v>1</v>
      </c>
      <c r="N14" s="73"/>
      <c r="O14" s="72"/>
      <c r="P14" s="52"/>
      <c r="Q14" s="52"/>
    </row>
    <row r="15" spans="1:17" ht="15" customHeight="1" outlineLevel="1" x14ac:dyDescent="0.25">
      <c r="A15" s="55" t="str">
        <f>+'cereal data'!A7</f>
        <v>Rye</v>
      </c>
      <c r="B15" s="56">
        <f>+'cereal data'!H7</f>
        <v>7.1479183799999992</v>
      </c>
      <c r="C15" s="56">
        <f>+'cereal data'!H19</f>
        <v>6.5636744999999996E-2</v>
      </c>
      <c r="D15" s="56">
        <f>+'cereal data'!H31</f>
        <v>0.10743167999999999</v>
      </c>
      <c r="E15" s="56">
        <f t="shared" si="1"/>
        <v>7.1061234449999988</v>
      </c>
      <c r="F15" s="56">
        <f>+'cereal data'!H43</f>
        <v>1.8</v>
      </c>
      <c r="G15" s="56">
        <f>IF(B15&gt;E15,F15,F15*B15/(B15+C15-D15))</f>
        <v>1.8</v>
      </c>
      <c r="H15" s="57">
        <v>0.11</v>
      </c>
      <c r="I15" s="58">
        <f t="shared" si="2"/>
        <v>0.19800000000000001</v>
      </c>
      <c r="J15" s="58">
        <f t="shared" si="3"/>
        <v>0.19800000000000001</v>
      </c>
      <c r="K15" s="26"/>
      <c r="L15" s="26"/>
      <c r="M15" s="6">
        <f t="shared" si="4"/>
        <v>1</v>
      </c>
      <c r="N15" s="73"/>
      <c r="O15" s="72"/>
      <c r="P15" s="52"/>
      <c r="Q15" s="52"/>
    </row>
    <row r="16" spans="1:17" ht="15" customHeight="1" outlineLevel="1" x14ac:dyDescent="0.25">
      <c r="A16" s="55" t="str">
        <f>+'cereal data'!A8</f>
        <v>Sorghum</v>
      </c>
      <c r="B16" s="56">
        <f>+'cereal data'!H8</f>
        <v>0.68273649999999986</v>
      </c>
      <c r="C16" s="56">
        <f>+'cereal data'!H20</f>
        <v>0.41838976899999997</v>
      </c>
      <c r="D16" s="56">
        <f>+'cereal data'!H32</f>
        <v>1.3786401E-2</v>
      </c>
      <c r="E16" s="56">
        <f t="shared" si="1"/>
        <v>1.0873398679999999</v>
      </c>
      <c r="F16" s="56">
        <f>+'cereal data'!H44</f>
        <v>0.64859817800987629</v>
      </c>
      <c r="G16" s="56">
        <f>IF(B16&gt;E16,F16,F16*B16/(B16+C16-D16))</f>
        <v>0.40725228881319731</v>
      </c>
      <c r="H16" s="57">
        <v>0.11</v>
      </c>
      <c r="I16" s="58">
        <f t="shared" si="2"/>
        <v>7.1345799581086389E-2</v>
      </c>
      <c r="J16" s="58">
        <f t="shared" si="3"/>
        <v>4.4797751769451701E-2</v>
      </c>
      <c r="K16" s="26"/>
      <c r="L16" s="26"/>
      <c r="M16" s="6">
        <f t="shared" si="4"/>
        <v>1</v>
      </c>
      <c r="N16" s="73"/>
      <c r="O16" s="72"/>
      <c r="P16" s="52"/>
      <c r="Q16" s="52"/>
    </row>
    <row r="17" spans="1:17" ht="15" customHeight="1" outlineLevel="1" x14ac:dyDescent="0.25">
      <c r="A17" s="55" t="str">
        <f>+'cereal data'!A9</f>
        <v>Oats</v>
      </c>
      <c r="B17" s="56">
        <f>+'cereal data'!H9</f>
        <v>7.2410426199999991</v>
      </c>
      <c r="C17" s="56">
        <f>+'cereal data'!H21</f>
        <v>4.2051063E-2</v>
      </c>
      <c r="D17" s="56">
        <f>+'cereal data'!H33</f>
        <v>0.214057794</v>
      </c>
      <c r="E17" s="56">
        <f t="shared" si="1"/>
        <v>7.0690358889999985</v>
      </c>
      <c r="F17" s="56">
        <f>+'cereal data'!H45</f>
        <v>5.303434006528235</v>
      </c>
      <c r="G17" s="56">
        <f>IF(B17&gt;E17,F17,F17*B17/(B17+C17-D17))</f>
        <v>5.303434006528235</v>
      </c>
      <c r="H17" s="57">
        <v>0.11</v>
      </c>
      <c r="I17" s="58">
        <f t="shared" si="2"/>
        <v>0.58337774071810589</v>
      </c>
      <c r="J17" s="58">
        <f t="shared" si="3"/>
        <v>0.58337774071810589</v>
      </c>
      <c r="K17" s="26"/>
      <c r="L17" s="26"/>
      <c r="M17" s="6">
        <f t="shared" si="4"/>
        <v>1</v>
      </c>
      <c r="N17" s="73"/>
      <c r="O17" s="72"/>
      <c r="P17" s="52"/>
      <c r="Q17" s="52"/>
    </row>
    <row r="18" spans="1:17" ht="15" customHeight="1" outlineLevel="1" x14ac:dyDescent="0.25">
      <c r="A18" s="55" t="str">
        <f>+'cereal data'!A10</f>
        <v>Triticale</v>
      </c>
      <c r="B18" s="56">
        <f>+'cereal data'!H10</f>
        <v>11.4129624</v>
      </c>
      <c r="C18" s="56">
        <f>+'cereal data'!H22</f>
        <v>8.44074E-4</v>
      </c>
      <c r="D18" s="56">
        <f>+'cereal data'!H34</f>
        <v>3.2490560000000002E-3</v>
      </c>
      <c r="E18" s="56">
        <f t="shared" si="1"/>
        <v>11.410557418</v>
      </c>
      <c r="F18" s="56">
        <f>+'cereal data'!H46</f>
        <v>10.899804220060963</v>
      </c>
      <c r="G18" s="56">
        <f>IF(B18&gt;E18,F18,F18*B18/(B18+C18-D18))</f>
        <v>10.899804220060963</v>
      </c>
      <c r="H18" s="57">
        <v>0.11</v>
      </c>
      <c r="I18" s="58">
        <f t="shared" si="2"/>
        <v>1.1989784642067058</v>
      </c>
      <c r="J18" s="58">
        <f t="shared" si="3"/>
        <v>1.1989784642067058</v>
      </c>
      <c r="K18" s="26"/>
      <c r="L18" s="26"/>
      <c r="M18" s="6">
        <f t="shared" si="4"/>
        <v>1</v>
      </c>
      <c r="N18" s="73"/>
      <c r="O18" s="72"/>
      <c r="P18" s="52"/>
      <c r="Q18" s="52"/>
    </row>
    <row r="19" spans="1:17" ht="15" customHeight="1" outlineLevel="1" x14ac:dyDescent="0.25">
      <c r="A19" s="55" t="str">
        <f>+'cereal data'!A11</f>
        <v>Others</v>
      </c>
      <c r="B19" s="56">
        <f>+'cereal data'!H11</f>
        <v>3.9626387332869482</v>
      </c>
      <c r="C19" s="56">
        <f>+'cereal data'!H23</f>
        <v>0.16302269</v>
      </c>
      <c r="D19" s="56">
        <f>+'cereal data'!H35</f>
        <v>1.9015988000000001E-2</v>
      </c>
      <c r="E19" s="56">
        <f t="shared" si="1"/>
        <v>4.1066454352869481</v>
      </c>
      <c r="F19" s="56">
        <f>+'cereal data'!H47</f>
        <v>4.37</v>
      </c>
      <c r="G19" s="56">
        <f>IF(B19&gt;E19,F19,F19*B19/(B19+C19-D19))</f>
        <v>4.21675830975507</v>
      </c>
      <c r="H19" s="57">
        <v>0.11</v>
      </c>
      <c r="I19" s="58">
        <f t="shared" si="2"/>
        <v>0.48070000000000002</v>
      </c>
      <c r="J19" s="58">
        <f t="shared" si="3"/>
        <v>0.46384341407305768</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32.927679999999995</v>
      </c>
      <c r="C21" s="49">
        <f t="shared" si="5"/>
        <v>18.180107834999998</v>
      </c>
      <c r="D21" s="49">
        <f t="shared" si="5"/>
        <v>1.343944249</v>
      </c>
      <c r="E21" s="49">
        <f t="shared" si="5"/>
        <v>49.763843585999993</v>
      </c>
      <c r="F21" s="49">
        <f t="shared" si="5"/>
        <v>1.6065879999999999</v>
      </c>
      <c r="G21" s="49">
        <f t="shared" si="5"/>
        <v>1.6065879999999999</v>
      </c>
      <c r="H21" s="50"/>
      <c r="I21" s="50">
        <f>SUM(I23:I25)</f>
        <v>0.46413606898000004</v>
      </c>
      <c r="J21" s="50">
        <f>SUM(J23:J25)</f>
        <v>0.46413606898000004</v>
      </c>
      <c r="K21" s="51">
        <f>J21/I21</f>
        <v>1</v>
      </c>
      <c r="L21" s="51">
        <f>+I21/$I$89</f>
        <v>6.3016630853703305E-3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+'oilseed data'!W4</f>
        <v>2.6717900000000001</v>
      </c>
      <c r="C23" s="56">
        <f>+'oilseed data'!W12</f>
        <v>13.460315695</v>
      </c>
      <c r="D23" s="56">
        <f>+'oilseed data'!W16</f>
        <v>0.34074086199999998</v>
      </c>
      <c r="E23" s="56">
        <f>+B23+C23-D23</f>
        <v>15.791364832999999</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+'oilseed data'!W5</f>
        <v>19.852979999999995</v>
      </c>
      <c r="C24" s="56">
        <f>+'oilseed data'!W13</f>
        <v>4.1582179479999999</v>
      </c>
      <c r="D24" s="56">
        <f>+'oilseed data'!W17</f>
        <v>0.32005415799999998</v>
      </c>
      <c r="E24" s="56">
        <f>+B24+C24-D24</f>
        <v>23.691143789999995</v>
      </c>
      <c r="F24" s="56">
        <f>+B24*1%</f>
        <v>0.19852979999999995</v>
      </c>
      <c r="G24" s="56">
        <f>F24</f>
        <v>0.19852979999999995</v>
      </c>
      <c r="H24" s="62">
        <f>H47*0.57</f>
        <v>0.18809999999999999</v>
      </c>
      <c r="I24" s="58">
        <f>F24*H24</f>
        <v>3.7343455379999987E-2</v>
      </c>
      <c r="J24" s="58">
        <f>G24*H24</f>
        <v>3.7343455379999987E-2</v>
      </c>
      <c r="K24" s="26"/>
      <c r="L24" s="26"/>
      <c r="M24" s="6">
        <f>+IF(H24&lt;15%,1,IF(H24&lt;30%,2,IF(H24&lt;50%,3,4)))</f>
        <v>2</v>
      </c>
      <c r="N24" s="52"/>
      <c r="O24" s="52"/>
      <c r="P24" s="52"/>
      <c r="Q24" s="52"/>
    </row>
    <row r="25" spans="1:17" ht="15" customHeight="1" outlineLevel="1" x14ac:dyDescent="0.25">
      <c r="A25" s="55" t="s">
        <v>24</v>
      </c>
      <c r="B25" s="56">
        <f>+'oilseed data'!W6</f>
        <v>10.40291</v>
      </c>
      <c r="C25" s="56">
        <f>+'oilseed data'!W14</f>
        <v>0.56157419200000003</v>
      </c>
      <c r="D25" s="56">
        <f>+'oilseed data'!W18</f>
        <v>0.68314922900000008</v>
      </c>
      <c r="E25" s="56">
        <f>+B25+C25-D25</f>
        <v>10.281334963000001</v>
      </c>
      <c r="F25" s="56">
        <f>+B25*2%</f>
        <v>0.2080582</v>
      </c>
      <c r="G25" s="56">
        <f>F25</f>
        <v>0.2080582</v>
      </c>
      <c r="H25" s="57">
        <v>0.14799999999999999</v>
      </c>
      <c r="I25" s="58">
        <f>F25*H25</f>
        <v>3.0792613599999998E-2</v>
      </c>
      <c r="J25" s="58">
        <f>G25*H25</f>
        <v>3.0792613599999998E-2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4.924059999999999</v>
      </c>
      <c r="C27" s="49">
        <f t="shared" si="6"/>
        <v>1.0905204880000001</v>
      </c>
      <c r="D27" s="49">
        <f t="shared" si="6"/>
        <v>0.98754952400000007</v>
      </c>
      <c r="E27" s="49">
        <f t="shared" si="6"/>
        <v>5.0270309639999997</v>
      </c>
      <c r="F27" s="49">
        <f t="shared" si="6"/>
        <v>3.7548547965941745</v>
      </c>
      <c r="G27" s="49">
        <f t="shared" si="6"/>
        <v>3.3884679223507224</v>
      </c>
      <c r="H27" s="50"/>
      <c r="I27" s="50">
        <f>SUM(I29:I32)</f>
        <v>0.94929710825294378</v>
      </c>
      <c r="J27" s="50">
        <f>SUM(J29:J32)</f>
        <v>0.83772314721400365</v>
      </c>
      <c r="K27" s="51">
        <f>J27/I27</f>
        <v>0.88246676402051061</v>
      </c>
      <c r="L27" s="51">
        <f>+I27/$I$89</f>
        <v>1.2888786164093948E-2</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'protein crop data'!H4</f>
        <v>2.6058799999999995</v>
      </c>
      <c r="C29" s="56">
        <f>'protein crop data'!H20</f>
        <v>0.417237372</v>
      </c>
      <c r="D29" s="56">
        <f>'protein crop data'!H28</f>
        <v>0.66815378400000003</v>
      </c>
      <c r="E29" s="56">
        <f>'protein crop data'!H12</f>
        <v>2.3549635879999995</v>
      </c>
      <c r="F29" s="56">
        <f>'protein crop data'!H36</f>
        <v>1.8138704231999998</v>
      </c>
      <c r="G29" s="56">
        <f>IF(B29&gt;E29,F29,F29*B29/E29)</f>
        <v>1.8138704231999998</v>
      </c>
      <c r="H29" s="63">
        <v>0.22500000000000001</v>
      </c>
      <c r="I29" s="58">
        <f>F29*H29</f>
        <v>0.40812084521999997</v>
      </c>
      <c r="J29" s="58">
        <f>G29*H29</f>
        <v>0.40812084521999997</v>
      </c>
      <c r="K29" s="26"/>
      <c r="L29" s="26"/>
      <c r="M29" s="6">
        <f>+IF(H29&lt;15%,1,IF(H29&lt;30%,2,IF(H29&lt;50%,3,4)))</f>
        <v>2</v>
      </c>
      <c r="N29" s="52"/>
      <c r="O29" s="52"/>
      <c r="P29" s="52"/>
      <c r="Q29" s="52"/>
    </row>
    <row r="30" spans="1:17" ht="15" customHeight="1" outlineLevel="1" x14ac:dyDescent="0.25">
      <c r="A30" s="55" t="s">
        <v>27</v>
      </c>
      <c r="B30" s="56">
        <f>'protein crop data'!H5</f>
        <v>1.3825700000000001</v>
      </c>
      <c r="C30" s="56">
        <f>'protein crop data'!H21</f>
        <v>0.10938927900000002</v>
      </c>
      <c r="D30" s="56">
        <f>'protein crop data'!H29</f>
        <v>0.29771335600000004</v>
      </c>
      <c r="E30" s="56">
        <f>'protein crop data'!H13</f>
        <v>1.1942459230000002</v>
      </c>
      <c r="F30" s="56">
        <f>'protein crop data'!H37</f>
        <v>0.9846931241400001</v>
      </c>
      <c r="G30" s="56">
        <f>IF(B30&gt;E30,F30,F30*B30/E30)</f>
        <v>0.9846931241400001</v>
      </c>
      <c r="H30" s="63">
        <v>0.26</v>
      </c>
      <c r="I30" s="58">
        <f>F30*H30</f>
        <v>0.25602021227640004</v>
      </c>
      <c r="J30" s="58">
        <f>G30*H30</f>
        <v>0.25602021227640004</v>
      </c>
      <c r="K30" s="26"/>
      <c r="L30" s="26"/>
      <c r="M30" s="6">
        <f>+IF(H30&lt;15%,1,IF(H30&lt;30%,2,IF(H30&lt;50%,3,4)))</f>
        <v>2</v>
      </c>
      <c r="N30" s="52"/>
      <c r="O30" s="52"/>
      <c r="P30" s="52"/>
      <c r="Q30" s="52"/>
    </row>
    <row r="31" spans="1:17" ht="15" customHeight="1" outlineLevel="1" x14ac:dyDescent="0.25">
      <c r="A31" s="55" t="s">
        <v>28</v>
      </c>
      <c r="B31" s="56">
        <f>'protein crop data'!H6</f>
        <v>0.26364000000000004</v>
      </c>
      <c r="C31" s="56">
        <f>'protein crop data'!H22</f>
        <v>0.20184725699999997</v>
      </c>
      <c r="D31" s="56">
        <f>'protein crop data'!H30</f>
        <v>1.00493E-4</v>
      </c>
      <c r="E31" s="56">
        <f>'protein crop data'!H14</f>
        <v>0.46538676399999995</v>
      </c>
      <c r="F31" s="56">
        <f>'protein crop data'!H39</f>
        <v>0.46083238442999996</v>
      </c>
      <c r="G31" s="56">
        <f>IF(B31&gt;E31,F31,F31*B31/E31)</f>
        <v>0.2610599596492289</v>
      </c>
      <c r="H31" s="61">
        <v>0.35</v>
      </c>
      <c r="I31" s="58">
        <f>F31*H31</f>
        <v>0.16129133455049999</v>
      </c>
      <c r="J31" s="58">
        <f>G31*H31</f>
        <v>9.137098587723011E-2</v>
      </c>
      <c r="K31" s="26"/>
      <c r="L31" s="26"/>
      <c r="M31" s="6">
        <f>+IF(H31&lt;15%,1,IF(H31&lt;30%,2,IF(H31&lt;50%,3,4)))</f>
        <v>3</v>
      </c>
      <c r="N31" s="52"/>
      <c r="O31" s="52"/>
      <c r="P31" s="52"/>
      <c r="Q31" s="52"/>
    </row>
    <row r="32" spans="1:17" ht="15" customHeight="1" outlineLevel="1" x14ac:dyDescent="0.25">
      <c r="A32" s="55" t="s">
        <v>29</v>
      </c>
      <c r="B32" s="56">
        <f>'protein crop data'!H9</f>
        <v>0.67196999999999985</v>
      </c>
      <c r="C32" s="56">
        <f>'protein crop data'!H25</f>
        <v>0.36204658000000001</v>
      </c>
      <c r="D32" s="56">
        <f>'protein crop data'!H33</f>
        <v>2.1581890999999999E-2</v>
      </c>
      <c r="E32" s="56">
        <f>'protein crop data'!H17</f>
        <v>1.0124346889999998</v>
      </c>
      <c r="F32" s="56">
        <f>'protein crop data'!H41</f>
        <v>0.49545886482417523</v>
      </c>
      <c r="G32" s="56">
        <f>IF(B32&gt;E32,F32,F32*B32/E32)</f>
        <v>0.328844415361494</v>
      </c>
      <c r="H32" s="63">
        <v>0.25</v>
      </c>
      <c r="I32" s="58">
        <f>F32*H32</f>
        <v>0.12386471620604381</v>
      </c>
      <c r="J32" s="58">
        <f>G32*H32</f>
        <v>8.2211103840373501E-2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82.894367968785758</v>
      </c>
      <c r="G34" s="29">
        <f>+G36+G63</f>
        <v>46.407321318246282</v>
      </c>
      <c r="H34" s="30"/>
      <c r="I34" s="30">
        <f>+I36+I63</f>
        <v>24.57713950175927</v>
      </c>
      <c r="J34" s="30">
        <f>+J36+J63</f>
        <v>9.7849494460165154</v>
      </c>
      <c r="K34" s="31">
        <f>IF(I34=0,0,J34/I34)</f>
        <v>0.39813215225132664</v>
      </c>
      <c r="L34" s="31">
        <f>+I34/$I$89</f>
        <v>0.33368846571781324</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29.081414902029586</v>
      </c>
      <c r="C36" s="49">
        <f t="shared" si="7"/>
        <v>22.907035377999996</v>
      </c>
      <c r="D36" s="49">
        <f t="shared" si="7"/>
        <v>1.9779104469999997</v>
      </c>
      <c r="E36" s="49">
        <f t="shared" si="7"/>
        <v>50.010539833029576</v>
      </c>
      <c r="F36" s="49">
        <f>+F38+F45+F51+F57</f>
        <v>49.825306137141006</v>
      </c>
      <c r="G36" s="49">
        <f>+G38+G45+G51+G57</f>
        <v>15.46257255460154</v>
      </c>
      <c r="H36" s="50"/>
      <c r="I36" s="50">
        <f>+I38+I45+I51+I57</f>
        <v>19.814257692685977</v>
      </c>
      <c r="J36" s="50">
        <f>+J38+J45+J51+J57</f>
        <v>5.3381332073822261</v>
      </c>
      <c r="K36" s="51">
        <f>IF(I36=0,0,J36/I36)</f>
        <v>0.26940868995322936</v>
      </c>
      <c r="L36" s="51">
        <f>+I36/$I$89</f>
        <v>0.26902191967199762</v>
      </c>
      <c r="M36" s="6"/>
      <c r="N36" s="52"/>
      <c r="O36" s="73"/>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10.289177053429039</v>
      </c>
      <c r="C38" s="49">
        <f t="shared" si="8"/>
        <v>17.418309860999997</v>
      </c>
      <c r="D38" s="49">
        <f t="shared" si="8"/>
        <v>0.72749225899999981</v>
      </c>
      <c r="E38" s="49">
        <f t="shared" si="8"/>
        <v>26.979994655429035</v>
      </c>
      <c r="F38" s="49">
        <f>F40+F41+F42+F43</f>
        <v>26.794760959540458</v>
      </c>
      <c r="G38" s="49">
        <f>G40+G41+G42+G43</f>
        <v>0.87565824263960013</v>
      </c>
      <c r="H38" s="50"/>
      <c r="I38" s="50">
        <f>SUM(I40:I43)</f>
        <v>12.220724780524918</v>
      </c>
      <c r="J38" s="50">
        <f>SUM(J40:J43)</f>
        <v>0.37653304433502804</v>
      </c>
      <c r="K38" s="51">
        <f>IF(I38=0,0,J38/I38)</f>
        <v>3.081102398567025E-2</v>
      </c>
      <c r="L38" s="51">
        <f>+I38/$I$89</f>
        <v>0.16592308888026275</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(MIN((B23-D23)*'oilseed data'!W40,B23-D23-G23)*0.79)</f>
        <v>0.89352881902000014</v>
      </c>
      <c r="C40" s="56"/>
      <c r="D40" s="56"/>
      <c r="E40" s="56">
        <f>B40-D40</f>
        <v>0.89352881902000014</v>
      </c>
      <c r="F40" s="56">
        <f>(B40-D40)*0.98</f>
        <v>0.87565824263960013</v>
      </c>
      <c r="G40" s="56">
        <f>F40</f>
        <v>0.87565824263960013</v>
      </c>
      <c r="H40" s="61">
        <v>0.43</v>
      </c>
      <c r="I40" s="58">
        <f>F40*H40</f>
        <v>0.37653304433502804</v>
      </c>
      <c r="J40" s="58">
        <f>G40*H40</f>
        <v>0.37653304433502804</v>
      </c>
      <c r="K40" s="26"/>
      <c r="L40" s="26"/>
      <c r="M40" s="6">
        <f>+IF(H40&lt;15%,1,IF(H40&lt;30%,2,IF(H40&lt;50%,3,4)))</f>
        <v>3</v>
      </c>
      <c r="N40" s="73"/>
      <c r="O40" s="73"/>
      <c r="P40" s="52"/>
      <c r="Q40" s="52"/>
    </row>
    <row r="41" spans="1:17" ht="15" customHeight="1" outlineLevel="2" x14ac:dyDescent="0.25">
      <c r="A41" s="55" t="s">
        <v>34</v>
      </c>
      <c r="B41" s="56">
        <f>(MIN(C23*'oilseed data'!W40,C23-(F23-G23))*0.79-B43)</f>
        <v>9.0956482344090386</v>
      </c>
      <c r="C41" s="56"/>
      <c r="D41" s="56">
        <f>+'oilseed data'!W35</f>
        <v>0.72749225899999981</v>
      </c>
      <c r="E41" s="56">
        <f>B41-D41</f>
        <v>8.3681559754090387</v>
      </c>
      <c r="F41" s="56">
        <f>(B41-D41)*0.98</f>
        <v>8.2007928559008576</v>
      </c>
      <c r="G41" s="56">
        <v>0</v>
      </c>
      <c r="H41" s="61">
        <v>0.45500000000000002</v>
      </c>
      <c r="I41" s="58">
        <f>F41*H41</f>
        <v>3.7313607494348902</v>
      </c>
      <c r="J41" s="58">
        <f>G41*H41</f>
        <v>0</v>
      </c>
      <c r="K41" s="26"/>
      <c r="L41" s="26"/>
      <c r="M41" s="6">
        <f>+IF(H41&lt;15%,1,IF(H41&lt;30%,2,IF(H41&lt;50%,3,4)))</f>
        <v>3</v>
      </c>
      <c r="N41" s="73"/>
      <c r="O41" s="73"/>
      <c r="P41" s="52"/>
      <c r="Q41" s="52"/>
    </row>
    <row r="42" spans="1:17" ht="15" customHeight="1" outlineLevel="2" x14ac:dyDescent="0.25">
      <c r="A42" s="55" t="s">
        <v>35</v>
      </c>
      <c r="B42" s="56"/>
      <c r="C42" s="56">
        <f>+'oilseed data'!W31</f>
        <v>17.418309860999997</v>
      </c>
      <c r="D42" s="56"/>
      <c r="E42" s="56">
        <f>C42</f>
        <v>17.418309860999997</v>
      </c>
      <c r="F42" s="56">
        <f>(C42-D42)</f>
        <v>17.418309860999997</v>
      </c>
      <c r="G42" s="56">
        <v>0</v>
      </c>
      <c r="H42" s="61">
        <v>0.45500000000000002</v>
      </c>
      <c r="I42" s="58">
        <f>F42*H42</f>
        <v>7.9253309867549993</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13.1130342068379</v>
      </c>
      <c r="C45" s="49">
        <f t="shared" si="9"/>
        <v>0.36797923799999999</v>
      </c>
      <c r="D45" s="49">
        <f t="shared" si="9"/>
        <v>0.53204657099999997</v>
      </c>
      <c r="E45" s="49">
        <f t="shared" si="9"/>
        <v>12.9489668738379</v>
      </c>
      <c r="F45" s="49">
        <f>F47+F48+F49</f>
        <v>12.9489668738379</v>
      </c>
      <c r="G45" s="49">
        <f>G47+G48+G49</f>
        <v>10.279416437969985</v>
      </c>
      <c r="H45" s="50"/>
      <c r="I45" s="50">
        <f>SUM(I47:I49)</f>
        <v>4.2731590683665077</v>
      </c>
      <c r="J45" s="50">
        <f>SUM(J47:J49)</f>
        <v>3.3922074245300951</v>
      </c>
      <c r="K45" s="51">
        <f>IF(I45=0,0,J45/I45)</f>
        <v>0.79384066220282967</v>
      </c>
      <c r="L45" s="51">
        <f>+I45/$I$89</f>
        <v>5.8017487885004347E-2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(MIN((B24-D24)*'oilseed data'!W41,B24-D24-G24)*0.57)</f>
        <v>10.811463008969985</v>
      </c>
      <c r="C47" s="56"/>
      <c r="D47" s="56">
        <f>+'oilseed data'!W36</f>
        <v>0.53204657099999997</v>
      </c>
      <c r="E47" s="56">
        <f>B47-D47</f>
        <v>10.279416437969985</v>
      </c>
      <c r="F47" s="56">
        <f>(B47-D47)</f>
        <v>10.279416437969985</v>
      </c>
      <c r="G47" s="56">
        <f>F47</f>
        <v>10.279416437969985</v>
      </c>
      <c r="H47" s="61">
        <v>0.33</v>
      </c>
      <c r="I47" s="58">
        <f>F47*H47</f>
        <v>3.3922074245300951</v>
      </c>
      <c r="J47" s="58">
        <f>G47*H47</f>
        <v>3.3922074245300951</v>
      </c>
      <c r="K47" s="26"/>
      <c r="L47" s="26"/>
      <c r="M47" s="6">
        <f>+IF(H47&lt;15%,1,IF(H47&lt;30%,2,IF(H47&lt;50%,3,4)))</f>
        <v>3</v>
      </c>
      <c r="N47" s="52"/>
      <c r="O47" s="52"/>
      <c r="P47" s="52"/>
      <c r="Q47" s="52"/>
    </row>
    <row r="48" spans="1:17" ht="15" customHeight="1" outlineLevel="2" x14ac:dyDescent="0.25">
      <c r="A48" s="55" t="s">
        <v>39</v>
      </c>
      <c r="B48" s="56">
        <f>C24*'oilseed data'!W41*0.57</f>
        <v>2.3015711978679154</v>
      </c>
      <c r="C48" s="56"/>
      <c r="D48" s="56"/>
      <c r="E48" s="56">
        <f>B48-D48</f>
        <v>2.3015711978679154</v>
      </c>
      <c r="F48" s="56">
        <f>(B48-D48)</f>
        <v>2.3015711978679154</v>
      </c>
      <c r="G48" s="56">
        <v>0</v>
      </c>
      <c r="H48" s="61">
        <v>0.33</v>
      </c>
      <c r="I48" s="58">
        <f>F48*H48</f>
        <v>0.75951849529641213</v>
      </c>
      <c r="J48" s="58">
        <f>G48*H48</f>
        <v>0</v>
      </c>
      <c r="K48" s="26"/>
      <c r="L48" s="26"/>
      <c r="M48" s="6">
        <f>+IF(H48&lt;15%,1,IF(H48&lt;30%,2,IF(H48&lt;50%,3,4)))</f>
        <v>3</v>
      </c>
      <c r="N48" s="52"/>
      <c r="O48" s="52"/>
      <c r="P48" s="52"/>
      <c r="Q48" s="52"/>
    </row>
    <row r="49" spans="1:28" ht="15" customHeight="1" outlineLevel="2" x14ac:dyDescent="0.25">
      <c r="A49" s="55" t="s">
        <v>40</v>
      </c>
      <c r="B49" s="56"/>
      <c r="C49" s="56">
        <f>+'oilseed data'!W32</f>
        <v>0.36797923799999999</v>
      </c>
      <c r="D49" s="56"/>
      <c r="E49" s="56">
        <f>C49</f>
        <v>0.36797923799999999</v>
      </c>
      <c r="F49" s="56">
        <f>IF((C49-D49)&lt;0,0,C49-D49)</f>
        <v>0.36797923799999999</v>
      </c>
      <c r="G49" s="56">
        <v>0</v>
      </c>
      <c r="H49" s="61">
        <v>0.33</v>
      </c>
      <c r="I49" s="58">
        <f>F49*H49</f>
        <v>0.12143314854000001</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5.0532036417626465</v>
      </c>
      <c r="C51" s="49">
        <f t="shared" si="10"/>
        <v>3.4538443209999996</v>
      </c>
      <c r="D51" s="49">
        <f t="shared" si="10"/>
        <v>0.56562433000000001</v>
      </c>
      <c r="E51" s="49">
        <f t="shared" si="10"/>
        <v>7.9414236327626462</v>
      </c>
      <c r="F51" s="49">
        <f>F53+F54+F55</f>
        <v>7.9414236327626462</v>
      </c>
      <c r="G51" s="49">
        <f>G53+G54+G55</f>
        <v>4.2115695559919537</v>
      </c>
      <c r="H51" s="50"/>
      <c r="I51" s="50">
        <f>SUM(I53:I55)</f>
        <v>2.8589125077945523</v>
      </c>
      <c r="J51" s="50">
        <f>SUM(J53:J55)</f>
        <v>1.5161650401571032</v>
      </c>
      <c r="K51" s="51">
        <f>IF(I51=0,0,J51/I51)</f>
        <v>0.53032928990426387</v>
      </c>
      <c r="L51" s="51">
        <f>+I51/$I$89</f>
        <v>3.8815995176295526E-2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MIN((B25-D25)*'oilseed data'!W42,B25-D25-F25)*55%</f>
        <v>4.777193885991954</v>
      </c>
      <c r="C53" s="56"/>
      <c r="D53" s="56">
        <f>+'oilseed data'!W37</f>
        <v>0.56562433000000001</v>
      </c>
      <c r="E53" s="56">
        <f>B53-D53</f>
        <v>4.2115695559919537</v>
      </c>
      <c r="F53" s="56">
        <f>(B53-D53)</f>
        <v>4.2115695559919537</v>
      </c>
      <c r="G53" s="56">
        <f>F53</f>
        <v>4.2115695559919537</v>
      </c>
      <c r="H53" s="61">
        <v>0.36</v>
      </c>
      <c r="I53" s="58">
        <f>F53*H53</f>
        <v>1.5161650401571032</v>
      </c>
      <c r="J53" s="58">
        <f>G53*H53</f>
        <v>1.5161650401571032</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C25*'oilseed data'!W42*55%</f>
        <v>0.27600975577069287</v>
      </c>
      <c r="C54" s="56"/>
      <c r="D54" s="56"/>
      <c r="E54" s="56">
        <f>B54-D54</f>
        <v>0.27600975577069287</v>
      </c>
      <c r="F54" s="56">
        <f>(B54-D54)</f>
        <v>0.27600975577069287</v>
      </c>
      <c r="G54" s="56">
        <v>0</v>
      </c>
      <c r="H54" s="61">
        <v>0.36</v>
      </c>
      <c r="I54" s="58">
        <f>F54*H54</f>
        <v>9.9363512077449423E-2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+'oilseed data'!W33</f>
        <v>3.4538443209999996</v>
      </c>
      <c r="D55" s="56"/>
      <c r="E55" s="56">
        <f>C55</f>
        <v>3.4538443209999996</v>
      </c>
      <c r="F55" s="56">
        <f>C55-D55</f>
        <v>3.4538443209999996</v>
      </c>
      <c r="G55" s="56">
        <v>0</v>
      </c>
      <c r="H55" s="61">
        <v>0.36</v>
      </c>
      <c r="I55" s="58">
        <f>F55*H55</f>
        <v>1.2433839555599999</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0.626</v>
      </c>
      <c r="C57" s="49">
        <f t="shared" si="11"/>
        <v>1.666901958</v>
      </c>
      <c r="D57" s="49">
        <f t="shared" si="11"/>
        <v>0.15274728700000001</v>
      </c>
      <c r="E57" s="49">
        <f t="shared" si="11"/>
        <v>2.1401546709999999</v>
      </c>
      <c r="F57" s="49">
        <f>F59+F60+F61</f>
        <v>2.1401546709999999</v>
      </c>
      <c r="G57" s="49">
        <f>G59+G60+G61</f>
        <v>9.5928318000000026E-2</v>
      </c>
      <c r="H57" s="50"/>
      <c r="I57" s="50">
        <f>SUM(I59:I61)</f>
        <v>0.46146133599999994</v>
      </c>
      <c r="J57" s="50">
        <f>SUM(J59:J61)</f>
        <v>5.3227698360000006E-2</v>
      </c>
      <c r="K57" s="51">
        <f>IF(I57=0,0,J57/I57)</f>
        <v>0.11534595470420952</v>
      </c>
      <c r="L57" s="51">
        <f>+I57/$I$89</f>
        <v>6.265347730435019E-3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1.5933517909999999</v>
      </c>
      <c r="D59" s="56">
        <v>8.4448670000000003E-2</v>
      </c>
      <c r="E59" s="56">
        <f>B59+C59-D59</f>
        <v>1.5089031209999999</v>
      </c>
      <c r="F59" s="56">
        <f>E59</f>
        <v>1.5089031209999999</v>
      </c>
      <c r="G59" s="56">
        <f>IF(B59&gt;E59,F59,F59*(B59-D59)/E59)</f>
        <v>-8.444866999999999E-2</v>
      </c>
      <c r="H59" s="63">
        <v>0.16</v>
      </c>
      <c r="I59" s="58">
        <f>F59*H59</f>
        <v>0.24142449935999999</v>
      </c>
      <c r="J59" s="58">
        <f>G59*H59</f>
        <v>-1.3511787199999998E-2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0.436</v>
      </c>
      <c r="C60" s="56">
        <v>2.1351269999999999E-2</v>
      </c>
      <c r="D60" s="56">
        <v>6.4767079999999994E-3</v>
      </c>
      <c r="E60" s="56">
        <f>B60+C60-D60</f>
        <v>0.45087456199999998</v>
      </c>
      <c r="F60" s="56">
        <f>E60</f>
        <v>0.45087456199999998</v>
      </c>
      <c r="G60" s="56">
        <v>0</v>
      </c>
      <c r="H60" s="61">
        <v>0.34</v>
      </c>
      <c r="I60" s="58">
        <f>F60*H60</f>
        <v>0.15329735108</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0.19</v>
      </c>
      <c r="C61" s="56">
        <v>5.2198897000000008E-2</v>
      </c>
      <c r="D61" s="56">
        <v>6.1821908999999994E-2</v>
      </c>
      <c r="E61" s="56">
        <f>B61+C61-D61</f>
        <v>0.18037698800000002</v>
      </c>
      <c r="F61" s="56">
        <f>E61</f>
        <v>0.18037698800000002</v>
      </c>
      <c r="G61" s="56">
        <f>IF(B61&gt;E61,F61,F61*(B61-D61)/E61)</f>
        <v>0.18037698800000002</v>
      </c>
      <c r="H61" s="61">
        <v>0.37</v>
      </c>
      <c r="I61" s="58">
        <f>F61*H61</f>
        <v>6.6739485560000006E-2</v>
      </c>
      <c r="J61" s="58">
        <f>G61*H61</f>
        <v>6.6739485560000006E-2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34.737190495544105</v>
      </c>
      <c r="C63" s="49">
        <f t="shared" si="12"/>
        <v>4.1584041859999994</v>
      </c>
      <c r="D63" s="49">
        <f t="shared" si="12"/>
        <v>1.745048422</v>
      </c>
      <c r="E63" s="49">
        <f t="shared" si="12"/>
        <v>37.150546259544107</v>
      </c>
      <c r="F63" s="49">
        <f>SUM(F65:F72)</f>
        <v>33.069061831644746</v>
      </c>
      <c r="G63" s="49">
        <f>SUM(G65:G72)</f>
        <v>30.944748763644743</v>
      </c>
      <c r="H63" s="50"/>
      <c r="I63" s="50">
        <f>SUM(I65:I72)</f>
        <v>4.7628818090732903</v>
      </c>
      <c r="J63" s="50">
        <f>SUM(J65:J72)</f>
        <v>4.4468162386342893</v>
      </c>
      <c r="K63" s="51">
        <f>IF(I63=0,0,J63/I63)</f>
        <v>0.93363984597793381</v>
      </c>
      <c r="L63" s="51">
        <f>+I63/$I$89</f>
        <v>6.4666546045815593E-2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4.047822971039662</v>
      </c>
      <c r="C65" s="56">
        <v>0.60663526999999995</v>
      </c>
      <c r="D65" s="56">
        <v>0.55454181199999997</v>
      </c>
      <c r="E65" s="56">
        <f t="shared" ref="E65:E67" si="13">B65+C65-D65</f>
        <v>4.0999164290396619</v>
      </c>
      <c r="F65" s="56">
        <f>E65</f>
        <v>4.0999164290396619</v>
      </c>
      <c r="G65" s="56">
        <f>+F65</f>
        <v>4.0999164290396619</v>
      </c>
      <c r="H65" s="63">
        <v>0.19</v>
      </c>
      <c r="I65" s="58">
        <f>F65*H65</f>
        <v>0.77898412151753582</v>
      </c>
      <c r="J65" s="58">
        <f>G65*H65</f>
        <v>0.77898412151753582</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1.0145958202692318</v>
      </c>
      <c r="C66" s="56"/>
      <c r="D66" s="56"/>
      <c r="E66" s="56">
        <f t="shared" si="13"/>
        <v>1.0145958202692318</v>
      </c>
      <c r="F66" s="56">
        <v>0.67690362665963366</v>
      </c>
      <c r="G66" s="56">
        <f>+F66</f>
        <v>0.67690362665963366</v>
      </c>
      <c r="H66" s="65">
        <v>0.73</v>
      </c>
      <c r="I66" s="58">
        <f>F66*H66</f>
        <v>0.49413964746153255</v>
      </c>
      <c r="J66" s="58">
        <f>G66*H66</f>
        <v>0.49413964746153255</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93</v>
      </c>
      <c r="B67" s="67">
        <f>'cereal data'!H60*(H77*0.362+(1-H77)*0.276)</f>
        <v>3.4272882339029933</v>
      </c>
      <c r="C67" s="67">
        <v>0.78119121299999994</v>
      </c>
      <c r="D67" s="67">
        <v>0.430304727</v>
      </c>
      <c r="E67" s="67">
        <f t="shared" si="13"/>
        <v>3.7781747199029931</v>
      </c>
      <c r="F67" s="67">
        <f>E67</f>
        <v>3.7781747199029931</v>
      </c>
      <c r="G67" s="67">
        <f>IF(B67&gt;E67,F67,F67*(B67-D67)/E67)</f>
        <v>2.9969835069029935</v>
      </c>
      <c r="H67" s="68" t="s">
        <v>53</v>
      </c>
      <c r="I67" s="69">
        <f>(B67-D67)*0.3+C67*0.27</f>
        <v>1.1100166795808981</v>
      </c>
      <c r="J67" s="69">
        <f>(B67-D67)*0.3</f>
        <v>0.89909505207089802</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94</v>
      </c>
      <c r="B68" s="56">
        <v>6.1677929645500003</v>
      </c>
      <c r="C68" s="56"/>
      <c r="D68" s="56"/>
      <c r="E68" s="56">
        <f>+B68+C68-D68</f>
        <v>6.1677929645500003</v>
      </c>
      <c r="F68" s="56">
        <f>+E68</f>
        <v>6.1677929645500003</v>
      </c>
      <c r="G68" s="56">
        <f>+F68</f>
        <v>6.1677929645500003</v>
      </c>
      <c r="H68" s="57">
        <v>5.3999999999999999E-2</v>
      </c>
      <c r="I68" s="58">
        <f>+F68*$H$68</f>
        <v>0.33306082008570004</v>
      </c>
      <c r="J68" s="58">
        <f>+G68*$H$68</f>
        <v>0.33306082008570004</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('cereal data'!H63+'cereal data'!H65)*0.15</f>
        <v>7.4325051953702168</v>
      </c>
      <c r="C69" s="56">
        <v>3.5240796999999997E-2</v>
      </c>
      <c r="D69" s="56">
        <v>0.244619643</v>
      </c>
      <c r="E69" s="56">
        <f>B69+C69-D69</f>
        <v>7.2231263493702169</v>
      </c>
      <c r="F69" s="56">
        <f>E69</f>
        <v>7.2231263493702169</v>
      </c>
      <c r="G69" s="56">
        <f>IF(B69&gt;E69,F69,F69*(B69-D69)/E69)</f>
        <v>7.2231263493702169</v>
      </c>
      <c r="H69" s="71">
        <v>0.155</v>
      </c>
      <c r="I69" s="58">
        <f>F69*H69</f>
        <v>1.1195845841523837</v>
      </c>
      <c r="J69" s="58">
        <f>G69*H69</f>
        <v>1.1195845841523837</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0.25170514599999999</v>
      </c>
      <c r="D70" s="56">
        <v>1.1034241999999998E-2</v>
      </c>
      <c r="E70" s="56">
        <f>B70+C70-D70</f>
        <v>0.24067090399999999</v>
      </c>
      <c r="F70" s="56">
        <f>E70</f>
        <v>0.24067090399999999</v>
      </c>
      <c r="G70" s="56">
        <f>IF(B70&gt;E70,F70,F70*B70/E70)</f>
        <v>0</v>
      </c>
      <c r="H70" s="57">
        <v>7.4999999999999997E-2</v>
      </c>
      <c r="I70" s="58">
        <f>F70*H70</f>
        <v>1.80503178E-2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8.3291688352800008</v>
      </c>
      <c r="C71" s="56">
        <v>1.1024509509999998</v>
      </c>
      <c r="D71" s="56">
        <v>0.31092752899999998</v>
      </c>
      <c r="E71" s="56">
        <f>B71+C71-D71</f>
        <v>9.12069225728</v>
      </c>
      <c r="F71" s="56">
        <f>E71</f>
        <v>9.12069225728</v>
      </c>
      <c r="G71" s="56">
        <f>IF(B71&gt;E71,F71,F71*(B71-D71)/E71)</f>
        <v>8.0182413062800002</v>
      </c>
      <c r="H71" s="57">
        <v>7.9000000000000001E-2</v>
      </c>
      <c r="I71" s="58">
        <f>F71*H71</f>
        <v>0.72053468832512002</v>
      </c>
      <c r="J71" s="58">
        <f>G71*H71</f>
        <v>0.63344106319612004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4.3180164751320005</v>
      </c>
      <c r="C72" s="67">
        <v>1.381180809</v>
      </c>
      <c r="D72" s="67">
        <v>0.19362046899999996</v>
      </c>
      <c r="E72" s="67">
        <f>B72+C72-D72</f>
        <v>5.5055768151320006</v>
      </c>
      <c r="F72" s="67">
        <f>E72*0.32</f>
        <v>1.7617845808422403</v>
      </c>
      <c r="G72" s="67">
        <f>+IF(B72&gt;F72,F72,B72-D72)</f>
        <v>1.7617845808422403</v>
      </c>
      <c r="H72" s="77" t="s">
        <v>95</v>
      </c>
      <c r="I72" s="69">
        <f>G72*0.107+(F72-G72)*0.042</f>
        <v>0.1885109501501197</v>
      </c>
      <c r="J72" s="69">
        <f>G72*0.107</f>
        <v>0.1885109501501197</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8.8535952752068088</v>
      </c>
      <c r="G74" s="29">
        <f>SUM(G76:G80)</f>
        <v>8.7191925016105092</v>
      </c>
      <c r="H74" s="30"/>
      <c r="I74" s="30">
        <f>SUM(I76:I80)</f>
        <v>2.1842198878508414</v>
      </c>
      <c r="J74" s="30">
        <f>SUM(J76:J80)</f>
        <v>2.1004869599003468</v>
      </c>
      <c r="K74" s="31">
        <f>IF(I74=0,0,J74/I74)</f>
        <v>0.96166460693072275</v>
      </c>
      <c r="L74" s="31">
        <f>+I74/$I$89</f>
        <v>2.9655566023666393E-2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0.44700000000000001</v>
      </c>
      <c r="C76" s="56">
        <v>0.15750220799999998</v>
      </c>
      <c r="D76" s="56">
        <v>0.171352897</v>
      </c>
      <c r="E76" s="56">
        <f>B76+C76-D76</f>
        <v>0.43314931099999998</v>
      </c>
      <c r="F76" s="56">
        <f>E76</f>
        <v>0.43314931099999998</v>
      </c>
      <c r="G76" s="56">
        <f>IF(B76&gt;E76,F76,F76*B76/E76)</f>
        <v>0.43314931099999998</v>
      </c>
      <c r="H76" s="65">
        <v>0.65</v>
      </c>
      <c r="I76" s="58">
        <f>F76*H76</f>
        <v>0.28154705214999998</v>
      </c>
      <c r="J76" s="58">
        <f>G76*H76</f>
        <v>0.28154705214999998</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1.9093</v>
      </c>
      <c r="C77" s="56">
        <v>0.13984568000000003</v>
      </c>
      <c r="D77" s="56">
        <v>0.73183406500000003</v>
      </c>
      <c r="E77" s="56">
        <f>B77+C77-D77</f>
        <v>1.3173116149999999</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1.457095</v>
      </c>
      <c r="C78" s="56">
        <v>5.4888027000000006E-2</v>
      </c>
      <c r="D78" s="56">
        <v>0.75836766</v>
      </c>
      <c r="E78" s="56">
        <f>B78+C78-D78</f>
        <v>0.75361536700000009</v>
      </c>
      <c r="F78" s="56">
        <v>0.155</v>
      </c>
      <c r="G78" s="56">
        <f>+F78</f>
        <v>0.155</v>
      </c>
      <c r="H78" s="61">
        <v>0.34</v>
      </c>
      <c r="I78" s="58">
        <f>F78*H78</f>
        <v>5.2700000000000004E-2</v>
      </c>
      <c r="J78" s="58">
        <f>G78*H78</f>
        <v>5.2700000000000004E-2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2.8798150810108529</v>
      </c>
      <c r="C79" s="56">
        <v>0.13447905599999999</v>
      </c>
      <c r="D79" s="56">
        <v>1.0771811499999999</v>
      </c>
      <c r="E79" s="56">
        <v>2.4135117477982533</v>
      </c>
      <c r="F79" s="56">
        <v>1.9654459642068085</v>
      </c>
      <c r="G79" s="56">
        <v>1.8310431906105087</v>
      </c>
      <c r="H79" s="65">
        <v>0.623</v>
      </c>
      <c r="I79" s="58">
        <f>F79*H79</f>
        <v>1.2244728357008416</v>
      </c>
      <c r="J79" s="58">
        <f>G79*H79</f>
        <v>1.1407399077503468</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973.02998251999998</v>
      </c>
      <c r="G82" s="82">
        <f>SUM(G84:G87)</f>
        <v>973.02998251999998</v>
      </c>
      <c r="H82" s="30"/>
      <c r="I82" s="82">
        <f>SUM(I84:I87)</f>
        <v>29.764251329106568</v>
      </c>
      <c r="J82" s="82">
        <f>SUM(J84:J87)</f>
        <v>29.764251329106568</v>
      </c>
      <c r="K82" s="31">
        <f>IF(I82=0,0,J82/I82)</f>
        <v>1</v>
      </c>
      <c r="L82" s="31">
        <f>+I82/$I$89</f>
        <v>0.40411486286017978</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643.5294325095997</v>
      </c>
      <c r="C84" s="79"/>
      <c r="D84" s="79"/>
      <c r="E84" s="79">
        <f>+B84+C84-D84</f>
        <v>643.5294325095997</v>
      </c>
      <c r="F84" s="79">
        <f t="shared" ref="F84:G86" si="15">+E84</f>
        <v>643.5294325095997</v>
      </c>
      <c r="G84" s="79">
        <f t="shared" si="15"/>
        <v>643.5294325095997</v>
      </c>
      <c r="H84" s="57">
        <v>2.5972429865201825E-2</v>
      </c>
      <c r="I84" s="79">
        <f>+F84*H84</f>
        <v>16.714023052048709</v>
      </c>
      <c r="J84" s="79">
        <f>+H84*G84</f>
        <v>16.714023052048709</v>
      </c>
      <c r="K84" s="93"/>
      <c r="L84" s="93"/>
      <c r="M84" s="6">
        <f>+IF(H84&lt;15%,1,IF(H84&lt;30%,2,IF(H84&lt;50%,3,4)))</f>
        <v>1</v>
      </c>
    </row>
    <row r="85" spans="1:28" s="96" customFormat="1" ht="15" customHeight="1" outlineLevel="1" x14ac:dyDescent="0.2">
      <c r="A85" s="55" t="s">
        <v>69</v>
      </c>
      <c r="B85" s="79">
        <v>255.43404000000001</v>
      </c>
      <c r="C85" s="79"/>
      <c r="D85" s="79"/>
      <c r="E85" s="79">
        <f>+B85+C85-D85</f>
        <v>255.43404000000001</v>
      </c>
      <c r="F85" s="79">
        <f t="shared" si="15"/>
        <v>255.43404000000001</v>
      </c>
      <c r="G85" s="79">
        <f t="shared" si="15"/>
        <v>255.43404000000001</v>
      </c>
      <c r="H85" s="57">
        <v>2.9487499999999996E-2</v>
      </c>
      <c r="I85" s="79">
        <f>+F85*H85</f>
        <v>7.5321112544999993</v>
      </c>
      <c r="J85" s="79">
        <f>+H85*G85</f>
        <v>7.5321112544999993</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72.249128490400281</v>
      </c>
      <c r="C86" s="79"/>
      <c r="D86" s="79"/>
      <c r="E86" s="79">
        <f>+B86+C86-D86</f>
        <v>72.249128490400281</v>
      </c>
      <c r="F86" s="79">
        <f t="shared" si="15"/>
        <v>72.249128490400281</v>
      </c>
      <c r="G86" s="79">
        <f t="shared" si="15"/>
        <v>72.249128490400281</v>
      </c>
      <c r="H86" s="57">
        <v>7.2099999999999997E-2</v>
      </c>
      <c r="I86" s="79">
        <f>+F86*H86</f>
        <v>5.2091621641578598</v>
      </c>
      <c r="J86" s="79">
        <f>+H86*G86</f>
        <v>5.2091621641578598</v>
      </c>
      <c r="K86" s="94"/>
      <c r="L86" s="94"/>
      <c r="M86" s="6">
        <f>+IF(H86&lt;15%,1,IF(H86&lt;30%,2,IF(H86&lt;50%,3,4)))</f>
        <v>1</v>
      </c>
    </row>
    <row r="87" spans="1:28" s="136" customFormat="1" ht="14.25" customHeight="1" outlineLevel="1" x14ac:dyDescent="0.2">
      <c r="A87" s="55" t="s">
        <v>101</v>
      </c>
      <c r="B87" s="56">
        <v>3.3787129999999994</v>
      </c>
      <c r="C87" s="56">
        <v>1.9844687000000003E-2</v>
      </c>
      <c r="D87" s="56">
        <v>1.5811761669999997</v>
      </c>
      <c r="E87" s="56">
        <f>B87+C87-D87</f>
        <v>1.8173815199999996</v>
      </c>
      <c r="F87" s="56">
        <f>E87</f>
        <v>1.8173815199999996</v>
      </c>
      <c r="G87" s="56">
        <f>IF(B87&gt;E87,F87,F87*B87/E87)</f>
        <v>1.8173815199999996</v>
      </c>
      <c r="H87" s="71">
        <v>0.17</v>
      </c>
      <c r="I87" s="56">
        <f>F87*H87</f>
        <v>0.30895485839999998</v>
      </c>
      <c r="J87" s="56">
        <f>G87*H87</f>
        <v>0.30895485839999998</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73.652948863216494</v>
      </c>
      <c r="J89" s="82">
        <f>+J74+J82+J34+J6</f>
        <v>56.930353974727247</v>
      </c>
      <c r="K89" s="31">
        <f>IF(I89=0,0,J89/I89)</f>
        <v>0.77295417024584623</v>
      </c>
      <c r="L89" s="31"/>
      <c r="M89" s="6"/>
      <c r="O89" s="137"/>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47.085650827934387</v>
      </c>
      <c r="J91" s="105">
        <f t="shared" si="16"/>
        <v>45.245408941248321</v>
      </c>
      <c r="K91" s="106">
        <f>+J91/I91</f>
        <v>0.96091714026825537</v>
      </c>
      <c r="L91" s="5"/>
      <c r="M91" s="6"/>
    </row>
    <row r="92" spans="1:28" x14ac:dyDescent="0.25">
      <c r="A92" s="107" t="s">
        <v>75</v>
      </c>
      <c r="B92" s="108"/>
      <c r="C92" s="109"/>
      <c r="D92" s="109"/>
      <c r="E92" s="110"/>
      <c r="F92" s="110"/>
      <c r="G92" s="110"/>
      <c r="H92" s="111">
        <v>2</v>
      </c>
      <c r="I92" s="112">
        <f t="shared" si="16"/>
        <v>4.3843139720932616</v>
      </c>
      <c r="J92" s="112">
        <f t="shared" si="16"/>
        <v>3.8768024456575914</v>
      </c>
      <c r="K92" s="113">
        <f>+J92/I92</f>
        <v>0.88424379967628952</v>
      </c>
      <c r="L92" s="5"/>
      <c r="M92" s="6"/>
    </row>
    <row r="93" spans="1:28" x14ac:dyDescent="0.25">
      <c r="A93" s="114" t="s">
        <v>76</v>
      </c>
      <c r="B93" s="110"/>
      <c r="C93" s="110"/>
      <c r="D93" s="110"/>
      <c r="E93" s="110"/>
      <c r="F93" s="110"/>
      <c r="G93" s="110"/>
      <c r="H93" s="115">
        <v>3</v>
      </c>
      <c r="I93" s="112">
        <f t="shared" si="16"/>
        <v>19.995324527876473</v>
      </c>
      <c r="J93" s="112">
        <f t="shared" si="16"/>
        <v>5.8917159804594563</v>
      </c>
      <c r="K93" s="113">
        <f>+J93/I93</f>
        <v>0.29465468151044627</v>
      </c>
      <c r="L93" s="5"/>
      <c r="M93" s="6"/>
    </row>
    <row r="94" spans="1:28" x14ac:dyDescent="0.25">
      <c r="A94" s="116" t="s">
        <v>77</v>
      </c>
      <c r="B94" s="117"/>
      <c r="C94" s="117"/>
      <c r="D94" s="117"/>
      <c r="E94" s="117"/>
      <c r="F94" s="117"/>
      <c r="G94" s="117"/>
      <c r="H94" s="118">
        <v>4</v>
      </c>
      <c r="I94" s="119">
        <f t="shared" si="16"/>
        <v>2.187659535312374</v>
      </c>
      <c r="J94" s="119">
        <f t="shared" si="16"/>
        <v>1.9164266073618794</v>
      </c>
      <c r="K94" s="120">
        <f>+J94/I94</f>
        <v>0.87601684651000067</v>
      </c>
      <c r="L94" s="5"/>
      <c r="M94" s="6"/>
    </row>
    <row r="95" spans="1:28" ht="25.5" customHeight="1" x14ac:dyDescent="0.25">
      <c r="A95" s="309" t="s">
        <v>78</v>
      </c>
      <c r="B95" s="310"/>
      <c r="C95" s="310"/>
      <c r="D95" s="310"/>
      <c r="E95" s="310"/>
      <c r="F95" s="310"/>
      <c r="G95" s="310"/>
      <c r="H95" s="310"/>
      <c r="I95" s="310"/>
      <c r="J95" s="310"/>
      <c r="K95" s="310"/>
      <c r="L95" s="310"/>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B96"/>
  <sheetViews>
    <sheetView zoomScale="80" zoomScaleNormal="80" workbookViewId="0"/>
  </sheetViews>
  <sheetFormatPr defaultRowHeight="15.75" outlineLevelRow="2" outlineLevelCol="1" x14ac:dyDescent="0.25"/>
  <cols>
    <col min="1" max="1" width="46.42578125" customWidth="1"/>
    <col min="2" max="2" width="12.855468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5" max="15" width="8.7109375" style="138"/>
    <col min="17" max="17" width="12.42578125" customWidth="1"/>
  </cols>
  <sheetData>
    <row r="1" spans="1:17" s="126" customFormat="1" ht="15" x14ac:dyDescent="0.25">
      <c r="A1" s="1" t="str">
        <f>"Updated on " &amp; TEXT(Updates!B2,"[$-0809]dd mmm yyyy")</f>
        <v>Updated on 17 May 2024</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103</v>
      </c>
      <c r="B3" s="311" t="s">
        <v>2</v>
      </c>
      <c r="C3" s="312"/>
      <c r="D3" s="312"/>
      <c r="E3" s="312"/>
      <c r="F3" s="312"/>
      <c r="G3" s="313"/>
      <c r="H3" s="314" t="s">
        <v>3</v>
      </c>
      <c r="I3" s="307" t="s">
        <v>4</v>
      </c>
      <c r="J3" s="308"/>
      <c r="K3" s="11"/>
      <c r="L3" s="12"/>
      <c r="M3" s="6"/>
    </row>
    <row r="4" spans="1:17" ht="50.25" customHeight="1" x14ac:dyDescent="0.25">
      <c r="A4" s="14" t="s">
        <v>6</v>
      </c>
      <c r="B4" s="15" t="s">
        <v>7</v>
      </c>
      <c r="C4" s="15" t="s">
        <v>8</v>
      </c>
      <c r="D4" s="16" t="s">
        <v>9</v>
      </c>
      <c r="E4" s="16" t="s">
        <v>10</v>
      </c>
      <c r="F4" s="16" t="s">
        <v>11</v>
      </c>
      <c r="G4" s="16" t="s">
        <v>12</v>
      </c>
      <c r="H4" s="315"/>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165.07940204135548</v>
      </c>
      <c r="G6" s="29">
        <f>G9+G21+G27</f>
        <v>148.71993712043516</v>
      </c>
      <c r="H6" s="30"/>
      <c r="I6" s="30">
        <f>I9+I21+I27</f>
        <v>16.942956251715888</v>
      </c>
      <c r="J6" s="30">
        <f>J9+J21+J27</f>
        <v>15.435925655879688</v>
      </c>
      <c r="K6" s="31">
        <f>J6/I6</f>
        <v>0.91105267738128193</v>
      </c>
      <c r="L6" s="31">
        <f>+I6/$I$89</f>
        <v>0.23624060529117488</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274.92404523039892</v>
      </c>
      <c r="C9" s="49">
        <f t="shared" ref="C9:J9" si="0">SUM(C11:C19)</f>
        <v>20.535753103999998</v>
      </c>
      <c r="D9" s="49">
        <f t="shared" si="0"/>
        <v>39.389306468999997</v>
      </c>
      <c r="E9" s="49">
        <f t="shared" si="0"/>
        <v>256.07049186539894</v>
      </c>
      <c r="F9" s="49">
        <f t="shared" si="0"/>
        <v>160.46460948397129</v>
      </c>
      <c r="G9" s="49">
        <f t="shared" si="0"/>
        <v>144.40164842460368</v>
      </c>
      <c r="H9" s="50"/>
      <c r="I9" s="50">
        <f t="shared" si="0"/>
        <v>15.700379982236845</v>
      </c>
      <c r="J9" s="50">
        <f t="shared" si="0"/>
        <v>14.28210744586444</v>
      </c>
      <c r="K9" s="51">
        <f>J9/I9</f>
        <v>0.90966635597501366</v>
      </c>
      <c r="L9" s="51">
        <f>+I9/$I$89</f>
        <v>0.21891500014523405</v>
      </c>
      <c r="M9" s="6"/>
      <c r="N9" s="52"/>
      <c r="O9" s="139"/>
      <c r="P9" s="52"/>
      <c r="Q9" s="52"/>
    </row>
    <row r="10" spans="1:17" ht="15" customHeight="1" outlineLevel="1" x14ac:dyDescent="0.25">
      <c r="A10" s="20"/>
      <c r="B10" s="21"/>
      <c r="C10" s="21"/>
      <c r="D10" s="21"/>
      <c r="E10" s="21"/>
      <c r="F10" s="22"/>
      <c r="G10" s="22"/>
      <c r="H10" s="23"/>
      <c r="I10" s="24"/>
      <c r="J10" s="25"/>
      <c r="K10" s="26"/>
      <c r="L10" s="26"/>
      <c r="M10" s="6"/>
      <c r="N10" s="52"/>
      <c r="O10" s="139"/>
      <c r="P10" s="52"/>
      <c r="Q10" s="52"/>
    </row>
    <row r="11" spans="1:17" ht="15" customHeight="1" outlineLevel="1" x14ac:dyDescent="0.25">
      <c r="A11" s="55" t="str">
        <f>+'cereal data'!A3</f>
        <v>Common  wheat</v>
      </c>
      <c r="B11" s="56">
        <f>+'cereal data'!G3</f>
        <v>119.69999027800002</v>
      </c>
      <c r="C11" s="56">
        <f>+'cereal data'!G15</f>
        <v>4.1025037599999994</v>
      </c>
      <c r="D11" s="56">
        <f>+'cereal data'!G27</f>
        <v>25.688559193</v>
      </c>
      <c r="E11" s="56">
        <f>+B11+C11-D11</f>
        <v>98.113934845000017</v>
      </c>
      <c r="F11" s="56">
        <f>+'cereal data'!G39</f>
        <v>44.790999999999997</v>
      </c>
      <c r="G11" s="56">
        <f>IF(B11&gt;E11,F11,F11*B11/E11)-C11</f>
        <v>40.688496239999999</v>
      </c>
      <c r="H11" s="57">
        <v>0.11</v>
      </c>
      <c r="I11" s="58">
        <f>F11*H11</f>
        <v>4.9270100000000001</v>
      </c>
      <c r="J11" s="58">
        <f>G11*H11</f>
        <v>4.4757345863999998</v>
      </c>
      <c r="K11" s="26"/>
      <c r="L11" s="26"/>
      <c r="M11" s="6">
        <f>+IF(H11&lt;15%,1,IF(H11&lt;30%,2,IF(H11&lt;50%,3,4)))</f>
        <v>1</v>
      </c>
      <c r="N11" s="73"/>
      <c r="O11" s="140"/>
      <c r="P11" s="52"/>
      <c r="Q11" s="52"/>
    </row>
    <row r="12" spans="1:17" ht="15" customHeight="1" outlineLevel="1" x14ac:dyDescent="0.25">
      <c r="A12" s="55" t="str">
        <f>+'cereal data'!A4</f>
        <v>Barley</v>
      </c>
      <c r="B12" s="56">
        <f>+'cereal data'!G4</f>
        <v>52.870349400000009</v>
      </c>
      <c r="C12" s="56">
        <f>+'cereal data'!G16</f>
        <v>1.30212602</v>
      </c>
      <c r="D12" s="56">
        <f>+'cereal data'!G28</f>
        <v>8.6044483760000006</v>
      </c>
      <c r="E12" s="56">
        <f t="shared" ref="E12:E19" si="1">+B12+C12-D12</f>
        <v>45.568027044000011</v>
      </c>
      <c r="F12" s="56">
        <f>+'cereal data'!G40</f>
        <v>37.472706100000003</v>
      </c>
      <c r="G12" s="56">
        <f>IF(B12&gt;E12,F12,F12*B12/E12)</f>
        <v>37.472706100000003</v>
      </c>
      <c r="H12" s="57">
        <v>0.1</v>
      </c>
      <c r="I12" s="58">
        <f t="shared" ref="I12:I19" si="2">F12*H12</f>
        <v>3.7472706100000006</v>
      </c>
      <c r="J12" s="58">
        <f t="shared" ref="J12:J19" si="3">G12*H12</f>
        <v>3.7472706100000006</v>
      </c>
      <c r="K12" s="26"/>
      <c r="L12" s="26"/>
      <c r="M12" s="6">
        <f t="shared" ref="M12:M19" si="4">+IF(H12&lt;15%,1,IF(H12&lt;30%,2,IF(H12&lt;50%,3,4)))</f>
        <v>1</v>
      </c>
      <c r="N12" s="73"/>
      <c r="O12" s="140"/>
      <c r="P12" s="52"/>
      <c r="Q12" s="52"/>
    </row>
    <row r="13" spans="1:17" ht="15" customHeight="1" outlineLevel="1" x14ac:dyDescent="0.25">
      <c r="A13" s="55" t="str">
        <f>+'cereal data'!A5</f>
        <v>Durum</v>
      </c>
      <c r="B13" s="56">
        <f>+'cereal data'!G5</f>
        <v>9.5735708199999987</v>
      </c>
      <c r="C13" s="56">
        <f>+'cereal data'!G17</f>
        <v>1.838709642</v>
      </c>
      <c r="D13" s="56">
        <f>+'cereal data'!G29</f>
        <v>1.496595965</v>
      </c>
      <c r="E13" s="56">
        <f t="shared" si="1"/>
        <v>9.9156844969999973</v>
      </c>
      <c r="F13" s="56">
        <f>+'cereal data'!G41</f>
        <v>0.8</v>
      </c>
      <c r="G13" s="56">
        <f>IF(B13&gt;E13,F13,F13*B13/E13)</f>
        <v>0.7723981797038012</v>
      </c>
      <c r="H13" s="57">
        <v>0.12</v>
      </c>
      <c r="I13" s="58">
        <f t="shared" si="2"/>
        <v>9.6000000000000002E-2</v>
      </c>
      <c r="J13" s="58">
        <f t="shared" si="3"/>
        <v>9.2687781564456145E-2</v>
      </c>
      <c r="K13" s="26"/>
      <c r="L13" s="26"/>
      <c r="M13" s="6">
        <f t="shared" si="4"/>
        <v>1</v>
      </c>
      <c r="N13" s="73"/>
      <c r="O13" s="140"/>
      <c r="P13" s="52"/>
      <c r="Q13" s="52"/>
    </row>
    <row r="14" spans="1:17" ht="15" customHeight="1" outlineLevel="1" x14ac:dyDescent="0.25">
      <c r="A14" s="55" t="str">
        <f>+'cereal data'!A6</f>
        <v>Maize</v>
      </c>
      <c r="B14" s="56">
        <f>+'cereal data'!G6</f>
        <v>62.69904334200001</v>
      </c>
      <c r="C14" s="56">
        <f>+'cereal data'!G18</f>
        <v>12.923303642999999</v>
      </c>
      <c r="D14" s="56">
        <f>+'cereal data'!G30</f>
        <v>3.3091525699999997</v>
      </c>
      <c r="E14" s="56">
        <f t="shared" si="1"/>
        <v>72.313194415000012</v>
      </c>
      <c r="F14" s="56">
        <f>+'cereal data'!G42</f>
        <v>52.800000000000004</v>
      </c>
      <c r="G14" s="56">
        <f>F14-C14*0.9</f>
        <v>41.169026721300007</v>
      </c>
      <c r="H14" s="57">
        <v>0.08</v>
      </c>
      <c r="I14" s="58">
        <f t="shared" si="2"/>
        <v>4.2240000000000002</v>
      </c>
      <c r="J14" s="58">
        <f t="shared" si="3"/>
        <v>3.2935221377040005</v>
      </c>
      <c r="K14" s="26"/>
      <c r="L14" s="26"/>
      <c r="M14" s="6">
        <f t="shared" si="4"/>
        <v>1</v>
      </c>
      <c r="N14" s="73"/>
      <c r="O14" s="140"/>
      <c r="P14" s="52"/>
      <c r="Q14" s="52"/>
    </row>
    <row r="15" spans="1:17" ht="15" customHeight="1" outlineLevel="1" x14ac:dyDescent="0.25">
      <c r="A15" s="55" t="str">
        <f>+'cereal data'!A7</f>
        <v>Rye</v>
      </c>
      <c r="B15" s="56">
        <f>+'cereal data'!G7</f>
        <v>7.186860008403924</v>
      </c>
      <c r="C15" s="56">
        <f>+'cereal data'!G19</f>
        <v>1.6491350999999998E-2</v>
      </c>
      <c r="D15" s="56">
        <f>+'cereal data'!G31</f>
        <v>9.6111717999999999E-2</v>
      </c>
      <c r="E15" s="56">
        <f t="shared" si="1"/>
        <v>7.1072396414039236</v>
      </c>
      <c r="F15" s="56">
        <f>+'cereal data'!G43</f>
        <v>2.2000000000000002</v>
      </c>
      <c r="G15" s="56">
        <f>IF(B15&gt;E15,F15,F15*B15/(B15+C15-D15))</f>
        <v>2.2000000000000002</v>
      </c>
      <c r="H15" s="57">
        <v>0.11</v>
      </c>
      <c r="I15" s="58">
        <f t="shared" si="2"/>
        <v>0.24200000000000002</v>
      </c>
      <c r="J15" s="58">
        <f t="shared" si="3"/>
        <v>0.24200000000000002</v>
      </c>
      <c r="K15" s="26"/>
      <c r="L15" s="26"/>
      <c r="M15" s="6">
        <f t="shared" si="4"/>
        <v>1</v>
      </c>
      <c r="N15" s="73"/>
      <c r="O15" s="140"/>
      <c r="P15" s="52"/>
      <c r="Q15" s="52"/>
    </row>
    <row r="16" spans="1:17" ht="15" customHeight="1" outlineLevel="1" x14ac:dyDescent="0.25">
      <c r="A16" s="55" t="str">
        <f>+'cereal data'!A8</f>
        <v>Sorghum</v>
      </c>
      <c r="B16" s="56">
        <f>+'cereal data'!G8</f>
        <v>0.6499332000000001</v>
      </c>
      <c r="C16" s="56">
        <f>+'cereal data'!G20</f>
        <v>0.16498401900000001</v>
      </c>
      <c r="D16" s="56">
        <f>+'cereal data'!G32</f>
        <v>1.1397578E-2</v>
      </c>
      <c r="E16" s="56">
        <f t="shared" si="1"/>
        <v>0.80351964100000017</v>
      </c>
      <c r="F16" s="56">
        <f>+'cereal data'!G44</f>
        <v>0.64831071066035439</v>
      </c>
      <c r="G16" s="56">
        <f>IF(B16&gt;E16,F16,F16*B16/(B16+C16-D16))</f>
        <v>0.52439123236535579</v>
      </c>
      <c r="H16" s="57">
        <v>0.11</v>
      </c>
      <c r="I16" s="58">
        <f t="shared" si="2"/>
        <v>7.1314178172638978E-2</v>
      </c>
      <c r="J16" s="58">
        <f t="shared" si="3"/>
        <v>5.7683035560189139E-2</v>
      </c>
      <c r="K16" s="26"/>
      <c r="L16" s="26"/>
      <c r="M16" s="6">
        <f t="shared" si="4"/>
        <v>1</v>
      </c>
      <c r="N16" s="73"/>
      <c r="O16" s="140"/>
      <c r="P16" s="52"/>
      <c r="Q16" s="52"/>
    </row>
    <row r="17" spans="1:17" ht="15" customHeight="1" outlineLevel="1" x14ac:dyDescent="0.25">
      <c r="A17" s="55" t="str">
        <f>+'cereal data'!A9</f>
        <v>Oats</v>
      </c>
      <c r="B17" s="56">
        <f>+'cereal data'!G9</f>
        <v>7.2405481200000006</v>
      </c>
      <c r="C17" s="56">
        <f>+'cereal data'!G21</f>
        <v>3.1040347000000003E-2</v>
      </c>
      <c r="D17" s="56">
        <f>+'cereal data'!G33</f>
        <v>0.16664691699999998</v>
      </c>
      <c r="E17" s="56">
        <f t="shared" si="1"/>
        <v>7.1049415500000013</v>
      </c>
      <c r="F17" s="56">
        <f>+'cereal data'!G45</f>
        <v>6.2538337183506547</v>
      </c>
      <c r="G17" s="56">
        <f>IF(B17&gt;E17,F17,F17*B17/(B17+C17-D17))</f>
        <v>6.2538337183506547</v>
      </c>
      <c r="H17" s="57">
        <v>0.11</v>
      </c>
      <c r="I17" s="58">
        <f t="shared" si="2"/>
        <v>0.68792170901857197</v>
      </c>
      <c r="J17" s="58">
        <f t="shared" si="3"/>
        <v>0.68792170901857197</v>
      </c>
      <c r="K17" s="26"/>
      <c r="L17" s="26"/>
      <c r="M17" s="6">
        <f t="shared" si="4"/>
        <v>1</v>
      </c>
      <c r="N17" s="73"/>
      <c r="O17" s="140"/>
      <c r="P17" s="52"/>
      <c r="Q17" s="52"/>
    </row>
    <row r="18" spans="1:17" ht="15" customHeight="1" outlineLevel="1" x14ac:dyDescent="0.25">
      <c r="A18" s="55" t="str">
        <f>+'cereal data'!A10</f>
        <v>Triticale</v>
      </c>
      <c r="B18" s="56">
        <f>+'cereal data'!G10</f>
        <v>11.549094200000003</v>
      </c>
      <c r="C18" s="56">
        <f>+'cereal data'!G22</f>
        <v>1.65026E-4</v>
      </c>
      <c r="D18" s="56">
        <f>+'cereal data'!G34</f>
        <v>2.2515130000000001E-3</v>
      </c>
      <c r="E18" s="56">
        <f t="shared" si="1"/>
        <v>11.547007713000003</v>
      </c>
      <c r="F18" s="56">
        <f>+'cereal data'!G46</f>
        <v>10.999941600407688</v>
      </c>
      <c r="G18" s="56">
        <f>IF(B18&gt;E18,F18,F18*B18/(B18+C18-D18))</f>
        <v>10.999941600407688</v>
      </c>
      <c r="H18" s="57">
        <v>0.11</v>
      </c>
      <c r="I18" s="58">
        <f t="shared" si="2"/>
        <v>1.2099935760448457</v>
      </c>
      <c r="J18" s="58">
        <f t="shared" si="3"/>
        <v>1.2099935760448457</v>
      </c>
      <c r="K18" s="26"/>
      <c r="L18" s="26"/>
      <c r="M18" s="6">
        <f t="shared" si="4"/>
        <v>1</v>
      </c>
      <c r="N18" s="73"/>
      <c r="O18" s="140"/>
      <c r="P18" s="52"/>
      <c r="Q18" s="52"/>
    </row>
    <row r="19" spans="1:17" ht="15" customHeight="1" outlineLevel="1" x14ac:dyDescent="0.25">
      <c r="A19" s="55" t="str">
        <f>+'cereal data'!A11</f>
        <v>Others</v>
      </c>
      <c r="B19" s="56">
        <f>+'cereal data'!G11</f>
        <v>3.4546558619949495</v>
      </c>
      <c r="C19" s="56">
        <f>+'cereal data'!G23</f>
        <v>0.156429296</v>
      </c>
      <c r="D19" s="56">
        <f>+'cereal data'!G35</f>
        <v>1.4142638999999999E-2</v>
      </c>
      <c r="E19" s="56">
        <f t="shared" si="1"/>
        <v>3.5969425189949495</v>
      </c>
      <c r="F19" s="56">
        <f>+'cereal data'!G47</f>
        <v>4.4988173545526102</v>
      </c>
      <c r="G19" s="56">
        <f>IF(B19&gt;E19,F19,F19*B19/(B19+C19-D19))</f>
        <v>4.3208546324761574</v>
      </c>
      <c r="H19" s="57">
        <v>0.11</v>
      </c>
      <c r="I19" s="58">
        <f t="shared" si="2"/>
        <v>0.49486990900078714</v>
      </c>
      <c r="J19" s="58">
        <f t="shared" si="3"/>
        <v>0.47529400957237733</v>
      </c>
      <c r="K19" s="26"/>
      <c r="L19" s="26"/>
      <c r="M19" s="6">
        <f t="shared" si="4"/>
        <v>1</v>
      </c>
      <c r="N19" s="73"/>
      <c r="O19" s="140"/>
      <c r="P19" s="52"/>
      <c r="Q19" s="52"/>
    </row>
    <row r="20" spans="1:17" ht="12.75" customHeight="1" outlineLevel="1" x14ac:dyDescent="0.25">
      <c r="A20" s="20"/>
      <c r="B20" s="21"/>
      <c r="C20" s="21"/>
      <c r="D20" s="21"/>
      <c r="E20" s="21"/>
      <c r="F20" s="22"/>
      <c r="G20" s="22"/>
      <c r="H20" s="23"/>
      <c r="I20" s="24"/>
      <c r="J20" s="25"/>
      <c r="K20" s="26"/>
      <c r="L20" s="26"/>
      <c r="M20" s="6"/>
      <c r="N20" s="52"/>
      <c r="O20" s="139"/>
      <c r="P20" s="52"/>
      <c r="Q20" s="52"/>
    </row>
    <row r="21" spans="1:17" ht="22.5" customHeight="1" outlineLevel="1" x14ac:dyDescent="0.25">
      <c r="A21" s="48" t="s">
        <v>84</v>
      </c>
      <c r="B21" s="49">
        <f t="shared" ref="B21:G21" si="5">SUM(B23:B25)</f>
        <v>29.53782</v>
      </c>
      <c r="C21" s="49">
        <f t="shared" si="5"/>
        <v>18.327240557999996</v>
      </c>
      <c r="D21" s="49">
        <f t="shared" si="5"/>
        <v>1.1377640640000002</v>
      </c>
      <c r="E21" s="49">
        <f t="shared" si="5"/>
        <v>49.58230003333334</v>
      </c>
      <c r="F21" s="49">
        <f t="shared" si="5"/>
        <v>1.5578911</v>
      </c>
      <c r="G21" s="49">
        <f t="shared" si="5"/>
        <v>1.5578911</v>
      </c>
      <c r="H21" s="50"/>
      <c r="I21" s="50">
        <f>SUM(I23:I25)</f>
        <v>0.45631898673000004</v>
      </c>
      <c r="J21" s="50">
        <f>SUM(J23:J25)</f>
        <v>0.45631898673000004</v>
      </c>
      <c r="K21" s="51">
        <f>J21/I21</f>
        <v>1</v>
      </c>
      <c r="L21" s="51">
        <f>+I21/$I$89</f>
        <v>6.3625893869632888E-3</v>
      </c>
      <c r="M21" s="6"/>
      <c r="N21" s="52"/>
      <c r="O21" s="139"/>
      <c r="P21" s="52"/>
      <c r="Q21" s="52"/>
    </row>
    <row r="22" spans="1:17" ht="15" customHeight="1" outlineLevel="1" x14ac:dyDescent="0.25">
      <c r="A22" s="20" t="s">
        <v>85</v>
      </c>
      <c r="B22" s="21"/>
      <c r="C22" s="21"/>
      <c r="D22" s="21"/>
      <c r="E22" s="21"/>
      <c r="F22" s="22"/>
      <c r="G22" s="22"/>
      <c r="H22" s="23"/>
      <c r="I22" s="24"/>
      <c r="J22" s="25"/>
      <c r="K22" s="26"/>
      <c r="L22" s="26"/>
      <c r="M22" s="6"/>
      <c r="N22" s="52"/>
      <c r="O22" s="139"/>
      <c r="P22" s="52"/>
      <c r="Q22" s="52"/>
    </row>
    <row r="23" spans="1:17" ht="15" customHeight="1" outlineLevel="1" x14ac:dyDescent="0.25">
      <c r="A23" s="55" t="s">
        <v>22</v>
      </c>
      <c r="B23" s="56">
        <f>+'oilseed data'!V4</f>
        <v>2.4772999999999996</v>
      </c>
      <c r="C23" s="56">
        <f>+'oilseed data'!V12</f>
        <v>13.385261207999998</v>
      </c>
      <c r="D23" s="56">
        <f>+'oilseed data'!V16</f>
        <v>0.23873649200000002</v>
      </c>
      <c r="E23" s="56">
        <v>16.464240033333336</v>
      </c>
      <c r="F23" s="56">
        <v>1.2</v>
      </c>
      <c r="G23" s="56">
        <f>F23</f>
        <v>1.2</v>
      </c>
      <c r="H23" s="61">
        <v>0.33</v>
      </c>
      <c r="I23" s="58">
        <f>F23*H23</f>
        <v>0.39600000000000002</v>
      </c>
      <c r="J23" s="58">
        <f>G23*H23</f>
        <v>0.39600000000000002</v>
      </c>
      <c r="K23" s="26"/>
      <c r="L23" s="26"/>
      <c r="M23" s="6">
        <f>+IF(H23&lt;15%,1,IF(H23&lt;30%,2,IF(H23&lt;50%,3,4)))</f>
        <v>3</v>
      </c>
      <c r="N23" s="52"/>
      <c r="O23" s="139"/>
      <c r="P23" s="52"/>
      <c r="Q23" s="52"/>
    </row>
    <row r="24" spans="1:17" ht="15" customHeight="1" outlineLevel="1" x14ac:dyDescent="0.25">
      <c r="A24" s="55" t="s">
        <v>23</v>
      </c>
      <c r="B24" s="56">
        <f>+'oilseed data'!V5</f>
        <v>18.33193</v>
      </c>
      <c r="C24" s="56">
        <f>+'oilseed data'!V13</f>
        <v>4.1425164899999993</v>
      </c>
      <c r="D24" s="56">
        <f>+'oilseed data'!V17</f>
        <v>0.42918356200000002</v>
      </c>
      <c r="E24" s="56">
        <v>24.07438246666667</v>
      </c>
      <c r="F24" s="56">
        <f>+B24*1%</f>
        <v>0.18331929999999999</v>
      </c>
      <c r="G24" s="56">
        <f>F24</f>
        <v>0.18331929999999999</v>
      </c>
      <c r="H24" s="62">
        <f>H47*0.57</f>
        <v>0.18809999999999999</v>
      </c>
      <c r="I24" s="58">
        <f>F24*H24</f>
        <v>3.4482360329999996E-2</v>
      </c>
      <c r="J24" s="58">
        <f>G24*H24</f>
        <v>3.4482360329999996E-2</v>
      </c>
      <c r="K24" s="26"/>
      <c r="L24" s="26"/>
      <c r="M24" s="6">
        <f>+IF(H24&lt;15%,1,IF(H24&lt;30%,2,IF(H24&lt;50%,3,4)))</f>
        <v>2</v>
      </c>
      <c r="N24" s="52"/>
      <c r="O24" s="139"/>
      <c r="P24" s="52"/>
      <c r="Q24" s="52"/>
    </row>
    <row r="25" spans="1:17" ht="15" customHeight="1" outlineLevel="1" x14ac:dyDescent="0.25">
      <c r="A25" s="55" t="s">
        <v>24</v>
      </c>
      <c r="B25" s="56">
        <f>+'oilseed data'!V6</f>
        <v>8.7285900000000005</v>
      </c>
      <c r="C25" s="56">
        <f>+'oilseed data'!V14</f>
        <v>0.79946286</v>
      </c>
      <c r="D25" s="56">
        <f>+'oilseed data'!V18</f>
        <v>0.46984400999999998</v>
      </c>
      <c r="E25" s="56">
        <v>9.0436775333333355</v>
      </c>
      <c r="F25" s="56">
        <f>+B25*2%</f>
        <v>0.17457180000000003</v>
      </c>
      <c r="G25" s="56">
        <f>F25</f>
        <v>0.17457180000000003</v>
      </c>
      <c r="H25" s="57">
        <v>0.14799999999999999</v>
      </c>
      <c r="I25" s="58">
        <f>F25*H25</f>
        <v>2.5836626400000003E-2</v>
      </c>
      <c r="J25" s="58">
        <f>G25*H25</f>
        <v>2.5836626400000003E-2</v>
      </c>
      <c r="K25" s="26"/>
      <c r="L25" s="26"/>
      <c r="M25" s="6">
        <f>+IF(H25&lt;15%,1,IF(H25&lt;30%,2,IF(H25&lt;50%,3,4)))</f>
        <v>1</v>
      </c>
      <c r="N25" s="52"/>
      <c r="O25" s="139"/>
      <c r="P25" s="52"/>
      <c r="Q25" s="52"/>
    </row>
    <row r="26" spans="1:17" ht="12.75" customHeight="1" outlineLevel="1" x14ac:dyDescent="0.25">
      <c r="A26" s="20"/>
      <c r="B26" s="21"/>
      <c r="C26" s="21"/>
      <c r="D26" s="21"/>
      <c r="E26" s="21"/>
      <c r="F26" s="22"/>
      <c r="G26" s="22"/>
      <c r="H26" s="23"/>
      <c r="I26" s="24"/>
      <c r="J26" s="25"/>
      <c r="K26" s="26"/>
      <c r="L26" s="26"/>
      <c r="M26" s="6"/>
      <c r="N26" s="52"/>
      <c r="O26" s="139"/>
      <c r="P26" s="52"/>
      <c r="Q26" s="52"/>
    </row>
    <row r="27" spans="1:17" ht="20.25" customHeight="1" outlineLevel="1" x14ac:dyDescent="0.25">
      <c r="A27" s="48" t="s">
        <v>86</v>
      </c>
      <c r="B27" s="49">
        <f t="shared" ref="B27:G27" si="6">SUM(B29:B32)</f>
        <v>4.443340000000001</v>
      </c>
      <c r="C27" s="49">
        <f t="shared" si="6"/>
        <v>0.65346650699999997</v>
      </c>
      <c r="D27" s="49">
        <f t="shared" si="6"/>
        <v>1.0266975389999999</v>
      </c>
      <c r="E27" s="49">
        <f t="shared" si="6"/>
        <v>4.0701089680000013</v>
      </c>
      <c r="F27" s="49">
        <f t="shared" si="6"/>
        <v>3.0569014573841757</v>
      </c>
      <c r="G27" s="49">
        <f t="shared" si="6"/>
        <v>2.7603975958314826</v>
      </c>
      <c r="H27" s="50"/>
      <c r="I27" s="50">
        <f>SUM(I29:I32)</f>
        <v>0.78625728274904394</v>
      </c>
      <c r="J27" s="50">
        <f>SUM(J29:J32)</f>
        <v>0.69749922328524749</v>
      </c>
      <c r="K27" s="51">
        <f>J27/I27</f>
        <v>0.88711321165323176</v>
      </c>
      <c r="L27" s="51">
        <f>+I27/$I$89</f>
        <v>1.0963015758977556E-2</v>
      </c>
      <c r="M27" s="6"/>
      <c r="N27" s="52"/>
      <c r="O27" s="139"/>
      <c r="P27" s="52"/>
      <c r="Q27" s="52"/>
    </row>
    <row r="28" spans="1:17" ht="15.75" customHeight="1" outlineLevel="1" x14ac:dyDescent="0.25">
      <c r="A28" s="20"/>
      <c r="B28" s="21"/>
      <c r="C28" s="21"/>
      <c r="D28" s="21"/>
      <c r="E28" s="21"/>
      <c r="F28" s="22"/>
      <c r="G28" s="22"/>
      <c r="H28" s="23"/>
      <c r="I28" s="24"/>
      <c r="J28" s="25"/>
      <c r="K28" s="26"/>
      <c r="L28" s="26"/>
      <c r="M28" s="6"/>
      <c r="N28" s="52"/>
      <c r="O28" s="139"/>
      <c r="P28" s="52"/>
      <c r="Q28" s="52"/>
    </row>
    <row r="29" spans="1:17" ht="15" customHeight="1" outlineLevel="1" x14ac:dyDescent="0.25">
      <c r="A29" s="55" t="s">
        <v>87</v>
      </c>
      <c r="B29" s="56">
        <f>'protein crop data'!G4</f>
        <v>2.1240000000000006</v>
      </c>
      <c r="C29" s="56">
        <f>'protein crop data'!G20</f>
        <v>0.14140654999999999</v>
      </c>
      <c r="D29" s="56">
        <f>'protein crop data'!G28</f>
        <v>0.72316543199999994</v>
      </c>
      <c r="E29" s="56">
        <f>'protein crop data'!G12</f>
        <v>1.5422411180000009</v>
      </c>
      <c r="F29" s="56">
        <f>'protein crop data'!G36</f>
        <v>1.2233195370000003</v>
      </c>
      <c r="G29" s="56">
        <f>IF(B29&gt;E29,F29,F29*B29/E29)</f>
        <v>1.2233195370000003</v>
      </c>
      <c r="H29" s="63">
        <v>0.22500000000000001</v>
      </c>
      <c r="I29" s="58">
        <f>F29*H29</f>
        <v>0.27524689582500006</v>
      </c>
      <c r="J29" s="58">
        <f>G29*H29</f>
        <v>0.27524689582500006</v>
      </c>
      <c r="K29" s="26"/>
      <c r="L29" s="26"/>
      <c r="M29" s="6">
        <f>+IF(H29&lt;15%,1,IF(H29&lt;30%,2,IF(H29&lt;50%,3,4)))</f>
        <v>2</v>
      </c>
      <c r="N29" s="52"/>
      <c r="O29" s="139"/>
      <c r="P29" s="52"/>
      <c r="Q29" s="52"/>
    </row>
    <row r="30" spans="1:17" ht="15" customHeight="1" outlineLevel="1" x14ac:dyDescent="0.25">
      <c r="A30" s="55" t="s">
        <v>27</v>
      </c>
      <c r="B30" s="56">
        <f>'protein crop data'!G5</f>
        <v>1.27152</v>
      </c>
      <c r="C30" s="56">
        <f>'protein crop data'!G21</f>
        <v>3.5720120000000001E-2</v>
      </c>
      <c r="D30" s="56">
        <f>'protein crop data'!G29</f>
        <v>0.27131681499999999</v>
      </c>
      <c r="E30" s="56">
        <f>'protein crop data'!G13</f>
        <v>1.0359233050000001</v>
      </c>
      <c r="F30" s="56">
        <f>'protein crop data'!G37</f>
        <v>0.86277847919999995</v>
      </c>
      <c r="G30" s="56">
        <f>IF(B30&gt;E30,F30,F30*B30/E30)</f>
        <v>0.86277847919999995</v>
      </c>
      <c r="H30" s="63">
        <v>0.26</v>
      </c>
      <c r="I30" s="58">
        <f>F30*H30</f>
        <v>0.22432240459200001</v>
      </c>
      <c r="J30" s="58">
        <f>G30*H30</f>
        <v>0.22432240459200001</v>
      </c>
      <c r="K30" s="26"/>
      <c r="L30" s="26"/>
      <c r="M30" s="6">
        <f>+IF(H30&lt;15%,1,IF(H30&lt;30%,2,IF(H30&lt;50%,3,4)))</f>
        <v>2</v>
      </c>
      <c r="N30" s="52"/>
      <c r="O30" s="139"/>
      <c r="P30" s="52"/>
      <c r="Q30" s="52"/>
    </row>
    <row r="31" spans="1:17" ht="15" customHeight="1" outlineLevel="1" x14ac:dyDescent="0.25">
      <c r="A31" s="55" t="s">
        <v>28</v>
      </c>
      <c r="B31" s="56">
        <f>'protein crop data'!G6</f>
        <v>0.29632999999999998</v>
      </c>
      <c r="C31" s="56">
        <f>'protein crop data'!G22</f>
        <v>0.14798436400000001</v>
      </c>
      <c r="D31" s="56">
        <f>'protein crop data'!G30</f>
        <v>2.7786399999999995E-4</v>
      </c>
      <c r="E31" s="56">
        <f>'protein crop data'!G14</f>
        <v>0.44403649999999995</v>
      </c>
      <c r="F31" s="56">
        <f>'protein crop data'!G39</f>
        <v>0.43987122035999993</v>
      </c>
      <c r="G31" s="56">
        <f>IF(B31&gt;E31,F31,F31*B31/E31)</f>
        <v>0.29355027960376862</v>
      </c>
      <c r="H31" s="61">
        <v>0.35</v>
      </c>
      <c r="I31" s="58">
        <f>F31*H31</f>
        <v>0.15395492712599995</v>
      </c>
      <c r="J31" s="58">
        <f>G31*H31</f>
        <v>0.10274259786131901</v>
      </c>
      <c r="K31" s="26"/>
      <c r="L31" s="26"/>
      <c r="M31" s="6">
        <f>+IF(H31&lt;15%,1,IF(H31&lt;30%,2,IF(H31&lt;50%,3,4)))</f>
        <v>3</v>
      </c>
      <c r="N31" s="52"/>
      <c r="O31" s="139"/>
      <c r="P31" s="52"/>
      <c r="Q31" s="52"/>
    </row>
    <row r="32" spans="1:17" ht="15" customHeight="1" outlineLevel="1" x14ac:dyDescent="0.25">
      <c r="A32" s="55" t="s">
        <v>29</v>
      </c>
      <c r="B32" s="56">
        <f>'protein crop data'!G9</f>
        <v>0.75148999999999999</v>
      </c>
      <c r="C32" s="56">
        <f>'protein crop data'!G25</f>
        <v>0.32835547300000001</v>
      </c>
      <c r="D32" s="56">
        <f>'protein crop data'!G33</f>
        <v>3.1937428000000004E-2</v>
      </c>
      <c r="E32" s="56">
        <f>'protein crop data'!G17</f>
        <v>1.0479080450000002</v>
      </c>
      <c r="F32" s="56">
        <f>'protein crop data'!G41</f>
        <v>0.53093222082417557</v>
      </c>
      <c r="G32" s="56">
        <f>IF(B32&gt;E32,F32,F32*B32/E32)</f>
        <v>0.3807493000277134</v>
      </c>
      <c r="H32" s="63">
        <v>0.25</v>
      </c>
      <c r="I32" s="58">
        <f>F32*H32</f>
        <v>0.13273305520604389</v>
      </c>
      <c r="J32" s="58">
        <f>G32*H32</f>
        <v>9.518732500692835E-2</v>
      </c>
      <c r="K32" s="26"/>
      <c r="L32" s="26"/>
      <c r="M32" s="6">
        <f>+IF(H32&lt;15%,1,IF(H32&lt;30%,2,IF(H32&lt;50%,3,4)))</f>
        <v>2</v>
      </c>
      <c r="N32" s="52"/>
      <c r="O32" s="139"/>
      <c r="P32" s="52"/>
      <c r="Q32" s="52"/>
    </row>
    <row r="33" spans="1:17" ht="12.75" customHeight="1" x14ac:dyDescent="0.25">
      <c r="A33" s="20"/>
      <c r="B33" s="21"/>
      <c r="C33" s="21"/>
      <c r="D33" s="21"/>
      <c r="E33" s="21"/>
      <c r="F33" s="22"/>
      <c r="G33" s="22"/>
      <c r="H33" s="23"/>
      <c r="I33" s="24"/>
      <c r="J33" s="25"/>
      <c r="K33" s="26"/>
      <c r="L33" s="26"/>
      <c r="M33" s="6"/>
      <c r="N33" s="52"/>
      <c r="O33" s="139"/>
      <c r="P33" s="52"/>
      <c r="Q33" s="52"/>
    </row>
    <row r="34" spans="1:17" ht="36" customHeight="1" x14ac:dyDescent="0.25">
      <c r="A34" s="27" t="s">
        <v>30</v>
      </c>
      <c r="B34" s="28"/>
      <c r="C34" s="28"/>
      <c r="D34" s="28"/>
      <c r="E34" s="28"/>
      <c r="F34" s="29">
        <f>+F36+F63</f>
        <v>78.934901992534549</v>
      </c>
      <c r="G34" s="29">
        <f>+G36+G63</f>
        <v>43.264815696778037</v>
      </c>
      <c r="H34" s="30"/>
      <c r="I34" s="30">
        <f>+I36+I63</f>
        <v>23.682923200426931</v>
      </c>
      <c r="J34" s="30">
        <f>+J36+J63</f>
        <v>9.2112516642466957</v>
      </c>
      <c r="K34" s="31">
        <f>IF(I34=0,0,J34/I34)</f>
        <v>0.38894065509956327</v>
      </c>
      <c r="L34" s="31">
        <f>+I34/$I$89</f>
        <v>0.33021794005793115</v>
      </c>
      <c r="M34" s="6"/>
      <c r="N34" s="52"/>
      <c r="O34" s="139"/>
      <c r="P34" s="52"/>
      <c r="Q34" s="52"/>
    </row>
    <row r="35" spans="1:17" ht="12.75" customHeight="1" x14ac:dyDescent="0.25">
      <c r="A35" s="20"/>
      <c r="B35" s="21"/>
      <c r="C35" s="21"/>
      <c r="D35" s="21"/>
      <c r="E35" s="21"/>
      <c r="F35" s="22"/>
      <c r="G35" s="22"/>
      <c r="H35" s="23"/>
      <c r="I35" s="24"/>
      <c r="J35" s="25"/>
      <c r="K35" s="26"/>
      <c r="L35" s="26"/>
      <c r="M35" s="6"/>
      <c r="N35" s="52"/>
      <c r="O35" s="139"/>
      <c r="P35" s="52"/>
      <c r="Q35" s="52"/>
    </row>
    <row r="36" spans="1:17" ht="18.75" customHeight="1" outlineLevel="1" x14ac:dyDescent="0.25">
      <c r="A36" s="48" t="s">
        <v>31</v>
      </c>
      <c r="B36" s="49">
        <f t="shared" ref="B36:E36" si="7">+B38+B45+B51+B57</f>
        <v>27.381539767595104</v>
      </c>
      <c r="C36" s="49">
        <f t="shared" si="7"/>
        <v>22.021211351999998</v>
      </c>
      <c r="D36" s="49">
        <f t="shared" si="7"/>
        <v>1.9133996309999999</v>
      </c>
      <c r="E36" s="49">
        <f t="shared" si="7"/>
        <v>47.489351488595112</v>
      </c>
      <c r="F36" s="49">
        <f>+F38+F45+F51+F57</f>
        <v>47.305675447386101</v>
      </c>
      <c r="G36" s="49">
        <f>+G38+G45+G51+G57</f>
        <v>13.731381925629599</v>
      </c>
      <c r="H36" s="50"/>
      <c r="I36" s="50">
        <f>+I38+I45+I51+I57</f>
        <v>18.878909159268947</v>
      </c>
      <c r="J36" s="50">
        <f>+J38+J45+J51+J57</f>
        <v>4.7414892660677124</v>
      </c>
      <c r="K36" s="51">
        <f>IF(I36=0,0,J36/I36)</f>
        <v>0.25115271364817132</v>
      </c>
      <c r="L36" s="51">
        <f>+I36/$I$89</f>
        <v>0.26323416414246609</v>
      </c>
      <c r="M36" s="6"/>
      <c r="N36" s="52"/>
      <c r="O36" s="139"/>
      <c r="P36" s="52"/>
      <c r="Q36" s="52"/>
    </row>
    <row r="37" spans="1:17" ht="7.5" customHeight="1" outlineLevel="1" x14ac:dyDescent="0.25">
      <c r="A37" s="20"/>
      <c r="B37" s="21"/>
      <c r="C37" s="21"/>
      <c r="D37" s="21"/>
      <c r="E37" s="21"/>
      <c r="F37" s="22"/>
      <c r="G37" s="22"/>
      <c r="H37" s="23"/>
      <c r="I37" s="24"/>
      <c r="J37" s="25"/>
      <c r="K37" s="26"/>
      <c r="L37" s="26"/>
      <c r="M37" s="6"/>
      <c r="N37" s="52"/>
      <c r="O37" s="139"/>
      <c r="P37" s="52"/>
      <c r="Q37" s="52"/>
    </row>
    <row r="38" spans="1:17" ht="15" customHeight="1" outlineLevel="2" x14ac:dyDescent="0.25">
      <c r="A38" s="48" t="s">
        <v>88</v>
      </c>
      <c r="B38" s="49">
        <f t="shared" ref="B38:E38" si="8">B40+B41+B42+B43</f>
        <v>10.16965472044982</v>
      </c>
      <c r="C38" s="49">
        <f t="shared" si="8"/>
        <v>16.713473712999999</v>
      </c>
      <c r="D38" s="49">
        <f t="shared" si="8"/>
        <v>0.68585266</v>
      </c>
      <c r="E38" s="49">
        <f t="shared" si="8"/>
        <v>26.197275773449821</v>
      </c>
      <c r="F38" s="49">
        <f>F40+F41+F42+F43</f>
        <v>26.01359973224082</v>
      </c>
      <c r="G38" s="49">
        <f>G40+G41+G42+G43</f>
        <v>0.80405586789359962</v>
      </c>
      <c r="H38" s="50"/>
      <c r="I38" s="50">
        <f>SUM(I40:I43)</f>
        <v>11.867086481472235</v>
      </c>
      <c r="J38" s="50">
        <f>SUM(J40:J43)</f>
        <v>0.34574402319424785</v>
      </c>
      <c r="K38" s="51">
        <f>IF(I38=0,0,J38/I38)</f>
        <v>2.9134701574312173E-2</v>
      </c>
      <c r="L38" s="51">
        <f>+I38/$I$89</f>
        <v>0.16546626525945246</v>
      </c>
      <c r="M38" s="6"/>
      <c r="N38" s="73"/>
      <c r="O38" s="141"/>
      <c r="P38" s="52"/>
      <c r="Q38" s="52"/>
    </row>
    <row r="39" spans="1:17" ht="15" customHeight="1" outlineLevel="2" x14ac:dyDescent="0.25">
      <c r="A39" s="20"/>
      <c r="B39" s="21"/>
      <c r="C39" s="21"/>
      <c r="D39" s="21"/>
      <c r="E39" s="21"/>
      <c r="F39" s="22"/>
      <c r="G39" s="22"/>
      <c r="H39" s="23"/>
      <c r="I39" s="24"/>
      <c r="J39" s="25"/>
      <c r="K39" s="26"/>
      <c r="L39" s="26"/>
      <c r="M39" s="6"/>
      <c r="N39" s="73"/>
      <c r="O39" s="141"/>
      <c r="P39" s="52"/>
      <c r="Q39" s="52"/>
    </row>
    <row r="40" spans="1:17" ht="15" customHeight="1" outlineLevel="2" x14ac:dyDescent="0.25">
      <c r="A40" s="55" t="s">
        <v>33</v>
      </c>
      <c r="B40" s="56">
        <f>(MIN((B23-D23)*'oilseed data'!V40,B23-D23-G23)*0.79)</f>
        <v>0.82046517131999963</v>
      </c>
      <c r="C40" s="56"/>
      <c r="D40" s="56"/>
      <c r="E40" s="56">
        <f>B40-D40</f>
        <v>0.82046517131999963</v>
      </c>
      <c r="F40" s="56">
        <f>(B40-D40)*0.98</f>
        <v>0.80405586789359962</v>
      </c>
      <c r="G40" s="56">
        <f>F40</f>
        <v>0.80405586789359962</v>
      </c>
      <c r="H40" s="61">
        <v>0.43</v>
      </c>
      <c r="I40" s="58">
        <f>F40*H40</f>
        <v>0.34574402319424785</v>
      </c>
      <c r="J40" s="58">
        <f>G40*H40</f>
        <v>0.34574402319424785</v>
      </c>
      <c r="K40" s="26"/>
      <c r="L40" s="26"/>
      <c r="M40" s="6">
        <f>+IF(H40&lt;15%,1,IF(H40&lt;30%,2,IF(H40&lt;50%,3,4)))</f>
        <v>3</v>
      </c>
      <c r="N40" s="73"/>
      <c r="O40" s="141"/>
      <c r="P40" s="52"/>
      <c r="Q40" s="52"/>
    </row>
    <row r="41" spans="1:17" ht="15" customHeight="1" outlineLevel="2" x14ac:dyDescent="0.25">
      <c r="A41" s="55" t="s">
        <v>34</v>
      </c>
      <c r="B41" s="56">
        <f>(MIN(C23*'oilseed data'!V40,C23-(F23-G23))*0.79-B43)</f>
        <v>9.0491895491298191</v>
      </c>
      <c r="C41" s="56"/>
      <c r="D41" s="56">
        <f>+'oilseed data'!V35</f>
        <v>0.68585266</v>
      </c>
      <c r="E41" s="56">
        <f>B41-D41</f>
        <v>8.363336889129819</v>
      </c>
      <c r="F41" s="56">
        <f>(B41-D41)*0.98</f>
        <v>8.1960701513472216</v>
      </c>
      <c r="G41" s="56">
        <v>0</v>
      </c>
      <c r="H41" s="61">
        <v>0.45500000000000002</v>
      </c>
      <c r="I41" s="58">
        <f>F41*H41</f>
        <v>3.729211918862986</v>
      </c>
      <c r="J41" s="58">
        <f>G41*H41</f>
        <v>0</v>
      </c>
      <c r="K41" s="26"/>
      <c r="L41" s="26"/>
      <c r="M41" s="6">
        <f>+IF(H41&lt;15%,1,IF(H41&lt;30%,2,IF(H41&lt;50%,3,4)))</f>
        <v>3</v>
      </c>
      <c r="N41" s="73"/>
      <c r="O41" s="141"/>
      <c r="P41" s="52"/>
      <c r="Q41" s="52"/>
    </row>
    <row r="42" spans="1:17" ht="15" customHeight="1" outlineLevel="2" x14ac:dyDescent="0.25">
      <c r="A42" s="55" t="s">
        <v>35</v>
      </c>
      <c r="B42" s="56"/>
      <c r="C42" s="56">
        <f>+'oilseed data'!V31</f>
        <v>16.713473712999999</v>
      </c>
      <c r="D42" s="56"/>
      <c r="E42" s="56">
        <f>C42</f>
        <v>16.713473712999999</v>
      </c>
      <c r="F42" s="56">
        <f>(C42-D42)</f>
        <v>16.713473712999999</v>
      </c>
      <c r="G42" s="56">
        <v>0</v>
      </c>
      <c r="H42" s="61">
        <v>0.45500000000000002</v>
      </c>
      <c r="I42" s="58">
        <f>F42*H42</f>
        <v>7.604630539415</v>
      </c>
      <c r="J42" s="58">
        <f>G42*H42</f>
        <v>0</v>
      </c>
      <c r="K42" s="26"/>
      <c r="L42" s="26"/>
      <c r="M42" s="6">
        <f>+IF(H42&lt;15%,1,IF(H42&lt;30%,2,IF(H42&lt;50%,3,4)))</f>
        <v>3</v>
      </c>
      <c r="N42" s="73"/>
      <c r="O42" s="141"/>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141"/>
      <c r="P43" s="52"/>
      <c r="Q43" s="52"/>
    </row>
    <row r="44" spans="1:17" ht="12.75" customHeight="1" outlineLevel="2" x14ac:dyDescent="0.25">
      <c r="A44" s="20"/>
      <c r="B44" s="21"/>
      <c r="C44" s="21"/>
      <c r="D44" s="21"/>
      <c r="E44" s="21"/>
      <c r="F44" s="22"/>
      <c r="G44" s="22"/>
      <c r="H44" s="23"/>
      <c r="I44" s="24"/>
      <c r="J44" s="25"/>
      <c r="K44" s="26"/>
      <c r="L44" s="26"/>
      <c r="M44" s="6"/>
      <c r="N44" s="73"/>
      <c r="O44" s="141"/>
      <c r="P44" s="52"/>
      <c r="Q44" s="52"/>
    </row>
    <row r="45" spans="1:17" ht="15" customHeight="1" outlineLevel="2" x14ac:dyDescent="0.25">
      <c r="A45" s="48" t="s">
        <v>90</v>
      </c>
      <c r="B45" s="49">
        <f t="shared" ref="B45:E45" si="9">B47+B48+B49</f>
        <v>12.220305457852977</v>
      </c>
      <c r="C45" s="49">
        <f t="shared" si="9"/>
        <v>0.30599963800000007</v>
      </c>
      <c r="D45" s="49">
        <f t="shared" si="9"/>
        <v>0.61510918299999995</v>
      </c>
      <c r="E45" s="49">
        <f t="shared" si="9"/>
        <v>11.911195912852977</v>
      </c>
      <c r="F45" s="49">
        <f>F47+F48+F49</f>
        <v>11.911195912852977</v>
      </c>
      <c r="G45" s="49">
        <f>G47+G48+G49</f>
        <v>9.3088835913831787</v>
      </c>
      <c r="H45" s="50"/>
      <c r="I45" s="50">
        <f>SUM(I47:I49)</f>
        <v>3.9306946512414829</v>
      </c>
      <c r="J45" s="50">
        <f>SUM(J47:J49)</f>
        <v>3.0719315851564493</v>
      </c>
      <c r="K45" s="51">
        <f>IF(I45=0,0,J45/I45)</f>
        <v>0.78152384189552881</v>
      </c>
      <c r="L45" s="51">
        <f>+I45/$I$89</f>
        <v>5.4806827676842355E-2</v>
      </c>
      <c r="M45" s="6"/>
      <c r="N45" s="72"/>
      <c r="O45" s="141"/>
      <c r="P45" s="52"/>
      <c r="Q45" s="52"/>
    </row>
    <row r="46" spans="1:17" ht="15" customHeight="1" outlineLevel="2" x14ac:dyDescent="0.25">
      <c r="A46" s="20"/>
      <c r="B46" s="21"/>
      <c r="C46" s="21"/>
      <c r="D46" s="21"/>
      <c r="E46" s="21"/>
      <c r="F46" s="22"/>
      <c r="G46" s="22"/>
      <c r="H46" s="23"/>
      <c r="I46" s="24"/>
      <c r="J46" s="25"/>
      <c r="K46" s="26"/>
      <c r="L46" s="26"/>
      <c r="M46" s="6"/>
      <c r="N46" s="52"/>
      <c r="O46" s="139"/>
      <c r="P46" s="52"/>
      <c r="Q46" s="52"/>
    </row>
    <row r="47" spans="1:17" ht="15" customHeight="1" outlineLevel="2" x14ac:dyDescent="0.25">
      <c r="A47" s="55" t="s">
        <v>38</v>
      </c>
      <c r="B47" s="56">
        <f>(MIN((B24-D24)*'oilseed data'!V41,B24-D24-G24)*0.57)</f>
        <v>9.9239927743831782</v>
      </c>
      <c r="C47" s="56"/>
      <c r="D47" s="56">
        <f>+'oilseed data'!V36</f>
        <v>0.61510918299999995</v>
      </c>
      <c r="E47" s="56">
        <f>B47-D47</f>
        <v>9.3088835913831787</v>
      </c>
      <c r="F47" s="56">
        <f>(B47-D47)</f>
        <v>9.3088835913831787</v>
      </c>
      <c r="G47" s="56">
        <f>F47</f>
        <v>9.3088835913831787</v>
      </c>
      <c r="H47" s="61">
        <v>0.33</v>
      </c>
      <c r="I47" s="58">
        <f>F47*H47</f>
        <v>3.0719315851564493</v>
      </c>
      <c r="J47" s="58">
        <f>G47*H47</f>
        <v>3.0719315851564493</v>
      </c>
      <c r="K47" s="26"/>
      <c r="L47" s="26"/>
      <c r="M47" s="6">
        <f>+IF(H47&lt;15%,1,IF(H47&lt;30%,2,IF(H47&lt;50%,3,4)))</f>
        <v>3</v>
      </c>
      <c r="N47" s="52"/>
      <c r="O47" s="139"/>
      <c r="P47" s="52"/>
      <c r="Q47" s="52"/>
    </row>
    <row r="48" spans="1:17" ht="15" customHeight="1" outlineLevel="2" x14ac:dyDescent="0.25">
      <c r="A48" s="55" t="s">
        <v>39</v>
      </c>
      <c r="B48" s="56">
        <f>C24*'oilseed data'!V41*0.57</f>
        <v>2.2963126834697984</v>
      </c>
      <c r="C48" s="56"/>
      <c r="D48" s="56"/>
      <c r="E48" s="56">
        <f>B48-D48</f>
        <v>2.2963126834697984</v>
      </c>
      <c r="F48" s="56">
        <f>(B48-D48)</f>
        <v>2.2963126834697984</v>
      </c>
      <c r="G48" s="56">
        <v>0</v>
      </c>
      <c r="H48" s="61">
        <v>0.33</v>
      </c>
      <c r="I48" s="58">
        <f>F48*H48</f>
        <v>0.75778318554503354</v>
      </c>
      <c r="J48" s="58">
        <f>G48*H48</f>
        <v>0</v>
      </c>
      <c r="K48" s="26"/>
      <c r="L48" s="26"/>
      <c r="M48" s="6">
        <f>+IF(H48&lt;15%,1,IF(H48&lt;30%,2,IF(H48&lt;50%,3,4)))</f>
        <v>3</v>
      </c>
      <c r="N48" s="52"/>
      <c r="O48" s="139"/>
      <c r="P48" s="52"/>
      <c r="Q48" s="52"/>
    </row>
    <row r="49" spans="1:28" ht="15" customHeight="1" outlineLevel="2" x14ac:dyDescent="0.25">
      <c r="A49" s="55" t="s">
        <v>40</v>
      </c>
      <c r="B49" s="56"/>
      <c r="C49" s="56">
        <f>+'oilseed data'!V32</f>
        <v>0.30599963800000007</v>
      </c>
      <c r="D49" s="56"/>
      <c r="E49" s="56">
        <f>C49</f>
        <v>0.30599963800000007</v>
      </c>
      <c r="F49" s="56">
        <f>IF((C49-D49)&lt;0,0,C49-D49)</f>
        <v>0.30599963800000007</v>
      </c>
      <c r="G49" s="56">
        <v>0</v>
      </c>
      <c r="H49" s="61">
        <v>0.33</v>
      </c>
      <c r="I49" s="58">
        <f>F49*H49</f>
        <v>0.10097988054000002</v>
      </c>
      <c r="J49" s="58">
        <f>G49*H49</f>
        <v>0</v>
      </c>
      <c r="K49" s="26"/>
      <c r="L49" s="26"/>
      <c r="M49" s="6">
        <f>+IF(H49&lt;15%,1,IF(H49&lt;30%,2,IF(H49&lt;50%,3,4)))</f>
        <v>3</v>
      </c>
      <c r="N49" s="73"/>
      <c r="O49" s="141"/>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141"/>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4.387579589292308</v>
      </c>
      <c r="C51" s="49">
        <f t="shared" si="10"/>
        <v>3.4034489459999997</v>
      </c>
      <c r="D51" s="49">
        <f t="shared" si="10"/>
        <v>0.44377910999999998</v>
      </c>
      <c r="E51" s="49">
        <f t="shared" si="10"/>
        <v>7.3472494252923077</v>
      </c>
      <c r="F51" s="49">
        <f>F53+F54+F55</f>
        <v>7.3472494252923077</v>
      </c>
      <c r="G51" s="49">
        <f>G53+G54+G55</f>
        <v>3.5565598023528211</v>
      </c>
      <c r="H51" s="50"/>
      <c r="I51" s="50">
        <f>SUM(I53:I55)</f>
        <v>2.6450097931052308</v>
      </c>
      <c r="J51" s="50">
        <f>SUM(J53:J55)</f>
        <v>1.2803615288470156</v>
      </c>
      <c r="K51" s="51">
        <f>IF(I51=0,0,J51/I51)</f>
        <v>0.48406683868791139</v>
      </c>
      <c r="L51" s="51">
        <f>+I51/$I$89</f>
        <v>3.6880146843381173E-2</v>
      </c>
      <c r="M51" s="6"/>
      <c r="N51" s="72"/>
      <c r="O51" s="141"/>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139"/>
      <c r="P52" s="52"/>
      <c r="Q52" s="52"/>
      <c r="R52" s="52"/>
      <c r="S52" s="52"/>
      <c r="T52" s="52"/>
      <c r="U52" s="52"/>
      <c r="V52" s="52"/>
      <c r="W52" s="52"/>
      <c r="X52" s="52"/>
      <c r="Y52" s="52"/>
      <c r="Z52" s="52"/>
      <c r="AA52" s="52"/>
      <c r="AB52" s="52"/>
    </row>
    <row r="53" spans="1:28" ht="15" customHeight="1" outlineLevel="2" x14ac:dyDescent="0.25">
      <c r="A53" s="55" t="s">
        <v>42</v>
      </c>
      <c r="B53" s="56">
        <f>MIN((B25-D25)*'oilseed data'!V42,B25-D25-F25)*55%</f>
        <v>4.000338912352821</v>
      </c>
      <c r="C53" s="56"/>
      <c r="D53" s="56">
        <f>+'oilseed data'!V37</f>
        <v>0.44377910999999998</v>
      </c>
      <c r="E53" s="56">
        <f>B53-D53</f>
        <v>3.5565598023528211</v>
      </c>
      <c r="F53" s="56">
        <f>(B53-D53)</f>
        <v>3.5565598023528211</v>
      </c>
      <c r="G53" s="56">
        <f>F53</f>
        <v>3.5565598023528211</v>
      </c>
      <c r="H53" s="61">
        <v>0.36</v>
      </c>
      <c r="I53" s="58">
        <f>F53*H53</f>
        <v>1.2803615288470156</v>
      </c>
      <c r="J53" s="58">
        <f>G53*H53</f>
        <v>1.2803615288470156</v>
      </c>
      <c r="K53" s="26"/>
      <c r="L53" s="26"/>
      <c r="M53" s="6">
        <f>+IF(H53&lt;15%,1,IF(H53&lt;30%,2,IF(H53&lt;50%,3,4)))</f>
        <v>3</v>
      </c>
      <c r="N53" s="52"/>
      <c r="O53" s="139"/>
      <c r="P53" s="52"/>
      <c r="Q53" s="52"/>
      <c r="R53" s="52"/>
      <c r="S53" s="52"/>
      <c r="T53" s="52"/>
      <c r="U53" s="52"/>
      <c r="V53" s="52"/>
      <c r="W53" s="52"/>
      <c r="X53" s="52"/>
      <c r="Y53" s="52"/>
      <c r="Z53" s="52"/>
      <c r="AA53" s="52"/>
      <c r="AB53" s="52"/>
    </row>
    <row r="54" spans="1:28" ht="15" customHeight="1" outlineLevel="2" x14ac:dyDescent="0.25">
      <c r="A54" s="55" t="s">
        <v>43</v>
      </c>
      <c r="B54" s="56">
        <f>C25*'oilseed data'!V42*55%</f>
        <v>0.38724067693948722</v>
      </c>
      <c r="C54" s="56"/>
      <c r="D54" s="56"/>
      <c r="E54" s="56">
        <f>B54-D54</f>
        <v>0.38724067693948722</v>
      </c>
      <c r="F54" s="56">
        <f>(B54-D54)</f>
        <v>0.38724067693948722</v>
      </c>
      <c r="G54" s="56">
        <v>0</v>
      </c>
      <c r="H54" s="61">
        <v>0.36</v>
      </c>
      <c r="I54" s="58">
        <f>F54*H54</f>
        <v>0.1394066436982154</v>
      </c>
      <c r="J54" s="58">
        <f>G54*H54</f>
        <v>0</v>
      </c>
      <c r="K54" s="26"/>
      <c r="L54" s="26"/>
      <c r="M54" s="6">
        <f>+IF(H54&lt;15%,1,IF(H54&lt;30%,2,IF(H54&lt;50%,3,4)))</f>
        <v>3</v>
      </c>
      <c r="N54" s="52"/>
      <c r="O54" s="139"/>
      <c r="P54" s="52"/>
      <c r="Q54" s="52"/>
      <c r="R54" s="52"/>
      <c r="S54" s="52"/>
      <c r="T54" s="52"/>
      <c r="U54" s="52"/>
      <c r="V54" s="52"/>
      <c r="W54" s="52"/>
      <c r="X54" s="52"/>
      <c r="Y54" s="52"/>
      <c r="Z54" s="52"/>
      <c r="AA54" s="52"/>
      <c r="AB54" s="52"/>
    </row>
    <row r="55" spans="1:28" ht="15" customHeight="1" outlineLevel="2" x14ac:dyDescent="0.25">
      <c r="A55" s="55" t="s">
        <v>44</v>
      </c>
      <c r="B55" s="56"/>
      <c r="C55" s="56">
        <f>+'oilseed data'!V33</f>
        <v>3.4034489459999997</v>
      </c>
      <c r="D55" s="56"/>
      <c r="E55" s="56">
        <f>C55</f>
        <v>3.4034489459999997</v>
      </c>
      <c r="F55" s="56">
        <f>C55-D55</f>
        <v>3.4034489459999997</v>
      </c>
      <c r="G55" s="56">
        <v>0</v>
      </c>
      <c r="H55" s="61">
        <v>0.36</v>
      </c>
      <c r="I55" s="58">
        <f>F55*H55</f>
        <v>1.2252416205599999</v>
      </c>
      <c r="J55" s="58">
        <f>G55*H55</f>
        <v>0</v>
      </c>
      <c r="K55" s="26"/>
      <c r="L55" s="26"/>
      <c r="M55" s="6">
        <f>+IF(H55&lt;15%,1,IF(H55&lt;30%,2,IF(H55&lt;50%,3,4)))</f>
        <v>3</v>
      </c>
      <c r="N55" s="73"/>
      <c r="O55" s="141"/>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141"/>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0.60399999999999998</v>
      </c>
      <c r="C57" s="49">
        <f t="shared" si="11"/>
        <v>1.5982890550000002</v>
      </c>
      <c r="D57" s="49">
        <f t="shared" si="11"/>
        <v>0.16865867799999995</v>
      </c>
      <c r="E57" s="49">
        <f t="shared" si="11"/>
        <v>2.0336303770000002</v>
      </c>
      <c r="F57" s="49">
        <f>F59+F60+F61</f>
        <v>2.0336303770000002</v>
      </c>
      <c r="G57" s="49">
        <f>G59+G60+G61</f>
        <v>6.1882664000000046E-2</v>
      </c>
      <c r="H57" s="50"/>
      <c r="I57" s="50">
        <f>SUM(I59:I61)</f>
        <v>0.43611823345000006</v>
      </c>
      <c r="J57" s="50">
        <f>SUM(J59:J61)</f>
        <v>4.3452128870000016E-2</v>
      </c>
      <c r="K57" s="51">
        <f>IF(I57=0,0,J57/I57)</f>
        <v>9.9633827566124225E-2</v>
      </c>
      <c r="L57" s="51">
        <f>+I57/$I$89</f>
        <v>6.0809243627900971E-3</v>
      </c>
      <c r="M57" s="6"/>
      <c r="N57" s="73"/>
      <c r="O57" s="141"/>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141"/>
      <c r="P58" s="52"/>
      <c r="Q58" s="52"/>
      <c r="R58" s="52"/>
      <c r="S58" s="52"/>
      <c r="T58" s="52"/>
      <c r="U58" s="52"/>
      <c r="V58" s="52"/>
      <c r="W58" s="52"/>
      <c r="X58" s="52"/>
      <c r="Y58" s="52"/>
      <c r="Z58" s="52"/>
      <c r="AA58" s="52"/>
      <c r="AB58" s="52"/>
    </row>
    <row r="59" spans="1:28" ht="15" customHeight="1" outlineLevel="2" x14ac:dyDescent="0.25">
      <c r="A59" s="55" t="s">
        <v>46</v>
      </c>
      <c r="B59" s="56">
        <v>0</v>
      </c>
      <c r="C59" s="56">
        <v>1.5429339880000001</v>
      </c>
      <c r="D59" s="56">
        <v>9.7883538999999978E-2</v>
      </c>
      <c r="E59" s="56">
        <f>B59+C59-D59</f>
        <v>1.4450504490000002</v>
      </c>
      <c r="F59" s="56">
        <f>E59</f>
        <v>1.4450504490000002</v>
      </c>
      <c r="G59" s="56">
        <f>IF(B59&gt;E59,F59,F59*(B59-D59)/E59)</f>
        <v>-9.7883538999999978E-2</v>
      </c>
      <c r="H59" s="63">
        <v>0.16</v>
      </c>
      <c r="I59" s="58">
        <f>F59*H59</f>
        <v>0.23120807184000003</v>
      </c>
      <c r="J59" s="58">
        <f>G59*H59</f>
        <v>-1.5661366239999995E-2</v>
      </c>
      <c r="K59" s="26"/>
      <c r="L59" s="26"/>
      <c r="M59" s="6">
        <f>+IF(H59&lt;15%,1,IF(H59&lt;30%,2,IF(H59&lt;50%,3,4)))</f>
        <v>2</v>
      </c>
      <c r="N59" s="52"/>
      <c r="O59" s="139"/>
      <c r="P59" s="52"/>
      <c r="Q59" s="52"/>
      <c r="R59" s="52"/>
      <c r="S59" s="52"/>
      <c r="T59" s="52"/>
      <c r="U59" s="52"/>
      <c r="V59" s="52"/>
      <c r="W59" s="52"/>
      <c r="X59" s="52"/>
      <c r="Y59" s="52"/>
      <c r="Z59" s="52"/>
      <c r="AA59" s="52"/>
      <c r="AB59" s="52"/>
    </row>
    <row r="60" spans="1:28" ht="15" customHeight="1" outlineLevel="2" x14ac:dyDescent="0.25">
      <c r="A60" s="55" t="s">
        <v>47</v>
      </c>
      <c r="B60" s="56">
        <v>0.41699999999999998</v>
      </c>
      <c r="C60" s="56">
        <v>2.3712862000000001E-2</v>
      </c>
      <c r="D60" s="56">
        <v>1.1899136999999999E-2</v>
      </c>
      <c r="E60" s="56">
        <f>B60+C60-D60</f>
        <v>0.42881372499999998</v>
      </c>
      <c r="F60" s="56">
        <f>E60</f>
        <v>0.42881372499999998</v>
      </c>
      <c r="G60" s="56">
        <v>0</v>
      </c>
      <c r="H60" s="61">
        <v>0.34</v>
      </c>
      <c r="I60" s="58">
        <f>F60*H60</f>
        <v>0.14579666650000001</v>
      </c>
      <c r="J60" s="58">
        <f>G60*H60</f>
        <v>0</v>
      </c>
      <c r="K60" s="26"/>
      <c r="L60" s="26"/>
      <c r="M60" s="6">
        <f>+IF(H60&lt;15%,1,IF(H60&lt;30%,2,IF(H60&lt;50%,3,4)))</f>
        <v>3</v>
      </c>
      <c r="N60" s="52"/>
      <c r="O60" s="139"/>
      <c r="P60" s="52"/>
      <c r="Q60" s="52"/>
      <c r="R60" s="52"/>
      <c r="S60" s="52"/>
      <c r="T60" s="52"/>
      <c r="U60" s="52"/>
      <c r="V60" s="52"/>
      <c r="W60" s="52"/>
      <c r="X60" s="52"/>
      <c r="Y60" s="52"/>
      <c r="Z60" s="52"/>
      <c r="AA60" s="52"/>
      <c r="AB60" s="52"/>
    </row>
    <row r="61" spans="1:28" ht="15" customHeight="1" outlineLevel="2" x14ac:dyDescent="0.25">
      <c r="A61" s="55" t="s">
        <v>48</v>
      </c>
      <c r="B61" s="56">
        <v>0.187</v>
      </c>
      <c r="C61" s="56">
        <v>3.1642205E-2</v>
      </c>
      <c r="D61" s="56">
        <v>5.8876001999999983E-2</v>
      </c>
      <c r="E61" s="56">
        <f>B61+C61-D61</f>
        <v>0.15976620300000002</v>
      </c>
      <c r="F61" s="56">
        <f>E61</f>
        <v>0.15976620300000002</v>
      </c>
      <c r="G61" s="56">
        <f>IF(B61&gt;E61,F61,F61*(B61-D61)/E61)</f>
        <v>0.15976620300000002</v>
      </c>
      <c r="H61" s="61">
        <v>0.37</v>
      </c>
      <c r="I61" s="58">
        <f>F61*H61</f>
        <v>5.9113495110000011E-2</v>
      </c>
      <c r="J61" s="58">
        <f>G61*H61</f>
        <v>5.9113495110000011E-2</v>
      </c>
      <c r="K61" s="26"/>
      <c r="L61" s="26"/>
      <c r="M61" s="6">
        <f>+IF(H61&lt;15%,1,IF(H61&lt;30%,2,IF(H61&lt;50%,3,4)))</f>
        <v>3</v>
      </c>
      <c r="N61" s="52"/>
      <c r="O61" s="139"/>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141"/>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32.713093360272694</v>
      </c>
      <c r="C63" s="49">
        <f t="shared" si="12"/>
        <v>3.8309769199999995</v>
      </c>
      <c r="D63" s="49">
        <f t="shared" si="12"/>
        <v>1.6788954889999999</v>
      </c>
      <c r="E63" s="49">
        <f t="shared" si="12"/>
        <v>34.865174791272693</v>
      </c>
      <c r="F63" s="49">
        <f>SUM(F65:F72)</f>
        <v>31.629226545148441</v>
      </c>
      <c r="G63" s="49">
        <f>SUM(G65:G72)</f>
        <v>29.533433771148438</v>
      </c>
      <c r="H63" s="50"/>
      <c r="I63" s="50">
        <f>SUM(I65:I72)</f>
        <v>4.8040140411579833</v>
      </c>
      <c r="J63" s="50">
        <f>SUM(J65:J72)</f>
        <v>4.4697623981789825</v>
      </c>
      <c r="K63" s="51">
        <f>IF(I63=0,0,J63/I63)</f>
        <v>0.93042242588899027</v>
      </c>
      <c r="L63" s="51">
        <f>+I63/$I$89</f>
        <v>6.6983775915465074E-2</v>
      </c>
      <c r="M63" s="6"/>
      <c r="N63" s="52"/>
      <c r="O63" s="139"/>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139"/>
      <c r="P64" s="52"/>
      <c r="Q64" s="52"/>
      <c r="R64" s="52"/>
      <c r="S64" s="52"/>
      <c r="T64" s="52"/>
      <c r="U64" s="52"/>
      <c r="V64" s="52"/>
      <c r="W64" s="52"/>
      <c r="X64" s="52"/>
      <c r="Y64" s="52"/>
      <c r="Z64" s="52"/>
      <c r="AA64" s="52"/>
      <c r="AB64" s="52"/>
    </row>
    <row r="65" spans="1:28" ht="15" customHeight="1" outlineLevel="2" x14ac:dyDescent="0.25">
      <c r="A65" s="55" t="s">
        <v>50</v>
      </c>
      <c r="B65" s="56">
        <v>4.1053753422353632</v>
      </c>
      <c r="C65" s="56">
        <v>0.57184606999999998</v>
      </c>
      <c r="D65" s="56">
        <v>0.62019973699999975</v>
      </c>
      <c r="E65" s="56">
        <f t="shared" ref="E65:E67" si="13">B65+C65-D65</f>
        <v>4.0570216752353634</v>
      </c>
      <c r="F65" s="56">
        <f>E65</f>
        <v>4.0570216752353634</v>
      </c>
      <c r="G65" s="56">
        <f>+F65</f>
        <v>4.0570216752353634</v>
      </c>
      <c r="H65" s="63">
        <v>0.19</v>
      </c>
      <c r="I65" s="58">
        <f>F65*H65</f>
        <v>0.77083411829471904</v>
      </c>
      <c r="J65" s="58">
        <f>G65*H65</f>
        <v>0.77083411829471904</v>
      </c>
      <c r="K65" s="26"/>
      <c r="L65" s="26"/>
      <c r="M65" s="6">
        <f t="shared" ref="M65:M71" si="14">+IF(H65&lt;15%,1,IF(H65&lt;30%,2,IF(H65&lt;50%,3,4)))</f>
        <v>2</v>
      </c>
      <c r="N65" s="52"/>
      <c r="O65" s="139"/>
      <c r="P65" s="52"/>
      <c r="Q65" s="52"/>
      <c r="R65" s="52"/>
      <c r="S65" s="52"/>
      <c r="T65" s="52"/>
      <c r="U65" s="52"/>
      <c r="V65" s="52"/>
      <c r="W65" s="52"/>
      <c r="X65" s="52"/>
      <c r="Y65" s="52"/>
      <c r="Z65" s="52"/>
      <c r="AA65" s="52"/>
      <c r="AB65" s="52"/>
    </row>
    <row r="66" spans="1:28" outlineLevel="2" x14ac:dyDescent="0.25">
      <c r="A66" s="55" t="s">
        <v>51</v>
      </c>
      <c r="B66" s="56">
        <v>1.0253785852260273</v>
      </c>
      <c r="C66" s="56"/>
      <c r="D66" s="56"/>
      <c r="E66" s="56">
        <f t="shared" si="13"/>
        <v>1.0253785852260273</v>
      </c>
      <c r="F66" s="56">
        <v>0.68037446852337324</v>
      </c>
      <c r="G66" s="56">
        <f>+F66</f>
        <v>0.68037446852337324</v>
      </c>
      <c r="H66" s="65">
        <v>0.73</v>
      </c>
      <c r="I66" s="58">
        <f>F66*H66</f>
        <v>0.49667336202206247</v>
      </c>
      <c r="J66" s="58">
        <f>G66*H66</f>
        <v>0.49667336202206247</v>
      </c>
      <c r="K66" s="26"/>
      <c r="L66" s="26"/>
      <c r="M66" s="6">
        <f t="shared" si="14"/>
        <v>4</v>
      </c>
      <c r="N66" s="52"/>
      <c r="O66" s="139"/>
      <c r="P66" s="52"/>
      <c r="Q66" s="52"/>
      <c r="R66" s="52"/>
      <c r="S66" s="52"/>
      <c r="T66" s="52"/>
      <c r="U66" s="52"/>
      <c r="V66" s="52"/>
      <c r="W66" s="52"/>
      <c r="X66" s="52"/>
      <c r="Y66" s="52"/>
      <c r="Z66" s="52"/>
      <c r="AA66" s="52"/>
      <c r="AB66" s="52"/>
    </row>
    <row r="67" spans="1:28" ht="29.25" customHeight="1" outlineLevel="2" x14ac:dyDescent="0.25">
      <c r="A67" s="66" t="s">
        <v>52</v>
      </c>
      <c r="B67" s="67">
        <f>'cereal data'!G60*(G77*0.362+(1-G77)*0.276)</f>
        <v>4.044085888755248</v>
      </c>
      <c r="C67" s="67">
        <v>0.8858713869999999</v>
      </c>
      <c r="D67" s="67">
        <v>0.37782965899999998</v>
      </c>
      <c r="E67" s="67">
        <f t="shared" si="13"/>
        <v>4.5521276167552482</v>
      </c>
      <c r="F67" s="67">
        <f>E67</f>
        <v>4.5521276167552482</v>
      </c>
      <c r="G67" s="67">
        <f>IF(B67&gt;E67,F67,F67*(B67-D67)/E67)</f>
        <v>3.6662562297552479</v>
      </c>
      <c r="H67" s="68" t="s">
        <v>53</v>
      </c>
      <c r="I67" s="69">
        <f>(B67-D67)*0.3+C67*0.27</f>
        <v>1.3390621434165744</v>
      </c>
      <c r="J67" s="69">
        <f>(B67-D67)*0.3</f>
        <v>1.0998768689265743</v>
      </c>
      <c r="K67" s="26"/>
      <c r="L67" s="26"/>
      <c r="M67" s="6">
        <v>2</v>
      </c>
      <c r="N67" s="52"/>
      <c r="O67" s="139"/>
      <c r="P67" s="52"/>
      <c r="Q67" s="52"/>
      <c r="R67" s="52"/>
      <c r="S67" s="52"/>
      <c r="T67" s="52"/>
      <c r="U67" s="52"/>
      <c r="V67" s="52"/>
      <c r="W67" s="52"/>
      <c r="X67" s="52"/>
      <c r="Y67" s="52"/>
      <c r="Z67" s="52"/>
      <c r="AA67" s="52"/>
      <c r="AB67" s="52"/>
    </row>
    <row r="68" spans="1:28" ht="15" customHeight="1" outlineLevel="2" x14ac:dyDescent="0.25">
      <c r="A68" s="55" t="s">
        <v>54</v>
      </c>
      <c r="B68" s="56">
        <v>6.0736233869500005</v>
      </c>
      <c r="C68" s="56"/>
      <c r="D68" s="56"/>
      <c r="E68" s="56">
        <f>+B68+C68-D68</f>
        <v>6.0736233869500005</v>
      </c>
      <c r="F68" s="56">
        <f>+E68</f>
        <v>6.0736233869500005</v>
      </c>
      <c r="G68" s="56">
        <f>+F68</f>
        <v>6.0736233869500005</v>
      </c>
      <c r="H68" s="57">
        <v>5.3999999999999999E-2</v>
      </c>
      <c r="I68" s="58">
        <f>+F68*$H$68</f>
        <v>0.3279756628953</v>
      </c>
      <c r="J68" s="58">
        <f>+G68*$H$68</f>
        <v>0.3279756628953</v>
      </c>
      <c r="K68" s="26"/>
      <c r="L68" s="26"/>
      <c r="M68" s="6">
        <f t="shared" si="14"/>
        <v>1</v>
      </c>
      <c r="N68" s="52"/>
      <c r="O68" s="139"/>
      <c r="P68" s="52"/>
      <c r="Q68" s="52"/>
      <c r="R68" s="52"/>
      <c r="S68" s="52"/>
      <c r="T68" s="52"/>
      <c r="U68" s="52"/>
      <c r="V68" s="52"/>
      <c r="W68" s="52"/>
      <c r="X68" s="52"/>
      <c r="Y68" s="52"/>
      <c r="Z68" s="52"/>
      <c r="AA68" s="52"/>
      <c r="AB68" s="52"/>
    </row>
    <row r="69" spans="1:28" ht="15" customHeight="1" outlineLevel="2" x14ac:dyDescent="0.25">
      <c r="A69" s="55" t="s">
        <v>55</v>
      </c>
      <c r="B69" s="56">
        <f>('cereal data'!G63+'cereal data'!G65)*0.15</f>
        <v>7.4182481462460519</v>
      </c>
      <c r="C69" s="56">
        <v>2.8802745000000005E-2</v>
      </c>
      <c r="D69" s="56">
        <v>0.25134743200000004</v>
      </c>
      <c r="E69" s="56">
        <f>B69+C69-D69</f>
        <v>7.1957034592460518</v>
      </c>
      <c r="F69" s="56">
        <f>E69</f>
        <v>7.1957034592460518</v>
      </c>
      <c r="G69" s="56">
        <f>IF(B69&gt;E69,F69,F69*(B69-D69)/E69)</f>
        <v>7.1957034592460518</v>
      </c>
      <c r="H69" s="71">
        <v>0.155</v>
      </c>
      <c r="I69" s="58">
        <f>F69*H69</f>
        <v>1.1153340361831381</v>
      </c>
      <c r="J69" s="58">
        <f>G69*H69</f>
        <v>1.1153340361831381</v>
      </c>
      <c r="K69" s="26"/>
      <c r="L69" s="26"/>
      <c r="M69" s="6">
        <f t="shared" si="14"/>
        <v>2</v>
      </c>
      <c r="N69" s="52"/>
      <c r="O69" s="139"/>
      <c r="P69" s="52"/>
      <c r="Q69" s="134"/>
      <c r="R69" s="52"/>
      <c r="S69" s="52"/>
      <c r="T69" s="52"/>
      <c r="U69" s="52"/>
      <c r="V69" s="52"/>
      <c r="W69" s="72"/>
      <c r="X69" s="73"/>
      <c r="Y69" s="73"/>
      <c r="Z69" s="73"/>
      <c r="AA69" s="74"/>
      <c r="AB69" s="74"/>
    </row>
    <row r="70" spans="1:28" outlineLevel="2" x14ac:dyDescent="0.25">
      <c r="A70" s="55" t="s">
        <v>56</v>
      </c>
      <c r="B70" s="56">
        <v>0</v>
      </c>
      <c r="C70" s="56">
        <v>0.13816049499999999</v>
      </c>
      <c r="D70" s="56">
        <v>8.8052239999999986E-3</v>
      </c>
      <c r="E70" s="56">
        <f>B70+C70-D70</f>
        <v>0.12935527099999999</v>
      </c>
      <c r="F70" s="56">
        <f>E70</f>
        <v>0.12935527099999999</v>
      </c>
      <c r="G70" s="56">
        <f>IF(B70&gt;E70,F70,F70*B70/E70)</f>
        <v>0</v>
      </c>
      <c r="H70" s="57">
        <v>7.4999999999999997E-2</v>
      </c>
      <c r="I70" s="58">
        <f>F70*H70</f>
        <v>9.7016453249999992E-3</v>
      </c>
      <c r="J70" s="58">
        <f>G70*H70</f>
        <v>0</v>
      </c>
      <c r="K70" s="26"/>
      <c r="L70" s="26"/>
      <c r="M70" s="6">
        <f t="shared" si="14"/>
        <v>1</v>
      </c>
      <c r="N70" s="52"/>
      <c r="O70" s="139"/>
      <c r="P70" s="52"/>
      <c r="Q70" s="134"/>
      <c r="R70" s="135"/>
      <c r="S70" s="52"/>
      <c r="T70" s="52"/>
      <c r="U70" s="52"/>
      <c r="V70" s="52"/>
      <c r="W70" s="72"/>
      <c r="X70" s="73"/>
      <c r="Y70" s="72"/>
      <c r="Z70" s="75"/>
      <c r="AA70" s="76"/>
      <c r="AB70" s="74"/>
    </row>
    <row r="71" spans="1:28" ht="15" customHeight="1" outlineLevel="2" x14ac:dyDescent="0.25">
      <c r="A71" s="55" t="s">
        <v>57</v>
      </c>
      <c r="B71" s="56">
        <v>6.6975880072400011</v>
      </c>
      <c r="C71" s="56">
        <v>1.080566116</v>
      </c>
      <c r="D71" s="56">
        <v>0.19757775199999997</v>
      </c>
      <c r="E71" s="56">
        <f>B71+C71-D71</f>
        <v>7.5805763712400012</v>
      </c>
      <c r="F71" s="56">
        <f>E71</f>
        <v>7.5805763712400012</v>
      </c>
      <c r="G71" s="56">
        <f>IF(B71&gt;E71,F71,F71*(B71-D71)/E71)</f>
        <v>6.5000102552400012</v>
      </c>
      <c r="H71" s="57">
        <v>7.9000000000000001E-2</v>
      </c>
      <c r="I71" s="58">
        <f>F71*H71</f>
        <v>0.59886553332796011</v>
      </c>
      <c r="J71" s="58">
        <f>G71*H71</f>
        <v>0.5135008101639601</v>
      </c>
      <c r="K71" s="26"/>
      <c r="L71" s="26"/>
      <c r="M71" s="6">
        <f t="shared" si="14"/>
        <v>1</v>
      </c>
      <c r="N71" s="52"/>
      <c r="O71" s="139"/>
      <c r="P71" s="52"/>
      <c r="Q71" s="52"/>
      <c r="R71" s="52"/>
      <c r="S71" s="52"/>
      <c r="T71" s="52"/>
      <c r="U71" s="52"/>
      <c r="V71" s="52"/>
      <c r="W71" s="52"/>
      <c r="X71" s="52"/>
      <c r="Y71" s="52"/>
      <c r="Z71" s="52"/>
      <c r="AA71" s="52"/>
      <c r="AB71" s="52"/>
    </row>
    <row r="72" spans="1:28" ht="30" customHeight="1" outlineLevel="2" x14ac:dyDescent="0.25">
      <c r="A72" s="66" t="s">
        <v>58</v>
      </c>
      <c r="B72" s="67">
        <v>3.3487940036200006</v>
      </c>
      <c r="C72" s="67">
        <v>1.1257301069999999</v>
      </c>
      <c r="D72" s="67">
        <v>0.22313568500000003</v>
      </c>
      <c r="E72" s="67">
        <f>B72+C72-D72</f>
        <v>4.251388425620001</v>
      </c>
      <c r="F72" s="67">
        <f>E72*0.32</f>
        <v>1.3604442961984002</v>
      </c>
      <c r="G72" s="67">
        <f>+IF(B72&gt;F72,F72,B72-D72)</f>
        <v>1.3604442961984002</v>
      </c>
      <c r="H72" s="77" t="s">
        <v>95</v>
      </c>
      <c r="I72" s="69">
        <f>G72*0.107+(F72-G72)*0.042</f>
        <v>0.14556753969322883</v>
      </c>
      <c r="J72" s="69">
        <f>G72*0.107</f>
        <v>0.14556753969322883</v>
      </c>
      <c r="K72" s="26"/>
      <c r="L72" s="26"/>
      <c r="M72" s="6">
        <v>1</v>
      </c>
      <c r="N72" s="52"/>
      <c r="O72" s="139"/>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139"/>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8.766571847222302</v>
      </c>
      <c r="G74" s="29">
        <f>SUM(G76:G80)</f>
        <v>8.6158833582223018</v>
      </c>
      <c r="H74" s="30"/>
      <c r="I74" s="30">
        <f>SUM(I76:I80)</f>
        <v>2.1269439679224944</v>
      </c>
      <c r="J74" s="30">
        <f>SUM(J76:J80)</f>
        <v>2.0328483321724944</v>
      </c>
      <c r="K74" s="31">
        <f>IF(I74=0,0,J74/I74)</f>
        <v>0.9557601717914983</v>
      </c>
      <c r="L74" s="31">
        <f>+I74/$I$89</f>
        <v>2.9656603188805138E-2</v>
      </c>
      <c r="M74" s="6"/>
      <c r="N74" s="52"/>
      <c r="O74" s="139"/>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139"/>
      <c r="P75" s="52"/>
      <c r="Q75" s="52"/>
      <c r="R75" s="52"/>
      <c r="S75" s="52"/>
      <c r="T75" s="52"/>
      <c r="U75" s="52"/>
      <c r="V75" s="52"/>
      <c r="W75" s="52"/>
      <c r="X75" s="52"/>
      <c r="Y75" s="52"/>
      <c r="Z75" s="52"/>
      <c r="AA75" s="52"/>
      <c r="AB75" s="52"/>
    </row>
    <row r="76" spans="1:28" ht="15" customHeight="1" outlineLevel="1" x14ac:dyDescent="0.25">
      <c r="A76" s="55" t="s">
        <v>96</v>
      </c>
      <c r="B76" s="56">
        <v>0.46899999999999997</v>
      </c>
      <c r="C76" s="56">
        <v>0.209682013</v>
      </c>
      <c r="D76" s="56">
        <v>0.20165582400000001</v>
      </c>
      <c r="E76" s="56">
        <f>B76+C76-D76</f>
        <v>0.47702618899999993</v>
      </c>
      <c r="F76" s="56">
        <f>E76</f>
        <v>0.47702618899999993</v>
      </c>
      <c r="G76" s="56">
        <f>IF(B76&gt;E76,F76,F76*B76/E76)</f>
        <v>0.46899999999999997</v>
      </c>
      <c r="H76" s="65">
        <v>0.65</v>
      </c>
      <c r="I76" s="58">
        <f>F76*H76</f>
        <v>0.31006702284999998</v>
      </c>
      <c r="J76" s="58">
        <f>G76*H76</f>
        <v>0.30485000000000001</v>
      </c>
      <c r="K76" s="26"/>
      <c r="L76" s="26"/>
      <c r="M76" s="6">
        <f>+IF(H76&lt;15%,1,IF(H76&lt;30%,2,IF(H76&lt;50%,3,4)))</f>
        <v>4</v>
      </c>
      <c r="N76" s="52"/>
      <c r="O76" s="139"/>
      <c r="P76" s="52"/>
      <c r="Q76" s="52"/>
      <c r="R76" s="52"/>
      <c r="S76" s="52"/>
      <c r="T76" s="52"/>
      <c r="U76" s="52"/>
      <c r="V76" s="52"/>
      <c r="W76" s="52"/>
      <c r="X76" s="52"/>
      <c r="Y76" s="52"/>
      <c r="Z76" s="52"/>
      <c r="AA76" s="52"/>
      <c r="AB76" s="52"/>
    </row>
    <row r="77" spans="1:28" outlineLevel="1" x14ac:dyDescent="0.25">
      <c r="A77" s="55" t="s">
        <v>97</v>
      </c>
      <c r="B77" s="56">
        <v>1.8154999999999999</v>
      </c>
      <c r="C77" s="56">
        <v>0.143827445</v>
      </c>
      <c r="D77" s="56">
        <v>0.70629582400000013</v>
      </c>
      <c r="E77" s="56">
        <f>B77+C77-D77</f>
        <v>1.2530316209999999</v>
      </c>
      <c r="F77" s="56">
        <v>0.9</v>
      </c>
      <c r="G77" s="56">
        <v>0.9</v>
      </c>
      <c r="H77" s="57">
        <v>0.125</v>
      </c>
      <c r="I77" s="58">
        <f>F77*H77</f>
        <v>0.1125</v>
      </c>
      <c r="J77" s="58">
        <f>G77*H77</f>
        <v>0.1125</v>
      </c>
      <c r="K77" s="26"/>
      <c r="L77" s="26"/>
      <c r="M77" s="6">
        <f>+IF(H77&lt;15%,1,IF(H77&lt;30%,2,IF(H77&lt;50%,3,4)))</f>
        <v>1</v>
      </c>
      <c r="N77" s="52"/>
      <c r="O77" s="139"/>
      <c r="P77" s="52"/>
      <c r="Q77" s="52"/>
      <c r="R77" s="52"/>
      <c r="S77" s="52"/>
      <c r="T77" s="52"/>
      <c r="U77" s="52"/>
      <c r="V77" s="52"/>
      <c r="W77" s="52"/>
      <c r="X77" s="52"/>
      <c r="Y77" s="52"/>
      <c r="Z77" s="52"/>
      <c r="AA77" s="52"/>
      <c r="AB77" s="52"/>
    </row>
    <row r="78" spans="1:28" ht="15" customHeight="1" outlineLevel="1" x14ac:dyDescent="0.25">
      <c r="A78" s="55" t="s">
        <v>98</v>
      </c>
      <c r="B78" s="56">
        <v>1.46706</v>
      </c>
      <c r="C78" s="56">
        <v>4.3813683000000006E-2</v>
      </c>
      <c r="D78" s="56">
        <v>0.70868737400000004</v>
      </c>
      <c r="E78" s="56">
        <f>B78+C78-D78</f>
        <v>0.80218630899999999</v>
      </c>
      <c r="F78" s="56">
        <v>0.17</v>
      </c>
      <c r="G78" s="56">
        <f>+F78</f>
        <v>0.17</v>
      </c>
      <c r="H78" s="61">
        <v>0.34</v>
      </c>
      <c r="I78" s="58">
        <f>F78*H78</f>
        <v>5.7800000000000011E-2</v>
      </c>
      <c r="J78" s="58">
        <f>G78*H78</f>
        <v>5.7800000000000011E-2</v>
      </c>
      <c r="K78" s="26"/>
      <c r="L78" s="26"/>
      <c r="M78" s="6">
        <f>+IF(H78&lt;15%,1,IF(H78&lt;30%,2,IF(H78&lt;50%,3,4)))</f>
        <v>3</v>
      </c>
      <c r="N78" s="52"/>
      <c r="O78" s="139"/>
      <c r="P78" s="52"/>
      <c r="Q78" s="52"/>
      <c r="R78" s="52"/>
      <c r="S78" s="52"/>
      <c r="T78" s="52"/>
      <c r="U78" s="52"/>
      <c r="V78" s="52"/>
      <c r="W78" s="52"/>
      <c r="X78" s="52"/>
      <c r="Y78" s="52"/>
      <c r="Z78" s="52"/>
      <c r="AA78" s="52"/>
      <c r="AB78" s="52"/>
    </row>
    <row r="79" spans="1:28" ht="15" customHeight="1" outlineLevel="1" x14ac:dyDescent="0.25">
      <c r="A79" s="55" t="s">
        <v>99</v>
      </c>
      <c r="B79" s="56">
        <v>2.509223843599719</v>
      </c>
      <c r="C79" s="56">
        <v>0.14266192</v>
      </c>
      <c r="D79" s="56">
        <v>0.90794707099999994</v>
      </c>
      <c r="E79" s="56">
        <v>2.2919525845460003</v>
      </c>
      <c r="F79" s="56">
        <v>1.8195456582223026</v>
      </c>
      <c r="G79" s="56">
        <v>1.6768833582223026</v>
      </c>
      <c r="H79" s="65">
        <v>0.623</v>
      </c>
      <c r="I79" s="58">
        <f>F79*H79</f>
        <v>1.1335769450724946</v>
      </c>
      <c r="J79" s="58">
        <f>G79*H79</f>
        <v>1.0446983321724945</v>
      </c>
      <c r="K79" s="78"/>
      <c r="L79" s="78"/>
      <c r="M79" s="6">
        <f>+IF(H79&lt;15%,1,IF(H79&lt;30%,2,IF(H79&lt;50%,3,4)))</f>
        <v>4</v>
      </c>
      <c r="N79" s="52"/>
      <c r="O79" s="139"/>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56">
        <v>5.4</v>
      </c>
      <c r="G80" s="56">
        <f>F80</f>
        <v>5.4</v>
      </c>
      <c r="H80" s="57">
        <f>0.095</f>
        <v>9.5000000000000001E-2</v>
      </c>
      <c r="I80" s="58">
        <f>F80*H80</f>
        <v>0.51300000000000001</v>
      </c>
      <c r="J80" s="58">
        <f>G80*H80</f>
        <v>0.51300000000000001</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957.63370185057158</v>
      </c>
      <c r="G82" s="82">
        <f>SUM(G84:G87)</f>
        <v>957.63370185057158</v>
      </c>
      <c r="H82" s="30"/>
      <c r="I82" s="82">
        <f>SUM(I84:I87)</f>
        <v>28.9662454962757</v>
      </c>
      <c r="J82" s="82">
        <f>SUM(J84:J87)</f>
        <v>28.9662454962757</v>
      </c>
      <c r="K82" s="31">
        <f>IF(I82=0,0,J82/I82)</f>
        <v>1</v>
      </c>
      <c r="L82" s="31">
        <f>+I82/$I$89</f>
        <v>0.4038848514620888</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657.27579480102111</v>
      </c>
      <c r="C84" s="79"/>
      <c r="D84" s="79"/>
      <c r="E84" s="79">
        <f>+B84+C84-D84</f>
        <v>657.27579480102111</v>
      </c>
      <c r="F84" s="79">
        <f t="shared" ref="F84:G86" si="15">+E84</f>
        <v>657.27579480102111</v>
      </c>
      <c r="G84" s="79">
        <f t="shared" si="15"/>
        <v>657.27579480102111</v>
      </c>
      <c r="H84" s="57">
        <v>2.5972429865201825E-2</v>
      </c>
      <c r="I84" s="79">
        <f>+F84*H84</f>
        <v>17.071049482564305</v>
      </c>
      <c r="J84" s="79">
        <f>+H84*G84</f>
        <v>17.071049482564305</v>
      </c>
      <c r="K84" s="93"/>
      <c r="L84" s="93"/>
      <c r="M84" s="6">
        <f>+IF(H84&lt;15%,1,IF(H84&lt;30%,2,IF(H84&lt;50%,3,4)))</f>
        <v>1</v>
      </c>
    </row>
    <row r="85" spans="1:28" s="96" customFormat="1" ht="15" customHeight="1" outlineLevel="1" x14ac:dyDescent="0.2">
      <c r="A85" s="55" t="s">
        <v>69</v>
      </c>
      <c r="B85" s="79">
        <v>232.62218999999999</v>
      </c>
      <c r="C85" s="79"/>
      <c r="D85" s="79"/>
      <c r="E85" s="79">
        <f>+B85+C85-D85</f>
        <v>232.62218999999999</v>
      </c>
      <c r="F85" s="79">
        <f t="shared" si="15"/>
        <v>232.62218999999999</v>
      </c>
      <c r="G85" s="79">
        <f t="shared" si="15"/>
        <v>232.62218999999999</v>
      </c>
      <c r="H85" s="57">
        <v>2.9487499999999996E-2</v>
      </c>
      <c r="I85" s="79">
        <f>+F85*H85</f>
        <v>6.8594468276249989</v>
      </c>
      <c r="J85" s="79">
        <f>+H85*G85</f>
        <v>6.8594468276249989</v>
      </c>
      <c r="K85" s="94"/>
      <c r="L85" s="94"/>
      <c r="M85" s="6">
        <f>+IF(H85&lt;15%,1,IF(H85&lt;30%,2,IF(H85&lt;50%,3,4)))</f>
        <v>1</v>
      </c>
      <c r="N85" s="95"/>
      <c r="O85" s="142"/>
      <c r="P85" s="95"/>
      <c r="Q85" s="95"/>
      <c r="R85" s="95"/>
      <c r="S85" s="95"/>
      <c r="T85" s="95"/>
      <c r="U85" s="95"/>
      <c r="V85" s="95"/>
      <c r="W85" s="95"/>
      <c r="X85" s="95"/>
      <c r="Y85" s="95"/>
      <c r="Z85" s="95"/>
      <c r="AA85" s="95"/>
      <c r="AB85" s="95"/>
    </row>
    <row r="86" spans="1:28" ht="15" customHeight="1" outlineLevel="1" x14ac:dyDescent="0.25">
      <c r="A86" s="55" t="s">
        <v>70</v>
      </c>
      <c r="B86" s="79">
        <v>66.183071627550532</v>
      </c>
      <c r="C86" s="79"/>
      <c r="D86" s="79"/>
      <c r="E86" s="79">
        <f>+B86+C86-D86</f>
        <v>66.183071627550532</v>
      </c>
      <c r="F86" s="79">
        <f t="shared" si="15"/>
        <v>66.183071627550532</v>
      </c>
      <c r="G86" s="79">
        <f t="shared" si="15"/>
        <v>66.183071627550532</v>
      </c>
      <c r="H86" s="57">
        <v>7.2099999999999997E-2</v>
      </c>
      <c r="I86" s="79">
        <f>+F86*H86</f>
        <v>4.771799464346393</v>
      </c>
      <c r="J86" s="79">
        <f>+H86*G86</f>
        <v>4.771799464346393</v>
      </c>
      <c r="K86" s="94"/>
      <c r="L86" s="94"/>
      <c r="M86" s="6">
        <f>+IF(H86&lt;15%,1,IF(H86&lt;30%,2,IF(H86&lt;50%,3,4)))</f>
        <v>1</v>
      </c>
    </row>
    <row r="87" spans="1:28" s="136" customFormat="1" ht="14.25" customHeight="1" outlineLevel="1" x14ac:dyDescent="0.2">
      <c r="A87" s="55" t="s">
        <v>101</v>
      </c>
      <c r="B87" s="56">
        <v>3.2330000000000001</v>
      </c>
      <c r="C87" s="56">
        <v>1.8260873000000004E-2</v>
      </c>
      <c r="D87" s="56">
        <v>1.6986154509999998</v>
      </c>
      <c r="E87" s="56">
        <f>B87+C87-D87</f>
        <v>1.5526454220000003</v>
      </c>
      <c r="F87" s="56">
        <f>E87</f>
        <v>1.5526454220000003</v>
      </c>
      <c r="G87" s="56">
        <f>IF(B87&gt;E87,F87,F87*B87/E87)</f>
        <v>1.5526454220000003</v>
      </c>
      <c r="H87" s="71">
        <v>0.17</v>
      </c>
      <c r="I87" s="56">
        <f>F87*H87</f>
        <v>0.26394972174000009</v>
      </c>
      <c r="J87" s="56">
        <f>G87*H87</f>
        <v>0.26394972174000009</v>
      </c>
      <c r="K87" s="94"/>
      <c r="L87" s="94"/>
      <c r="M87" s="6">
        <f>+IF(H87&lt;15%,1,IF(H87&lt;30%,2,IF(H87&lt;50%,3,4)))</f>
        <v>2</v>
      </c>
      <c r="O87" s="138"/>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71.719068916341016</v>
      </c>
      <c r="J89" s="82">
        <f>+J74+J82+J34+J6</f>
        <v>55.646271148574577</v>
      </c>
      <c r="K89" s="31">
        <f>IF(I89=0,0,J89/I89)</f>
        <v>0.77589226950903301</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46.136122764414033</v>
      </c>
      <c r="J91" s="105">
        <f t="shared" si="16"/>
        <v>44.622783859552626</v>
      </c>
      <c r="K91" s="106">
        <f>+J91/I91</f>
        <v>0.96719839435600163</v>
      </c>
      <c r="L91" s="5"/>
      <c r="M91" s="6"/>
    </row>
    <row r="92" spans="1:28" x14ac:dyDescent="0.25">
      <c r="A92" s="107" t="s">
        <v>75</v>
      </c>
      <c r="B92" s="108"/>
      <c r="C92" s="109"/>
      <c r="D92" s="109"/>
      <c r="E92" s="110"/>
      <c r="F92" s="110"/>
      <c r="G92" s="110"/>
      <c r="H92" s="111">
        <v>2</v>
      </c>
      <c r="I92" s="112">
        <f t="shared" si="16"/>
        <v>4.3871728074274765</v>
      </c>
      <c r="J92" s="112">
        <f t="shared" si="16"/>
        <v>3.86357236465836</v>
      </c>
      <c r="K92" s="113">
        <f>+J92/I92</f>
        <v>0.88065196750794461</v>
      </c>
      <c r="L92" s="5"/>
      <c r="M92" s="6"/>
    </row>
    <row r="93" spans="1:28" x14ac:dyDescent="0.25">
      <c r="A93" s="114" t="s">
        <v>76</v>
      </c>
      <c r="B93" s="110"/>
      <c r="C93" s="110"/>
      <c r="D93" s="110"/>
      <c r="E93" s="110"/>
      <c r="F93" s="110"/>
      <c r="G93" s="110"/>
      <c r="H93" s="115">
        <v>3</v>
      </c>
      <c r="I93" s="112">
        <f t="shared" si="16"/>
        <v>19.067956014554948</v>
      </c>
      <c r="J93" s="112">
        <f t="shared" si="16"/>
        <v>5.3136932301690321</v>
      </c>
      <c r="K93" s="113">
        <f>+J93/I93</f>
        <v>0.27867135974684359</v>
      </c>
      <c r="L93" s="5"/>
      <c r="M93" s="6"/>
    </row>
    <row r="94" spans="1:28" x14ac:dyDescent="0.25">
      <c r="A94" s="116" t="s">
        <v>77</v>
      </c>
      <c r="B94" s="117"/>
      <c r="C94" s="117"/>
      <c r="D94" s="117"/>
      <c r="E94" s="117"/>
      <c r="F94" s="117"/>
      <c r="G94" s="117"/>
      <c r="H94" s="118">
        <v>4</v>
      </c>
      <c r="I94" s="119">
        <f t="shared" si="16"/>
        <v>2.1278173299445573</v>
      </c>
      <c r="J94" s="119">
        <f t="shared" si="16"/>
        <v>1.8462216941945571</v>
      </c>
      <c r="K94" s="120">
        <f>+J94/I94</f>
        <v>0.86765986356670122</v>
      </c>
      <c r="L94" s="5"/>
      <c r="M94" s="6"/>
    </row>
    <row r="95" spans="1:28" ht="25.5" customHeight="1" x14ac:dyDescent="0.25">
      <c r="A95" s="309" t="s">
        <v>78</v>
      </c>
      <c r="B95" s="310"/>
      <c r="C95" s="310"/>
      <c r="D95" s="310"/>
      <c r="E95" s="310"/>
      <c r="F95" s="310"/>
      <c r="G95" s="310"/>
      <c r="H95" s="310"/>
      <c r="I95" s="310"/>
      <c r="J95" s="310"/>
      <c r="K95" s="310"/>
      <c r="L95" s="310"/>
      <c r="M95" s="6"/>
      <c r="O95"/>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Explanatory Note</vt:lpstr>
      <vt:lpstr>2023-24</vt:lpstr>
      <vt:lpstr>2022-23</vt:lpstr>
      <vt:lpstr>2021-22</vt:lpstr>
      <vt:lpstr>2020-21</vt:lpstr>
      <vt:lpstr>2019-20</vt:lpstr>
      <vt:lpstr>2018-19</vt:lpstr>
      <vt:lpstr>2017-18</vt:lpstr>
      <vt:lpstr>2016-17</vt:lpstr>
      <vt:lpstr>2015-16</vt:lpstr>
      <vt:lpstr>2014-15</vt:lpstr>
      <vt:lpstr>2013-14</vt:lpstr>
      <vt:lpstr>2012-13</vt:lpstr>
      <vt:lpstr>2011-12</vt:lpstr>
      <vt:lpstr>methodology</vt:lpstr>
      <vt:lpstr>Updates</vt:lpstr>
      <vt:lpstr>oilseed data</vt:lpstr>
      <vt:lpstr>cereal data</vt:lpstr>
      <vt:lpstr>protein crop data</vt:lpstr>
      <vt:lpstr>Raw Data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MERCIER Laurent (AGRI)</dc:creator>
  <cp:lastModifiedBy>MERCIER Laurent (AGRI)</cp:lastModifiedBy>
  <dcterms:created xsi:type="dcterms:W3CDTF">2021-07-13T13:28:43Z</dcterms:created>
  <dcterms:modified xsi:type="dcterms:W3CDTF">2024-05-22T13:45:57Z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2024-02-14T10:35:46Z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89bbda36-6c64-4260-ade4-61b5cb29e84e</vt:lpwstr>
  </property>
  <property fmtid="{D5CDD505-2E9C-101B-9397-08002B2CF9AE}" pid="8" name="MSIP_Label_6bd9ddd1-4d20-43f6-abfa-fc3c07406f94_ContentBits">
    <vt:lpwstr>0</vt:lpwstr>
  </property>
</Properties>
</file>